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Avoided Cost - 2019\016 - UT Compliance Filing - UT - 2019 May\Sch 37 Filing Package\"/>
    </mc:Choice>
  </mc:AlternateContent>
  <bookViews>
    <workbookView xWindow="0" yWindow="0" windowWidth="19200" windowHeight="10380"/>
  </bookViews>
  <sheets>
    <sheet name="Table 1" sheetId="25" r:id="rId1"/>
    <sheet name="Table 2" sheetId="66" r:id="rId2"/>
    <sheet name="Table 4" sheetId="28" r:id="rId3"/>
    <sheet name="Table 5" sheetId="31" r:id="rId4"/>
    <sheet name="Table 3 TransCost D2 " sheetId="47" state="hidden" r:id="rId5"/>
    <sheet name="Table 3 UT Wind 2030" sheetId="63" state="hidden" r:id="rId6"/>
    <sheet name="Table 3 DJ Wind 2030" sheetId="42" state="hidden" r:id="rId7"/>
    <sheet name="Table 3 ID Wind 2030" sheetId="64" r:id="rId8"/>
    <sheet name="Table 3 ID Wind 2033" sheetId="44" state="hidden" r:id="rId9"/>
    <sheet name="Table 3 UT Wind 2036" sheetId="50" state="hidden" r:id="rId10"/>
    <sheet name="Table 3 WW Wind 2035" sheetId="52" state="hidden" r:id="rId11"/>
    <sheet name="Table 3 YK Wind 2035" sheetId="53" state="hidden" r:id="rId12"/>
    <sheet name="Table 3 OR Wind 2035" sheetId="54" state="hidden" r:id="rId13"/>
    <sheet name="Table 3 YK Solar 2030" sheetId="41" state="hidden" r:id="rId14"/>
    <sheet name="Table 3 YK Solar 2032" sheetId="56" state="hidden" r:id="rId15"/>
    <sheet name="Table 3 YK Solar 2033" sheetId="57" state="hidden" r:id="rId16"/>
    <sheet name="Table 3 UT Solar 2033 ST" sheetId="40" state="hidden" r:id="rId17"/>
    <sheet name="Table 3 UT Solar 2035 ST" sheetId="62" state="hidden" r:id="rId18"/>
    <sheet name="Table 3 UT Solar 2035 FT" sheetId="55" state="hidden" r:id="rId19"/>
    <sheet name="Table 3 OR Solar 2030" sheetId="58" state="hidden" r:id="rId20"/>
    <sheet name="Table 3 OR Solar 2031" sheetId="59" state="hidden" r:id="rId21"/>
    <sheet name="Table 3 OR Solar 2032" sheetId="60" state="hidden" r:id="rId22"/>
    <sheet name="Table 3 OR Solar 2033" sheetId="61" state="hidden" r:id="rId23"/>
    <sheet name="Table 3 EV2020 Wind_2020" sheetId="43" state="hidden" r:id="rId24"/>
    <sheet name="Table 3 EV2020 Wind_2021" sheetId="49" state="hidden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200_SCCT_UtahN" localSheetId="1">'[1]Table 1'!$I$19</definedName>
    <definedName name="_200_SCCT_UtahN">'Table 1'!$I$19</definedName>
    <definedName name="_200_SCCT_WYNE">'Table 1'!$I$21</definedName>
    <definedName name="_30_Geo_West" localSheetId="1">'[1]Table 1'!$I$17</definedName>
    <definedName name="_30_Geo_West" localSheetId="4">'Table 1'!$I$17</definedName>
    <definedName name="_30_Geo_West">'Table 1'!$I$17</definedName>
    <definedName name="_436_CCCT_WestMain" localSheetId="1">'[1]Table 1'!$I$18</definedName>
    <definedName name="_436_CCCT_WestMain" localSheetId="4">'Table 1'!$I$18</definedName>
    <definedName name="_436_CCCT_WestMain">'Table 1'!$I$18</definedName>
    <definedName name="_477_CCCT_WestMain" localSheetId="1">'[2]Table 1'!$I$18</definedName>
    <definedName name="_477_CCCT_WestMain">'[3]Table 1'!$I$18</definedName>
    <definedName name="_477_CCCT_WYNE">'Table 1'!$I$20</definedName>
    <definedName name="_635_CCCT_UtahS" localSheetId="1">'[2]Table 1'!$I$19</definedName>
    <definedName name="_635_CCCT_UtahS">'[3]Table 1'!$I$19</definedName>
    <definedName name="_635_CCCT_WyoNE" localSheetId="1">'[2]Table 1'!$I$17</definedName>
    <definedName name="_635_CCCT_WyoNE">'[3]Table 1'!$I$17</definedName>
    <definedName name="_774_Wind_IDGoshen">'Table 1'!$I$23</definedName>
    <definedName name="_85_Wind_DJ_2031">'Table 1'!$I$22</definedName>
    <definedName name="_j1" localSheetId="1" hidden="1">{"PRINT",#N/A,TRUE,"APPA";"PRINT",#N/A,TRUE,"APS";"PRINT",#N/A,TRUE,"BHPL";"PRINT",#N/A,TRUE,"BHPL2";"PRINT",#N/A,TRUE,"CDWR";"PRINT",#N/A,TRUE,"EWEB";"PRINT",#N/A,TRUE,"LADWP";"PRINT",#N/A,TRUE,"NEVBASE"}</definedName>
    <definedName name="_j1" localSheetId="6" hidden="1">{"PRINT",#N/A,TRUE,"APPA";"PRINT",#N/A,TRUE,"APS";"PRINT",#N/A,TRUE,"BHPL";"PRINT",#N/A,TRUE,"BHPL2";"PRINT",#N/A,TRUE,"CDWR";"PRINT",#N/A,TRUE,"EWEB";"PRINT",#N/A,TRUE,"LADWP";"PRINT",#N/A,TRUE,"NEVBASE"}</definedName>
    <definedName name="_j1" localSheetId="23" hidden="1">{"PRINT",#N/A,TRUE,"APPA";"PRINT",#N/A,TRUE,"APS";"PRINT",#N/A,TRUE,"BHPL";"PRINT",#N/A,TRUE,"BHPL2";"PRINT",#N/A,TRUE,"CDWR";"PRINT",#N/A,TRUE,"EWEB";"PRINT",#N/A,TRUE,"LADWP";"PRINT",#N/A,TRUE,"NEVBASE"}</definedName>
    <definedName name="_j1" localSheetId="24" hidden="1">{"PRINT",#N/A,TRUE,"APPA";"PRINT",#N/A,TRUE,"APS";"PRINT",#N/A,TRUE,"BHPL";"PRINT",#N/A,TRUE,"BHPL2";"PRINT",#N/A,TRUE,"CDWR";"PRINT",#N/A,TRUE,"EWEB";"PRINT",#N/A,TRUE,"LADWP";"PRINT",#N/A,TRUE,"NEVBASE"}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localSheetId="19" hidden="1">{"PRINT",#N/A,TRUE,"APPA";"PRINT",#N/A,TRUE,"APS";"PRINT",#N/A,TRUE,"BHPL";"PRINT",#N/A,TRUE,"BHPL2";"PRINT",#N/A,TRUE,"CDWR";"PRINT",#N/A,TRUE,"EWEB";"PRINT",#N/A,TRUE,"LADWP";"PRINT",#N/A,TRUE,"NEVBASE"}</definedName>
    <definedName name="_j1" localSheetId="20" hidden="1">{"PRINT",#N/A,TRUE,"APPA";"PRINT",#N/A,TRUE,"APS";"PRINT",#N/A,TRUE,"BHPL";"PRINT",#N/A,TRUE,"BHPL2";"PRINT",#N/A,TRUE,"CDWR";"PRINT",#N/A,TRUE,"EWEB";"PRINT",#N/A,TRUE,"LADWP";"PRINT",#N/A,TRUE,"NEVBASE"}</definedName>
    <definedName name="_j1" localSheetId="21" hidden="1">{"PRINT",#N/A,TRUE,"APPA";"PRINT",#N/A,TRUE,"APS";"PRINT",#N/A,TRUE,"BHPL";"PRINT",#N/A,TRUE,"BHPL2";"PRINT",#N/A,TRUE,"CDWR";"PRINT",#N/A,TRUE,"EWEB";"PRINT",#N/A,TRUE,"LADWP";"PRINT",#N/A,TRUE,"NEVBASE"}</definedName>
    <definedName name="_j1" localSheetId="22" hidden="1">{"PRINT",#N/A,TRUE,"APPA";"PRINT",#N/A,TRUE,"APS";"PRINT",#N/A,TRUE,"BHPL";"PRINT",#N/A,TRUE,"BHPL2";"PRINT",#N/A,TRUE,"CDWR";"PRINT",#N/A,TRUE,"EWEB";"PRINT",#N/A,TRUE,"LADWP";"PRINT",#N/A,TRUE,"NEVBASE"}</definedName>
    <definedName name="_j1" localSheetId="12" hidden="1">{"PRINT",#N/A,TRUE,"APPA";"PRINT",#N/A,TRUE,"APS";"PRINT",#N/A,TRUE,"BHPL";"PRINT",#N/A,TRUE,"BHPL2";"PRINT",#N/A,TRUE,"CDWR";"PRINT",#N/A,TRUE,"EWEB";"PRINT",#N/A,TRUE,"LADWP";"PRINT",#N/A,TRUE,"NEVBASE"}</definedName>
    <definedName name="_j1" localSheetId="4" hidden="1">{"PRINT",#N/A,TRUE,"APPA";"PRINT",#N/A,TRUE,"APS";"PRINT",#N/A,TRUE,"BHPL";"PRINT",#N/A,TRUE,"BHPL2";"PRINT",#N/A,TRUE,"CDWR";"PRINT",#N/A,TRUE,"EWEB";"PRINT",#N/A,TRUE,"LADWP";"PRINT",#N/A,TRUE,"NEVBASE"}</definedName>
    <definedName name="_j1" localSheetId="16" hidden="1">{"PRINT",#N/A,TRUE,"APPA";"PRINT",#N/A,TRUE,"APS";"PRINT",#N/A,TRUE,"BHPL";"PRINT",#N/A,TRUE,"BHPL2";"PRINT",#N/A,TRUE,"CDWR";"PRINT",#N/A,TRUE,"EWEB";"PRINT",#N/A,TRUE,"LADWP";"PRINT",#N/A,TRUE,"NEVBASE"}</definedName>
    <definedName name="_j1" localSheetId="18" hidden="1">{"PRINT",#N/A,TRUE,"APPA";"PRINT",#N/A,TRUE,"APS";"PRINT",#N/A,TRUE,"BHPL";"PRINT",#N/A,TRUE,"BHPL2";"PRINT",#N/A,TRUE,"CDWR";"PRINT",#N/A,TRUE,"EWEB";"PRINT",#N/A,TRUE,"LADWP";"PRINT",#N/A,TRUE,"NEVBASE"}</definedName>
    <definedName name="_j1" localSheetId="17" hidden="1">{"PRINT",#N/A,TRUE,"APPA";"PRINT",#N/A,TRUE,"APS";"PRINT",#N/A,TRUE,"BHPL";"PRINT",#N/A,TRUE,"BHPL2";"PRINT",#N/A,TRUE,"CDWR";"PRINT",#N/A,TRUE,"EWEB";"PRINT",#N/A,TRUE,"LADWP";"PRINT",#N/A,TRUE,"NEVBASE"}</definedName>
    <definedName name="_j1" localSheetId="5" hidden="1">{"PRINT",#N/A,TRUE,"APPA";"PRINT",#N/A,TRUE,"APS";"PRINT",#N/A,TRUE,"BHPL";"PRINT",#N/A,TRUE,"BHPL2";"PRINT",#N/A,TRUE,"CDWR";"PRINT",#N/A,TRUE,"EWEB";"PRINT",#N/A,TRUE,"LADWP";"PRINT",#N/A,TRUE,"NEVBASE"}</definedName>
    <definedName name="_j1" localSheetId="9" hidden="1">{"PRINT",#N/A,TRUE,"APPA";"PRINT",#N/A,TRUE,"APS";"PRINT",#N/A,TRUE,"BHPL";"PRINT",#N/A,TRUE,"BHPL2";"PRINT",#N/A,TRUE,"CDWR";"PRINT",#N/A,TRUE,"EWEB";"PRINT",#N/A,TRUE,"LADWP";"PRINT",#N/A,TRUE,"NEVBASE"}</definedName>
    <definedName name="_j1" localSheetId="10" hidden="1">{"PRINT",#N/A,TRUE,"APPA";"PRINT",#N/A,TRUE,"APS";"PRINT",#N/A,TRUE,"BHPL";"PRINT",#N/A,TRUE,"BHPL2";"PRINT",#N/A,TRUE,"CDWR";"PRINT",#N/A,TRUE,"EWEB";"PRINT",#N/A,TRUE,"LADWP";"PRINT",#N/A,TRUE,"NEVBASE"}</definedName>
    <definedName name="_j1" localSheetId="13" hidden="1">{"PRINT",#N/A,TRUE,"APPA";"PRINT",#N/A,TRUE,"APS";"PRINT",#N/A,TRUE,"BHPL";"PRINT",#N/A,TRUE,"BHPL2";"PRINT",#N/A,TRUE,"CDWR";"PRINT",#N/A,TRUE,"EWEB";"PRINT",#N/A,TRUE,"LADWP";"PRINT",#N/A,TRUE,"NEVBASE"}</definedName>
    <definedName name="_j1" localSheetId="14" hidden="1">{"PRINT",#N/A,TRUE,"APPA";"PRINT",#N/A,TRUE,"APS";"PRINT",#N/A,TRUE,"BHPL";"PRINT",#N/A,TRUE,"BHPL2";"PRINT",#N/A,TRUE,"CDWR";"PRINT",#N/A,TRUE,"EWEB";"PRINT",#N/A,TRUE,"LADWP";"PRINT",#N/A,TRUE,"NEVBASE"}</definedName>
    <definedName name="_j1" localSheetId="15" hidden="1">{"PRINT",#N/A,TRUE,"APPA";"PRINT",#N/A,TRUE,"APS";"PRINT",#N/A,TRUE,"BHPL";"PRINT",#N/A,TRUE,"BHPL2";"PRINT",#N/A,TRUE,"CDWR";"PRINT",#N/A,TRUE,"EWEB";"PRINT",#N/A,TRUE,"LADWP";"PRINT",#N/A,TRUE,"NEVBASE"}</definedName>
    <definedName name="_j1" localSheetId="11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1" hidden="1">{"PRINT",#N/A,TRUE,"APPA";"PRINT",#N/A,TRUE,"APS";"PRINT",#N/A,TRUE,"BHPL";"PRINT",#N/A,TRUE,"BHPL2";"PRINT",#N/A,TRUE,"CDWR";"PRINT",#N/A,TRUE,"EWEB";"PRINT",#N/A,TRUE,"LADWP";"PRINT",#N/A,TRUE,"NEVBASE"}</definedName>
    <definedName name="_j2" localSheetId="6" hidden="1">{"PRINT",#N/A,TRUE,"APPA";"PRINT",#N/A,TRUE,"APS";"PRINT",#N/A,TRUE,"BHPL";"PRINT",#N/A,TRUE,"BHPL2";"PRINT",#N/A,TRUE,"CDWR";"PRINT",#N/A,TRUE,"EWEB";"PRINT",#N/A,TRUE,"LADWP";"PRINT",#N/A,TRUE,"NEVBASE"}</definedName>
    <definedName name="_j2" localSheetId="23" hidden="1">{"PRINT",#N/A,TRUE,"APPA";"PRINT",#N/A,TRUE,"APS";"PRINT",#N/A,TRUE,"BHPL";"PRINT",#N/A,TRUE,"BHPL2";"PRINT",#N/A,TRUE,"CDWR";"PRINT",#N/A,TRUE,"EWEB";"PRINT",#N/A,TRUE,"LADWP";"PRINT",#N/A,TRUE,"NEVBASE"}</definedName>
    <definedName name="_j2" localSheetId="24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localSheetId="19" hidden="1">{"PRINT",#N/A,TRUE,"APPA";"PRINT",#N/A,TRUE,"APS";"PRINT",#N/A,TRUE,"BHPL";"PRINT",#N/A,TRUE,"BHPL2";"PRINT",#N/A,TRUE,"CDWR";"PRINT",#N/A,TRUE,"EWEB";"PRINT",#N/A,TRUE,"LADWP";"PRINT",#N/A,TRUE,"NEVBASE"}</definedName>
    <definedName name="_j2" localSheetId="20" hidden="1">{"PRINT",#N/A,TRUE,"APPA";"PRINT",#N/A,TRUE,"APS";"PRINT",#N/A,TRUE,"BHPL";"PRINT",#N/A,TRUE,"BHPL2";"PRINT",#N/A,TRUE,"CDWR";"PRINT",#N/A,TRUE,"EWEB";"PRINT",#N/A,TRUE,"LADWP";"PRINT",#N/A,TRUE,"NEVBASE"}</definedName>
    <definedName name="_j2" localSheetId="21" hidden="1">{"PRINT",#N/A,TRUE,"APPA";"PRINT",#N/A,TRUE,"APS";"PRINT",#N/A,TRUE,"BHPL";"PRINT",#N/A,TRUE,"BHPL2";"PRINT",#N/A,TRUE,"CDWR";"PRINT",#N/A,TRUE,"EWEB";"PRINT",#N/A,TRUE,"LADWP";"PRINT",#N/A,TRUE,"NEVBASE"}</definedName>
    <definedName name="_j2" localSheetId="22" hidden="1">{"PRINT",#N/A,TRUE,"APPA";"PRINT",#N/A,TRUE,"APS";"PRINT",#N/A,TRUE,"BHPL";"PRINT",#N/A,TRUE,"BHPL2";"PRINT",#N/A,TRUE,"CDWR";"PRINT",#N/A,TRUE,"EWEB";"PRINT",#N/A,TRUE,"LADWP";"PRINT",#N/A,TRUE,"NEVBASE"}</definedName>
    <definedName name="_j2" localSheetId="12" hidden="1">{"PRINT",#N/A,TRUE,"APPA";"PRINT",#N/A,TRUE,"APS";"PRINT",#N/A,TRUE,"BHPL";"PRINT",#N/A,TRUE,"BHPL2";"PRINT",#N/A,TRUE,"CDWR";"PRINT",#N/A,TRUE,"EWEB";"PRINT",#N/A,TRUE,"LADWP";"PRINT",#N/A,TRUE,"NEVBASE"}</definedName>
    <definedName name="_j2" localSheetId="4" hidden="1">{"PRINT",#N/A,TRUE,"APPA";"PRINT",#N/A,TRUE,"APS";"PRINT",#N/A,TRUE,"BHPL";"PRINT",#N/A,TRUE,"BHPL2";"PRINT",#N/A,TRUE,"CDWR";"PRINT",#N/A,TRUE,"EWEB";"PRINT",#N/A,TRUE,"LADWP";"PRINT",#N/A,TRUE,"NEVBASE"}</definedName>
    <definedName name="_j2" localSheetId="16" hidden="1">{"PRINT",#N/A,TRUE,"APPA";"PRINT",#N/A,TRUE,"APS";"PRINT",#N/A,TRUE,"BHPL";"PRINT",#N/A,TRUE,"BHPL2";"PRINT",#N/A,TRUE,"CDWR";"PRINT",#N/A,TRUE,"EWEB";"PRINT",#N/A,TRUE,"LADWP";"PRINT",#N/A,TRUE,"NEVBASE"}</definedName>
    <definedName name="_j2" localSheetId="18" hidden="1">{"PRINT",#N/A,TRUE,"APPA";"PRINT",#N/A,TRUE,"APS";"PRINT",#N/A,TRUE,"BHPL";"PRINT",#N/A,TRUE,"BHPL2";"PRINT",#N/A,TRUE,"CDWR";"PRINT",#N/A,TRUE,"EWEB";"PRINT",#N/A,TRUE,"LADWP";"PRINT",#N/A,TRUE,"NEVBASE"}</definedName>
    <definedName name="_j2" localSheetId="17" hidden="1">{"PRINT",#N/A,TRUE,"APPA";"PRINT",#N/A,TRUE,"APS";"PRINT",#N/A,TRUE,"BHPL";"PRINT",#N/A,TRUE,"BHPL2";"PRINT",#N/A,TRUE,"CDWR";"PRINT",#N/A,TRUE,"EWEB";"PRINT",#N/A,TRUE,"LADWP";"PRINT",#N/A,TRUE,"NEVBASE"}</definedName>
    <definedName name="_j2" localSheetId="5" hidden="1">{"PRINT",#N/A,TRUE,"APPA";"PRINT",#N/A,TRUE,"APS";"PRINT",#N/A,TRUE,"BHPL";"PRINT",#N/A,TRUE,"BHPL2";"PRINT",#N/A,TRUE,"CDWR";"PRINT",#N/A,TRUE,"EWEB";"PRINT",#N/A,TRUE,"LADWP";"PRINT",#N/A,TRUE,"NEVBASE"}</definedName>
    <definedName name="_j2" localSheetId="9" hidden="1">{"PRINT",#N/A,TRUE,"APPA";"PRINT",#N/A,TRUE,"APS";"PRINT",#N/A,TRUE,"BHPL";"PRINT",#N/A,TRUE,"BHPL2";"PRINT",#N/A,TRUE,"CDWR";"PRINT",#N/A,TRUE,"EWEB";"PRINT",#N/A,TRUE,"LADWP";"PRINT",#N/A,TRUE,"NEVBASE"}</definedName>
    <definedName name="_j2" localSheetId="10" hidden="1">{"PRINT",#N/A,TRUE,"APPA";"PRINT",#N/A,TRUE,"APS";"PRINT",#N/A,TRUE,"BHPL";"PRINT",#N/A,TRUE,"BHPL2";"PRINT",#N/A,TRUE,"CDWR";"PRINT",#N/A,TRUE,"EWEB";"PRINT",#N/A,TRUE,"LADWP";"PRINT",#N/A,TRUE,"NEVBASE"}</definedName>
    <definedName name="_j2" localSheetId="13" hidden="1">{"PRINT",#N/A,TRUE,"APPA";"PRINT",#N/A,TRUE,"APS";"PRINT",#N/A,TRUE,"BHPL";"PRINT",#N/A,TRUE,"BHPL2";"PRINT",#N/A,TRUE,"CDWR";"PRINT",#N/A,TRUE,"EWEB";"PRINT",#N/A,TRUE,"LADWP";"PRINT",#N/A,TRUE,"NEVBASE"}</definedName>
    <definedName name="_j2" localSheetId="14" hidden="1">{"PRINT",#N/A,TRUE,"APPA";"PRINT",#N/A,TRUE,"APS";"PRINT",#N/A,TRUE,"BHPL";"PRINT",#N/A,TRUE,"BHPL2";"PRINT",#N/A,TRUE,"CDWR";"PRINT",#N/A,TRUE,"EWEB";"PRINT",#N/A,TRUE,"LADWP";"PRINT",#N/A,TRUE,"NEVBASE"}</definedName>
    <definedName name="_j2" localSheetId="15" hidden="1">{"PRINT",#N/A,TRUE,"APPA";"PRINT",#N/A,TRUE,"APS";"PRINT",#N/A,TRUE,"BHPL";"PRINT",#N/A,TRUE,"BHPL2";"PRINT",#N/A,TRUE,"CDWR";"PRINT",#N/A,TRUE,"EWEB";"PRINT",#N/A,TRUE,"LADWP";"PRINT",#N/A,TRUE,"NEVBASE"}</definedName>
    <definedName name="_j2" localSheetId="11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1" hidden="1">{"PRINT",#N/A,TRUE,"APPA";"PRINT",#N/A,TRUE,"APS";"PRINT",#N/A,TRUE,"BHPL";"PRINT",#N/A,TRUE,"BHPL2";"PRINT",#N/A,TRUE,"CDWR";"PRINT",#N/A,TRUE,"EWEB";"PRINT",#N/A,TRUE,"LADWP";"PRINT",#N/A,TRUE,"NEVBASE"}</definedName>
    <definedName name="_j3" localSheetId="6" hidden="1">{"PRINT",#N/A,TRUE,"APPA";"PRINT",#N/A,TRUE,"APS";"PRINT",#N/A,TRUE,"BHPL";"PRINT",#N/A,TRUE,"BHPL2";"PRINT",#N/A,TRUE,"CDWR";"PRINT",#N/A,TRUE,"EWEB";"PRINT",#N/A,TRUE,"LADWP";"PRINT",#N/A,TRUE,"NEVBASE"}</definedName>
    <definedName name="_j3" localSheetId="23" hidden="1">{"PRINT",#N/A,TRUE,"APPA";"PRINT",#N/A,TRUE,"APS";"PRINT",#N/A,TRUE,"BHPL";"PRINT",#N/A,TRUE,"BHPL2";"PRINT",#N/A,TRUE,"CDWR";"PRINT",#N/A,TRUE,"EWEB";"PRINT",#N/A,TRUE,"LADWP";"PRINT",#N/A,TRUE,"NEVBASE"}</definedName>
    <definedName name="_j3" localSheetId="24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localSheetId="19" hidden="1">{"PRINT",#N/A,TRUE,"APPA";"PRINT",#N/A,TRUE,"APS";"PRINT",#N/A,TRUE,"BHPL";"PRINT",#N/A,TRUE,"BHPL2";"PRINT",#N/A,TRUE,"CDWR";"PRINT",#N/A,TRUE,"EWEB";"PRINT",#N/A,TRUE,"LADWP";"PRINT",#N/A,TRUE,"NEVBASE"}</definedName>
    <definedName name="_j3" localSheetId="20" hidden="1">{"PRINT",#N/A,TRUE,"APPA";"PRINT",#N/A,TRUE,"APS";"PRINT",#N/A,TRUE,"BHPL";"PRINT",#N/A,TRUE,"BHPL2";"PRINT",#N/A,TRUE,"CDWR";"PRINT",#N/A,TRUE,"EWEB";"PRINT",#N/A,TRUE,"LADWP";"PRINT",#N/A,TRUE,"NEVBASE"}</definedName>
    <definedName name="_j3" localSheetId="21" hidden="1">{"PRINT",#N/A,TRUE,"APPA";"PRINT",#N/A,TRUE,"APS";"PRINT",#N/A,TRUE,"BHPL";"PRINT",#N/A,TRUE,"BHPL2";"PRINT",#N/A,TRUE,"CDWR";"PRINT",#N/A,TRUE,"EWEB";"PRINT",#N/A,TRUE,"LADWP";"PRINT",#N/A,TRUE,"NEVBASE"}</definedName>
    <definedName name="_j3" localSheetId="22" hidden="1">{"PRINT",#N/A,TRUE,"APPA";"PRINT",#N/A,TRUE,"APS";"PRINT",#N/A,TRUE,"BHPL";"PRINT",#N/A,TRUE,"BHPL2";"PRINT",#N/A,TRUE,"CDWR";"PRINT",#N/A,TRUE,"EWEB";"PRINT",#N/A,TRUE,"LADWP";"PRINT",#N/A,TRUE,"NEVBASE"}</definedName>
    <definedName name="_j3" localSheetId="12" hidden="1">{"PRINT",#N/A,TRUE,"APPA";"PRINT",#N/A,TRUE,"APS";"PRINT",#N/A,TRUE,"BHPL";"PRINT",#N/A,TRUE,"BHPL2";"PRINT",#N/A,TRUE,"CDWR";"PRINT",#N/A,TRUE,"EWEB";"PRINT",#N/A,TRUE,"LADWP";"PRINT",#N/A,TRUE,"NEVBASE"}</definedName>
    <definedName name="_j3" localSheetId="4" hidden="1">{"PRINT",#N/A,TRUE,"APPA";"PRINT",#N/A,TRUE,"APS";"PRINT",#N/A,TRUE,"BHPL";"PRINT",#N/A,TRUE,"BHPL2";"PRINT",#N/A,TRUE,"CDWR";"PRINT",#N/A,TRUE,"EWEB";"PRINT",#N/A,TRUE,"LADWP";"PRINT",#N/A,TRUE,"NEVBASE"}</definedName>
    <definedName name="_j3" localSheetId="16" hidden="1">{"PRINT",#N/A,TRUE,"APPA";"PRINT",#N/A,TRUE,"APS";"PRINT",#N/A,TRUE,"BHPL";"PRINT",#N/A,TRUE,"BHPL2";"PRINT",#N/A,TRUE,"CDWR";"PRINT",#N/A,TRUE,"EWEB";"PRINT",#N/A,TRUE,"LADWP";"PRINT",#N/A,TRUE,"NEVBASE"}</definedName>
    <definedName name="_j3" localSheetId="18" hidden="1">{"PRINT",#N/A,TRUE,"APPA";"PRINT",#N/A,TRUE,"APS";"PRINT",#N/A,TRUE,"BHPL";"PRINT",#N/A,TRUE,"BHPL2";"PRINT",#N/A,TRUE,"CDWR";"PRINT",#N/A,TRUE,"EWEB";"PRINT",#N/A,TRUE,"LADWP";"PRINT",#N/A,TRUE,"NEVBASE"}</definedName>
    <definedName name="_j3" localSheetId="17" hidden="1">{"PRINT",#N/A,TRUE,"APPA";"PRINT",#N/A,TRUE,"APS";"PRINT",#N/A,TRUE,"BHPL";"PRINT",#N/A,TRUE,"BHPL2";"PRINT",#N/A,TRUE,"CDWR";"PRINT",#N/A,TRUE,"EWEB";"PRINT",#N/A,TRUE,"LADWP";"PRINT",#N/A,TRUE,"NEVBASE"}</definedName>
    <definedName name="_j3" localSheetId="5" hidden="1">{"PRINT",#N/A,TRUE,"APPA";"PRINT",#N/A,TRUE,"APS";"PRINT",#N/A,TRUE,"BHPL";"PRINT",#N/A,TRUE,"BHPL2";"PRINT",#N/A,TRUE,"CDWR";"PRINT",#N/A,TRUE,"EWEB";"PRINT",#N/A,TRUE,"LADWP";"PRINT",#N/A,TRUE,"NEVBASE"}</definedName>
    <definedName name="_j3" localSheetId="9" hidden="1">{"PRINT",#N/A,TRUE,"APPA";"PRINT",#N/A,TRUE,"APS";"PRINT",#N/A,TRUE,"BHPL";"PRINT",#N/A,TRUE,"BHPL2";"PRINT",#N/A,TRUE,"CDWR";"PRINT",#N/A,TRUE,"EWEB";"PRINT",#N/A,TRUE,"LADWP";"PRINT",#N/A,TRUE,"NEVBASE"}</definedName>
    <definedName name="_j3" localSheetId="10" hidden="1">{"PRINT",#N/A,TRUE,"APPA";"PRINT",#N/A,TRUE,"APS";"PRINT",#N/A,TRUE,"BHPL";"PRINT",#N/A,TRUE,"BHPL2";"PRINT",#N/A,TRUE,"CDWR";"PRINT",#N/A,TRUE,"EWEB";"PRINT",#N/A,TRUE,"LADWP";"PRINT",#N/A,TRUE,"NEVBASE"}</definedName>
    <definedName name="_j3" localSheetId="13" hidden="1">{"PRINT",#N/A,TRUE,"APPA";"PRINT",#N/A,TRUE,"APS";"PRINT",#N/A,TRUE,"BHPL";"PRINT",#N/A,TRUE,"BHPL2";"PRINT",#N/A,TRUE,"CDWR";"PRINT",#N/A,TRUE,"EWEB";"PRINT",#N/A,TRUE,"LADWP";"PRINT",#N/A,TRUE,"NEVBASE"}</definedName>
    <definedName name="_j3" localSheetId="14" hidden="1">{"PRINT",#N/A,TRUE,"APPA";"PRINT",#N/A,TRUE,"APS";"PRINT",#N/A,TRUE,"BHPL";"PRINT",#N/A,TRUE,"BHPL2";"PRINT",#N/A,TRUE,"CDWR";"PRINT",#N/A,TRUE,"EWEB";"PRINT",#N/A,TRUE,"LADWP";"PRINT",#N/A,TRUE,"NEVBASE"}</definedName>
    <definedName name="_j3" localSheetId="15" hidden="1">{"PRINT",#N/A,TRUE,"APPA";"PRINT",#N/A,TRUE,"APS";"PRINT",#N/A,TRUE,"BHPL";"PRINT",#N/A,TRUE,"BHPL2";"PRINT",#N/A,TRUE,"CDWR";"PRINT",#N/A,TRUE,"EWEB";"PRINT",#N/A,TRUE,"LADWP";"PRINT",#N/A,TRUE,"NEVBASE"}</definedName>
    <definedName name="_j3" localSheetId="11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1" hidden="1">{"PRINT",#N/A,TRUE,"APPA";"PRINT",#N/A,TRUE,"APS";"PRINT",#N/A,TRUE,"BHPL";"PRINT",#N/A,TRUE,"BHPL2";"PRINT",#N/A,TRUE,"CDWR";"PRINT",#N/A,TRUE,"EWEB";"PRINT",#N/A,TRUE,"LADWP";"PRINT",#N/A,TRUE,"NEVBASE"}</definedName>
    <definedName name="_j4" localSheetId="6" hidden="1">{"PRINT",#N/A,TRUE,"APPA";"PRINT",#N/A,TRUE,"APS";"PRINT",#N/A,TRUE,"BHPL";"PRINT",#N/A,TRUE,"BHPL2";"PRINT",#N/A,TRUE,"CDWR";"PRINT",#N/A,TRUE,"EWEB";"PRINT",#N/A,TRUE,"LADWP";"PRINT",#N/A,TRUE,"NEVBASE"}</definedName>
    <definedName name="_j4" localSheetId="23" hidden="1">{"PRINT",#N/A,TRUE,"APPA";"PRINT",#N/A,TRUE,"APS";"PRINT",#N/A,TRUE,"BHPL";"PRINT",#N/A,TRUE,"BHPL2";"PRINT",#N/A,TRUE,"CDWR";"PRINT",#N/A,TRUE,"EWEB";"PRINT",#N/A,TRUE,"LADWP";"PRINT",#N/A,TRUE,"NEVBASE"}</definedName>
    <definedName name="_j4" localSheetId="24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localSheetId="19" hidden="1">{"PRINT",#N/A,TRUE,"APPA";"PRINT",#N/A,TRUE,"APS";"PRINT",#N/A,TRUE,"BHPL";"PRINT",#N/A,TRUE,"BHPL2";"PRINT",#N/A,TRUE,"CDWR";"PRINT",#N/A,TRUE,"EWEB";"PRINT",#N/A,TRUE,"LADWP";"PRINT",#N/A,TRUE,"NEVBASE"}</definedName>
    <definedName name="_j4" localSheetId="20" hidden="1">{"PRINT",#N/A,TRUE,"APPA";"PRINT",#N/A,TRUE,"APS";"PRINT",#N/A,TRUE,"BHPL";"PRINT",#N/A,TRUE,"BHPL2";"PRINT",#N/A,TRUE,"CDWR";"PRINT",#N/A,TRUE,"EWEB";"PRINT",#N/A,TRUE,"LADWP";"PRINT",#N/A,TRUE,"NEVBASE"}</definedName>
    <definedName name="_j4" localSheetId="21" hidden="1">{"PRINT",#N/A,TRUE,"APPA";"PRINT",#N/A,TRUE,"APS";"PRINT",#N/A,TRUE,"BHPL";"PRINT",#N/A,TRUE,"BHPL2";"PRINT",#N/A,TRUE,"CDWR";"PRINT",#N/A,TRUE,"EWEB";"PRINT",#N/A,TRUE,"LADWP";"PRINT",#N/A,TRUE,"NEVBASE"}</definedName>
    <definedName name="_j4" localSheetId="22" hidden="1">{"PRINT",#N/A,TRUE,"APPA";"PRINT",#N/A,TRUE,"APS";"PRINT",#N/A,TRUE,"BHPL";"PRINT",#N/A,TRUE,"BHPL2";"PRINT",#N/A,TRUE,"CDWR";"PRINT",#N/A,TRUE,"EWEB";"PRINT",#N/A,TRUE,"LADWP";"PRINT",#N/A,TRUE,"NEVBASE"}</definedName>
    <definedName name="_j4" localSheetId="12" hidden="1">{"PRINT",#N/A,TRUE,"APPA";"PRINT",#N/A,TRUE,"APS";"PRINT",#N/A,TRUE,"BHPL";"PRINT",#N/A,TRUE,"BHPL2";"PRINT",#N/A,TRUE,"CDWR";"PRINT",#N/A,TRUE,"EWEB";"PRINT",#N/A,TRUE,"LADWP";"PRINT",#N/A,TRUE,"NEVBASE"}</definedName>
    <definedName name="_j4" localSheetId="4" hidden="1">{"PRINT",#N/A,TRUE,"APPA";"PRINT",#N/A,TRUE,"APS";"PRINT",#N/A,TRUE,"BHPL";"PRINT",#N/A,TRUE,"BHPL2";"PRINT",#N/A,TRUE,"CDWR";"PRINT",#N/A,TRUE,"EWEB";"PRINT",#N/A,TRUE,"LADWP";"PRINT",#N/A,TRUE,"NEVBASE"}</definedName>
    <definedName name="_j4" localSheetId="16" hidden="1">{"PRINT",#N/A,TRUE,"APPA";"PRINT",#N/A,TRUE,"APS";"PRINT",#N/A,TRUE,"BHPL";"PRINT",#N/A,TRUE,"BHPL2";"PRINT",#N/A,TRUE,"CDWR";"PRINT",#N/A,TRUE,"EWEB";"PRINT",#N/A,TRUE,"LADWP";"PRINT",#N/A,TRUE,"NEVBASE"}</definedName>
    <definedName name="_j4" localSheetId="18" hidden="1">{"PRINT",#N/A,TRUE,"APPA";"PRINT",#N/A,TRUE,"APS";"PRINT",#N/A,TRUE,"BHPL";"PRINT",#N/A,TRUE,"BHPL2";"PRINT",#N/A,TRUE,"CDWR";"PRINT",#N/A,TRUE,"EWEB";"PRINT",#N/A,TRUE,"LADWP";"PRINT",#N/A,TRUE,"NEVBASE"}</definedName>
    <definedName name="_j4" localSheetId="17" hidden="1">{"PRINT",#N/A,TRUE,"APPA";"PRINT",#N/A,TRUE,"APS";"PRINT",#N/A,TRUE,"BHPL";"PRINT",#N/A,TRUE,"BHPL2";"PRINT",#N/A,TRUE,"CDWR";"PRINT",#N/A,TRUE,"EWEB";"PRINT",#N/A,TRUE,"LADWP";"PRINT",#N/A,TRUE,"NEVBASE"}</definedName>
    <definedName name="_j4" localSheetId="5" hidden="1">{"PRINT",#N/A,TRUE,"APPA";"PRINT",#N/A,TRUE,"APS";"PRINT",#N/A,TRUE,"BHPL";"PRINT",#N/A,TRUE,"BHPL2";"PRINT",#N/A,TRUE,"CDWR";"PRINT",#N/A,TRUE,"EWEB";"PRINT",#N/A,TRUE,"LADWP";"PRINT",#N/A,TRUE,"NEVBASE"}</definedName>
    <definedName name="_j4" localSheetId="9" hidden="1">{"PRINT",#N/A,TRUE,"APPA";"PRINT",#N/A,TRUE,"APS";"PRINT",#N/A,TRUE,"BHPL";"PRINT",#N/A,TRUE,"BHPL2";"PRINT",#N/A,TRUE,"CDWR";"PRINT",#N/A,TRUE,"EWEB";"PRINT",#N/A,TRUE,"LADWP";"PRINT",#N/A,TRUE,"NEVBASE"}</definedName>
    <definedName name="_j4" localSheetId="10" hidden="1">{"PRINT",#N/A,TRUE,"APPA";"PRINT",#N/A,TRUE,"APS";"PRINT",#N/A,TRUE,"BHPL";"PRINT",#N/A,TRUE,"BHPL2";"PRINT",#N/A,TRUE,"CDWR";"PRINT",#N/A,TRUE,"EWEB";"PRINT",#N/A,TRUE,"LADWP";"PRINT",#N/A,TRUE,"NEVBASE"}</definedName>
    <definedName name="_j4" localSheetId="13" hidden="1">{"PRINT",#N/A,TRUE,"APPA";"PRINT",#N/A,TRUE,"APS";"PRINT",#N/A,TRUE,"BHPL";"PRINT",#N/A,TRUE,"BHPL2";"PRINT",#N/A,TRUE,"CDWR";"PRINT",#N/A,TRUE,"EWEB";"PRINT",#N/A,TRUE,"LADWP";"PRINT",#N/A,TRUE,"NEVBASE"}</definedName>
    <definedName name="_j4" localSheetId="14" hidden="1">{"PRINT",#N/A,TRUE,"APPA";"PRINT",#N/A,TRUE,"APS";"PRINT",#N/A,TRUE,"BHPL";"PRINT",#N/A,TRUE,"BHPL2";"PRINT",#N/A,TRUE,"CDWR";"PRINT",#N/A,TRUE,"EWEB";"PRINT",#N/A,TRUE,"LADWP";"PRINT",#N/A,TRUE,"NEVBASE"}</definedName>
    <definedName name="_j4" localSheetId="15" hidden="1">{"PRINT",#N/A,TRUE,"APPA";"PRINT",#N/A,TRUE,"APS";"PRINT",#N/A,TRUE,"BHPL";"PRINT",#N/A,TRUE,"BHPL2";"PRINT",#N/A,TRUE,"CDWR";"PRINT",#N/A,TRUE,"EWEB";"PRINT",#N/A,TRUE,"LADWP";"PRINT",#N/A,TRUE,"NEVBASE"}</definedName>
    <definedName name="_j4" localSheetId="11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1" hidden="1">{"PRINT",#N/A,TRUE,"APPA";"PRINT",#N/A,TRUE,"APS";"PRINT",#N/A,TRUE,"BHPL";"PRINT",#N/A,TRUE,"BHPL2";"PRINT",#N/A,TRUE,"CDWR";"PRINT",#N/A,TRUE,"EWEB";"PRINT",#N/A,TRUE,"LADWP";"PRINT",#N/A,TRUE,"NEVBASE"}</definedName>
    <definedName name="_j5" localSheetId="6" hidden="1">{"PRINT",#N/A,TRUE,"APPA";"PRINT",#N/A,TRUE,"APS";"PRINT",#N/A,TRUE,"BHPL";"PRINT",#N/A,TRUE,"BHPL2";"PRINT",#N/A,TRUE,"CDWR";"PRINT",#N/A,TRUE,"EWEB";"PRINT",#N/A,TRUE,"LADWP";"PRINT",#N/A,TRUE,"NEVBASE"}</definedName>
    <definedName name="_j5" localSheetId="23" hidden="1">{"PRINT",#N/A,TRUE,"APPA";"PRINT",#N/A,TRUE,"APS";"PRINT",#N/A,TRUE,"BHPL";"PRINT",#N/A,TRUE,"BHPL2";"PRINT",#N/A,TRUE,"CDWR";"PRINT",#N/A,TRUE,"EWEB";"PRINT",#N/A,TRUE,"LADWP";"PRINT",#N/A,TRUE,"NEVBASE"}</definedName>
    <definedName name="_j5" localSheetId="24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localSheetId="19" hidden="1">{"PRINT",#N/A,TRUE,"APPA";"PRINT",#N/A,TRUE,"APS";"PRINT",#N/A,TRUE,"BHPL";"PRINT",#N/A,TRUE,"BHPL2";"PRINT",#N/A,TRUE,"CDWR";"PRINT",#N/A,TRUE,"EWEB";"PRINT",#N/A,TRUE,"LADWP";"PRINT",#N/A,TRUE,"NEVBASE"}</definedName>
    <definedName name="_j5" localSheetId="20" hidden="1">{"PRINT",#N/A,TRUE,"APPA";"PRINT",#N/A,TRUE,"APS";"PRINT",#N/A,TRUE,"BHPL";"PRINT",#N/A,TRUE,"BHPL2";"PRINT",#N/A,TRUE,"CDWR";"PRINT",#N/A,TRUE,"EWEB";"PRINT",#N/A,TRUE,"LADWP";"PRINT",#N/A,TRUE,"NEVBASE"}</definedName>
    <definedName name="_j5" localSheetId="21" hidden="1">{"PRINT",#N/A,TRUE,"APPA";"PRINT",#N/A,TRUE,"APS";"PRINT",#N/A,TRUE,"BHPL";"PRINT",#N/A,TRUE,"BHPL2";"PRINT",#N/A,TRUE,"CDWR";"PRINT",#N/A,TRUE,"EWEB";"PRINT",#N/A,TRUE,"LADWP";"PRINT",#N/A,TRUE,"NEVBASE"}</definedName>
    <definedName name="_j5" localSheetId="22" hidden="1">{"PRINT",#N/A,TRUE,"APPA";"PRINT",#N/A,TRUE,"APS";"PRINT",#N/A,TRUE,"BHPL";"PRINT",#N/A,TRUE,"BHPL2";"PRINT",#N/A,TRUE,"CDWR";"PRINT",#N/A,TRUE,"EWEB";"PRINT",#N/A,TRUE,"LADWP";"PRINT",#N/A,TRUE,"NEVBASE"}</definedName>
    <definedName name="_j5" localSheetId="12" hidden="1">{"PRINT",#N/A,TRUE,"APPA";"PRINT",#N/A,TRUE,"APS";"PRINT",#N/A,TRUE,"BHPL";"PRINT",#N/A,TRUE,"BHPL2";"PRINT",#N/A,TRUE,"CDWR";"PRINT",#N/A,TRUE,"EWEB";"PRINT",#N/A,TRUE,"LADWP";"PRINT",#N/A,TRUE,"NEVBASE"}</definedName>
    <definedName name="_j5" localSheetId="4" hidden="1">{"PRINT",#N/A,TRUE,"APPA";"PRINT",#N/A,TRUE,"APS";"PRINT",#N/A,TRUE,"BHPL";"PRINT",#N/A,TRUE,"BHPL2";"PRINT",#N/A,TRUE,"CDWR";"PRINT",#N/A,TRUE,"EWEB";"PRINT",#N/A,TRUE,"LADWP";"PRINT",#N/A,TRUE,"NEVBASE"}</definedName>
    <definedName name="_j5" localSheetId="16" hidden="1">{"PRINT",#N/A,TRUE,"APPA";"PRINT",#N/A,TRUE,"APS";"PRINT",#N/A,TRUE,"BHPL";"PRINT",#N/A,TRUE,"BHPL2";"PRINT",#N/A,TRUE,"CDWR";"PRINT",#N/A,TRUE,"EWEB";"PRINT",#N/A,TRUE,"LADWP";"PRINT",#N/A,TRUE,"NEVBASE"}</definedName>
    <definedName name="_j5" localSheetId="18" hidden="1">{"PRINT",#N/A,TRUE,"APPA";"PRINT",#N/A,TRUE,"APS";"PRINT",#N/A,TRUE,"BHPL";"PRINT",#N/A,TRUE,"BHPL2";"PRINT",#N/A,TRUE,"CDWR";"PRINT",#N/A,TRUE,"EWEB";"PRINT",#N/A,TRUE,"LADWP";"PRINT",#N/A,TRUE,"NEVBASE"}</definedName>
    <definedName name="_j5" localSheetId="17" hidden="1">{"PRINT",#N/A,TRUE,"APPA";"PRINT",#N/A,TRUE,"APS";"PRINT",#N/A,TRUE,"BHPL";"PRINT",#N/A,TRUE,"BHPL2";"PRINT",#N/A,TRUE,"CDWR";"PRINT",#N/A,TRUE,"EWEB";"PRINT",#N/A,TRUE,"LADWP";"PRINT",#N/A,TRUE,"NEVBASE"}</definedName>
    <definedName name="_j5" localSheetId="5" hidden="1">{"PRINT",#N/A,TRUE,"APPA";"PRINT",#N/A,TRUE,"APS";"PRINT",#N/A,TRUE,"BHPL";"PRINT",#N/A,TRUE,"BHPL2";"PRINT",#N/A,TRUE,"CDWR";"PRINT",#N/A,TRUE,"EWEB";"PRINT",#N/A,TRUE,"LADWP";"PRINT",#N/A,TRUE,"NEVBASE"}</definedName>
    <definedName name="_j5" localSheetId="9" hidden="1">{"PRINT",#N/A,TRUE,"APPA";"PRINT",#N/A,TRUE,"APS";"PRINT",#N/A,TRUE,"BHPL";"PRINT",#N/A,TRUE,"BHPL2";"PRINT",#N/A,TRUE,"CDWR";"PRINT",#N/A,TRUE,"EWEB";"PRINT",#N/A,TRUE,"LADWP";"PRINT",#N/A,TRUE,"NEVBASE"}</definedName>
    <definedName name="_j5" localSheetId="10" hidden="1">{"PRINT",#N/A,TRUE,"APPA";"PRINT",#N/A,TRUE,"APS";"PRINT",#N/A,TRUE,"BHPL";"PRINT",#N/A,TRUE,"BHPL2";"PRINT",#N/A,TRUE,"CDWR";"PRINT",#N/A,TRUE,"EWEB";"PRINT",#N/A,TRUE,"LADWP";"PRINT",#N/A,TRUE,"NEVBASE"}</definedName>
    <definedName name="_j5" localSheetId="13" hidden="1">{"PRINT",#N/A,TRUE,"APPA";"PRINT",#N/A,TRUE,"APS";"PRINT",#N/A,TRUE,"BHPL";"PRINT",#N/A,TRUE,"BHPL2";"PRINT",#N/A,TRUE,"CDWR";"PRINT",#N/A,TRUE,"EWEB";"PRINT",#N/A,TRUE,"LADWP";"PRINT",#N/A,TRUE,"NEVBASE"}</definedName>
    <definedName name="_j5" localSheetId="14" hidden="1">{"PRINT",#N/A,TRUE,"APPA";"PRINT",#N/A,TRUE,"APS";"PRINT",#N/A,TRUE,"BHPL";"PRINT",#N/A,TRUE,"BHPL2";"PRINT",#N/A,TRUE,"CDWR";"PRINT",#N/A,TRUE,"EWEB";"PRINT",#N/A,TRUE,"LADWP";"PRINT",#N/A,TRUE,"NEVBASE"}</definedName>
    <definedName name="_j5" localSheetId="15" hidden="1">{"PRINT",#N/A,TRUE,"APPA";"PRINT",#N/A,TRUE,"APS";"PRINT",#N/A,TRUE,"BHPL";"PRINT",#N/A,TRUE,"BHPL2";"PRINT",#N/A,TRUE,"CDWR";"PRINT",#N/A,TRUE,"EWEB";"PRINT",#N/A,TRUE,"LADWP";"PRINT",#N/A,TRUE,"NEVBASE"}</definedName>
    <definedName name="_j5" localSheetId="11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Order1" hidden="1">255</definedName>
    <definedName name="_Order2" hidden="1">0</definedName>
    <definedName name="_Percent_Last_CCCT" localSheetId="1">'[1]Table 1'!#REF!</definedName>
    <definedName name="_Percent_Last_CCCT">'[4]Table 1'!#REF!</definedName>
    <definedName name="_UtahS_Solar_2031">'Table 1'!$I$30</definedName>
    <definedName name="_UtahS_Solar_2032">'Table 1'!$I$31</definedName>
    <definedName name="_UtahS_Solar_2033">'Table 1'!$I$32</definedName>
    <definedName name="_UtahS_Solar_2034">'Table 1'!$I$33</definedName>
    <definedName name="_UtahS_Solar_2035">'Table 1'!$I$34</definedName>
    <definedName name="_UtahS_Solar_2036">'Table 1'!$I$35</definedName>
    <definedName name="_Yakima_Solar_2028">'Table 1'!$I$24</definedName>
    <definedName name="_Yakima_Solar_2029">'Table 1'!$I$25</definedName>
    <definedName name="_Yakima_Solar_2031">'Table 1'!$I$26</definedName>
    <definedName name="_Yakima_Solar_2032">'Table 1'!$I$27</definedName>
    <definedName name="_Yakima_Solar_2033">'Table 1'!$I$28</definedName>
    <definedName name="_Yakima_Solar_2034">'Table 1'!$I$29</definedName>
    <definedName name="dateTable">'[5]on off peak hours'!$C$15:$ED$15</definedName>
    <definedName name="Discount_Rate">'Table 1'!$I$39</definedName>
    <definedName name="Discount_Rate_2015_IRP" localSheetId="6">'[6]Table 7 to 8'!$AE$43</definedName>
    <definedName name="Discount_Rate_2015_IRP" localSheetId="23">'[6]Table 7 to 8'!$AE$43</definedName>
    <definedName name="Discount_Rate_2015_IRP" localSheetId="24">'[6]Table 7 to 8'!$AE$43</definedName>
    <definedName name="Discount_Rate_2015_IRP" localSheetId="7">'[6]Table 7 to 8'!$AE$43</definedName>
    <definedName name="Discount_Rate_2015_IRP" localSheetId="8">'[6]Table 7 to 8'!$AE$43</definedName>
    <definedName name="Discount_Rate_2015_IRP" localSheetId="19">'[6]Table 7 to 8'!$AE$43</definedName>
    <definedName name="Discount_Rate_2015_IRP" localSheetId="20">'[6]Table 7 to 8'!$AE$43</definedName>
    <definedName name="Discount_Rate_2015_IRP" localSheetId="21">'[6]Table 7 to 8'!$AE$43</definedName>
    <definedName name="Discount_Rate_2015_IRP" localSheetId="22">'[6]Table 7 to 8'!$AE$43</definedName>
    <definedName name="Discount_Rate_2015_IRP" localSheetId="12">'[6]Table 7 to 8'!$AE$43</definedName>
    <definedName name="Discount_Rate_2015_IRP" localSheetId="4">'[6]Table 7 to 8'!$AE$43</definedName>
    <definedName name="Discount_Rate_2015_IRP" localSheetId="16">'[6]Table 7 to 8'!$AE$43</definedName>
    <definedName name="Discount_Rate_2015_IRP" localSheetId="18">'[6]Table 7 to 8'!$AE$43</definedName>
    <definedName name="Discount_Rate_2015_IRP" localSheetId="17">'[6]Table 7 to 8'!$AE$43</definedName>
    <definedName name="Discount_Rate_2015_IRP" localSheetId="5">'[6]Table 7 to 8'!$AE$43</definedName>
    <definedName name="Discount_Rate_2015_IRP" localSheetId="9">'[6]Table 7 to 8'!$AE$43</definedName>
    <definedName name="Discount_Rate_2015_IRP" localSheetId="10">'[6]Table 7 to 8'!$AE$43</definedName>
    <definedName name="Discount_Rate_2015_IRP" localSheetId="13">'[6]Table 7 to 8'!$AE$43</definedName>
    <definedName name="Discount_Rate_2015_IRP" localSheetId="14">'[6]Table 7 to 8'!$AE$43</definedName>
    <definedName name="Discount_Rate_2015_IRP" localSheetId="15">'[6]Table 7 to 8'!$AE$43</definedName>
    <definedName name="Discount_Rate_2015_IRP" localSheetId="11">'[6]Table 7 to 8'!$AE$43</definedName>
    <definedName name="Discount_Rate_2015_IRP">'[7]Table 7 to 8'!$AE$43</definedName>
    <definedName name="DispatchSum">"GRID Thermal Generation!R2C1:R4C2"</definedName>
    <definedName name="FixedSolar_Capacity_Contr">'[7]Exhibit 3- Std FixedSolar QF'!$G$53</definedName>
    <definedName name="HoursHoliday">'[5]on off peak hours'!$C$16:$ED$20</definedName>
    <definedName name="Market" localSheetId="6">'[8]OFPC Source'!$J$8:$M$295</definedName>
    <definedName name="Market" localSheetId="23">'[8]OFPC Source'!$J$8:$M$295</definedName>
    <definedName name="Market" localSheetId="24">'[8]OFPC Source'!$J$8:$M$295</definedName>
    <definedName name="Market" localSheetId="7">'[8]OFPC Source'!$J$8:$M$295</definedName>
    <definedName name="Market" localSheetId="8">'[8]OFPC Source'!$J$8:$M$295</definedName>
    <definedName name="Market" localSheetId="19">'[8]OFPC Source'!$J$8:$M$295</definedName>
    <definedName name="Market" localSheetId="20">'[8]OFPC Source'!$J$8:$M$295</definedName>
    <definedName name="Market" localSheetId="21">'[8]OFPC Source'!$J$8:$M$295</definedName>
    <definedName name="Market" localSheetId="22">'[8]OFPC Source'!$J$8:$M$295</definedName>
    <definedName name="Market" localSheetId="12">'[8]OFPC Source'!$J$8:$M$295</definedName>
    <definedName name="Market" localSheetId="4">'[8]OFPC Source'!$J$8:$M$295</definedName>
    <definedName name="Market" localSheetId="16">'[8]OFPC Source'!$J$8:$M$295</definedName>
    <definedName name="Market" localSheetId="18">'[8]OFPC Source'!$J$8:$M$295</definedName>
    <definedName name="Market" localSheetId="17">'[8]OFPC Source'!$J$8:$M$295</definedName>
    <definedName name="Market" localSheetId="5">'[8]OFPC Source'!$J$8:$M$295</definedName>
    <definedName name="Market" localSheetId="9">'[8]OFPC Source'!$J$8:$M$295</definedName>
    <definedName name="Market" localSheetId="10">'[8]OFPC Source'!$J$8:$M$295</definedName>
    <definedName name="Market" localSheetId="13">'[8]OFPC Source'!$J$8:$M$295</definedName>
    <definedName name="Market" localSheetId="14">'[8]OFPC Source'!$J$8:$M$295</definedName>
    <definedName name="Market" localSheetId="15">'[8]OFPC Source'!$J$8:$M$295</definedName>
    <definedName name="Market" localSheetId="11">'[8]OFPC Source'!$J$8:$M$295</definedName>
    <definedName name="Market">'[7]OFPC Source'!$J$8:$M$295</definedName>
    <definedName name="MidC_Flat" localSheetId="1">[9]Market_Price!#REF!</definedName>
    <definedName name="MidC_Flat">[9]Market_Price!#REF!</definedName>
    <definedName name="OR_AC_price" localSheetId="1">#REF!</definedName>
    <definedName name="OR_AC_price">#REF!</definedName>
    <definedName name="_xlnm.Print_Area" localSheetId="0">'Table 1'!$A$1:$H$44</definedName>
    <definedName name="_xlnm.Print_Area" localSheetId="1">'Table 2'!$B$1:$P$36</definedName>
    <definedName name="_xlnm.Print_Area" localSheetId="6">'Table 3 DJ Wind 2030'!$A$1:$K$74</definedName>
    <definedName name="_xlnm.Print_Area" localSheetId="23">'Table 3 EV2020 Wind_2020'!$A$1:$M$74</definedName>
    <definedName name="_xlnm.Print_Area" localSheetId="24">'Table 3 EV2020 Wind_2021'!$A$1:$M$74</definedName>
    <definedName name="_xlnm.Print_Area" localSheetId="7">'Table 3 ID Wind 2030'!$A$1:$K$74</definedName>
    <definedName name="_xlnm.Print_Area" localSheetId="8">'Table 3 ID Wind 2033'!$A$1:$K$74</definedName>
    <definedName name="_xlnm.Print_Area" localSheetId="19">'Table 3 OR Solar 2030'!$A$1:$K$74</definedName>
    <definedName name="_xlnm.Print_Area" localSheetId="20">'Table 3 OR Solar 2031'!$A$1:$K$74</definedName>
    <definedName name="_xlnm.Print_Area" localSheetId="21">'Table 3 OR Solar 2032'!$A$1:$K$74</definedName>
    <definedName name="_xlnm.Print_Area" localSheetId="22">'Table 3 OR Solar 2033'!$A$1:$K$74</definedName>
    <definedName name="_xlnm.Print_Area" localSheetId="12">'Table 3 OR Wind 2035'!$A$1:$K$74</definedName>
    <definedName name="_xlnm.Print_Area" localSheetId="4">'Table 3 TransCost D2 '!$A$1:$K$49</definedName>
    <definedName name="_xlnm.Print_Area" localSheetId="16">'Table 3 UT Solar 2033 ST'!$A$1:$K$74</definedName>
    <definedName name="_xlnm.Print_Area" localSheetId="18">'Table 3 UT Solar 2035 FT'!$A$1:$K$74</definedName>
    <definedName name="_xlnm.Print_Area" localSheetId="17">'Table 3 UT Solar 2035 ST'!$A$1:$K$74</definedName>
    <definedName name="_xlnm.Print_Area" localSheetId="5">'Table 3 UT Wind 2030'!$A$1:$K$74</definedName>
    <definedName name="_xlnm.Print_Area" localSheetId="9">'Table 3 UT Wind 2036'!$A$1:$K$74</definedName>
    <definedName name="_xlnm.Print_Area" localSheetId="10">'Table 3 WW Wind 2035'!$A$1:$K$74</definedName>
    <definedName name="_xlnm.Print_Area" localSheetId="13">'Table 3 YK Solar 2030'!$A$1:$K$74</definedName>
    <definedName name="_xlnm.Print_Area" localSheetId="14">'Table 3 YK Solar 2032'!$A$1:$K$74</definedName>
    <definedName name="_xlnm.Print_Area" localSheetId="15">'Table 3 YK Solar 2033'!$A$1:$K$74</definedName>
    <definedName name="_xlnm.Print_Area" localSheetId="11">'Table 3 YK Wind 2035'!$A$1:$K$74</definedName>
    <definedName name="_xlnm.Print_Area" localSheetId="2">'Table 4'!$A$1:$E$44</definedName>
    <definedName name="_xlnm.Print_Area" localSheetId="3">'Table 5'!$A$1:$H$266</definedName>
    <definedName name="_xlnm.Print_Titles" localSheetId="1">'Table 2'!$1:$9</definedName>
    <definedName name="RenewableMarketShape" localSheetId="6">'[8]OFPC Source'!$P$5:$U$28</definedName>
    <definedName name="RenewableMarketShape" localSheetId="23">'[8]OFPC Source'!$P$5:$U$28</definedName>
    <definedName name="RenewableMarketShape" localSheetId="24">'[8]OFPC Source'!$P$5:$U$28</definedName>
    <definedName name="RenewableMarketShape" localSheetId="7">'[8]OFPC Source'!$P$5:$U$28</definedName>
    <definedName name="RenewableMarketShape" localSheetId="8">'[8]OFPC Source'!$P$5:$U$28</definedName>
    <definedName name="RenewableMarketShape" localSheetId="19">'[8]OFPC Source'!$P$5:$U$28</definedName>
    <definedName name="RenewableMarketShape" localSheetId="20">'[8]OFPC Source'!$P$5:$U$28</definedName>
    <definedName name="RenewableMarketShape" localSheetId="21">'[8]OFPC Source'!$P$5:$U$28</definedName>
    <definedName name="RenewableMarketShape" localSheetId="22">'[8]OFPC Source'!$P$5:$U$28</definedName>
    <definedName name="RenewableMarketShape" localSheetId="12">'[8]OFPC Source'!$P$5:$U$28</definedName>
    <definedName name="RenewableMarketShape" localSheetId="4">'[8]OFPC Source'!$P$5:$U$28</definedName>
    <definedName name="RenewableMarketShape" localSheetId="16">'[8]OFPC Source'!$P$5:$U$28</definedName>
    <definedName name="RenewableMarketShape" localSheetId="18">'[8]OFPC Source'!$P$5:$U$28</definedName>
    <definedName name="RenewableMarketShape" localSheetId="17">'[8]OFPC Source'!$P$5:$U$28</definedName>
    <definedName name="RenewableMarketShape" localSheetId="5">'[8]OFPC Source'!$P$5:$U$28</definedName>
    <definedName name="RenewableMarketShape" localSheetId="9">'[8]OFPC Source'!$P$5:$U$28</definedName>
    <definedName name="RenewableMarketShape" localSheetId="10">'[8]OFPC Source'!$P$5:$U$28</definedName>
    <definedName name="RenewableMarketShape" localSheetId="13">'[8]OFPC Source'!$P$5:$U$28</definedName>
    <definedName name="RenewableMarketShape" localSheetId="14">'[8]OFPC Source'!$P$5:$U$28</definedName>
    <definedName name="RenewableMarketShape" localSheetId="15">'[8]OFPC Source'!$P$5:$U$28</definedName>
    <definedName name="RenewableMarketShape" localSheetId="11">'[8]OFPC Source'!$P$5:$U$28</definedName>
    <definedName name="RenewableMarketShape">'[7]OFPC Source'!$P$5:$U$33</definedName>
    <definedName name="RevenueSum">"GRID Thermal Revenue!R2C1:R4C2"</definedName>
    <definedName name="Solar_Fixed_integr_cost">'[10]Table 10'!$B$46</definedName>
    <definedName name="Solar_HLH" localSheetId="6">'[8]OFPC Source'!$U$47</definedName>
    <definedName name="Solar_HLH" localSheetId="23">'[8]OFPC Source'!$U$47</definedName>
    <definedName name="Solar_HLH" localSheetId="24">'[8]OFPC Source'!$U$47</definedName>
    <definedName name="Solar_HLH" localSheetId="7">'[8]OFPC Source'!$U$47</definedName>
    <definedName name="Solar_HLH" localSheetId="8">'[8]OFPC Source'!$U$47</definedName>
    <definedName name="Solar_HLH" localSheetId="19">'[8]OFPC Source'!$U$47</definedName>
    <definedName name="Solar_HLH" localSheetId="20">'[8]OFPC Source'!$U$47</definedName>
    <definedName name="Solar_HLH" localSheetId="21">'[8]OFPC Source'!$U$47</definedName>
    <definedName name="Solar_HLH" localSheetId="22">'[8]OFPC Source'!$U$47</definedName>
    <definedName name="Solar_HLH" localSheetId="12">'[8]OFPC Source'!$U$47</definedName>
    <definedName name="Solar_HLH" localSheetId="4">'[8]OFPC Source'!$U$47</definedName>
    <definedName name="Solar_HLH" localSheetId="16">'[8]OFPC Source'!$U$47</definedName>
    <definedName name="Solar_HLH" localSheetId="18">'[8]OFPC Source'!$U$47</definedName>
    <definedName name="Solar_HLH" localSheetId="17">'[8]OFPC Source'!$U$47</definedName>
    <definedName name="Solar_HLH" localSheetId="5">'[8]OFPC Source'!$U$47</definedName>
    <definedName name="Solar_HLH" localSheetId="9">'[8]OFPC Source'!$U$47</definedName>
    <definedName name="Solar_HLH" localSheetId="10">'[8]OFPC Source'!$U$47</definedName>
    <definedName name="Solar_HLH" localSheetId="13">'[8]OFPC Source'!$U$47</definedName>
    <definedName name="Solar_HLH" localSheetId="14">'[8]OFPC Source'!$U$47</definedName>
    <definedName name="Solar_HLH" localSheetId="15">'[8]OFPC Source'!$U$47</definedName>
    <definedName name="Solar_HLH" localSheetId="11">'[8]OFPC Source'!$U$47</definedName>
    <definedName name="Solar_HLH">'[7]OFPC Source'!$U$48</definedName>
    <definedName name="Solar_LLH" localSheetId="6">'[8]OFPC Source'!$V$47</definedName>
    <definedName name="Solar_LLH" localSheetId="23">'[8]OFPC Source'!$V$47</definedName>
    <definedName name="Solar_LLH" localSheetId="24">'[8]OFPC Source'!$V$47</definedName>
    <definedName name="Solar_LLH" localSheetId="7">'[8]OFPC Source'!$V$47</definedName>
    <definedName name="Solar_LLH" localSheetId="8">'[8]OFPC Source'!$V$47</definedName>
    <definedName name="Solar_LLH" localSheetId="19">'[8]OFPC Source'!$V$47</definedName>
    <definedName name="Solar_LLH" localSheetId="20">'[8]OFPC Source'!$V$47</definedName>
    <definedName name="Solar_LLH" localSheetId="21">'[8]OFPC Source'!$V$47</definedName>
    <definedName name="Solar_LLH" localSheetId="22">'[8]OFPC Source'!$V$47</definedName>
    <definedName name="Solar_LLH" localSheetId="12">'[8]OFPC Source'!$V$47</definedName>
    <definedName name="Solar_LLH" localSheetId="4">'[8]OFPC Source'!$V$47</definedName>
    <definedName name="Solar_LLH" localSheetId="16">'[8]OFPC Source'!$V$47</definedName>
    <definedName name="Solar_LLH" localSheetId="18">'[8]OFPC Source'!$V$47</definedName>
    <definedName name="Solar_LLH" localSheetId="17">'[8]OFPC Source'!$V$47</definedName>
    <definedName name="Solar_LLH" localSheetId="5">'[8]OFPC Source'!$V$47</definedName>
    <definedName name="Solar_LLH" localSheetId="9">'[8]OFPC Source'!$V$47</definedName>
    <definedName name="Solar_LLH" localSheetId="10">'[8]OFPC Source'!$V$47</definedName>
    <definedName name="Solar_LLH" localSheetId="13">'[8]OFPC Source'!$V$47</definedName>
    <definedName name="Solar_LLH" localSheetId="14">'[8]OFPC Source'!$V$47</definedName>
    <definedName name="Solar_LLH" localSheetId="15">'[8]OFPC Source'!$V$47</definedName>
    <definedName name="Solar_LLH" localSheetId="11">'[8]OFPC Source'!$V$47</definedName>
    <definedName name="Solar_LLH">'[7]OFPC Source'!$V$48</definedName>
    <definedName name="Solar_Tracking_integr_cost">'[10]Table 10'!$B$45</definedName>
    <definedName name="Study_Cap_Adj" localSheetId="1">'[2]Table 1'!$I$8</definedName>
    <definedName name="Study_Cap_Adj" localSheetId="4">'Table 1'!$I$8</definedName>
    <definedName name="Study_Cap_Adj">'Table 1'!$I$8</definedName>
    <definedName name="Study_CF">'Table 5'!$M$7</definedName>
    <definedName name="Study_MW">'Table 5'!$M$6</definedName>
    <definedName name="Study_Name" localSheetId="6">[5]ImportData!$D$7</definedName>
    <definedName name="Study_Name" localSheetId="23">[5]ImportData!$D$7</definedName>
    <definedName name="Study_Name" localSheetId="24">[5]ImportData!$D$7</definedName>
    <definedName name="Study_Name" localSheetId="7">[5]ImportData!$D$7</definedName>
    <definedName name="Study_Name" localSheetId="8">[5]ImportData!$D$7</definedName>
    <definedName name="Study_Name" localSheetId="19">[5]ImportData!$D$7</definedName>
    <definedName name="Study_Name" localSheetId="20">[5]ImportData!$D$7</definedName>
    <definedName name="Study_Name" localSheetId="21">[5]ImportData!$D$7</definedName>
    <definedName name="Study_Name" localSheetId="22">[5]ImportData!$D$7</definedName>
    <definedName name="Study_Name" localSheetId="12">[5]ImportData!$D$7</definedName>
    <definedName name="Study_Name" localSheetId="4">[5]ImportData!$D$7</definedName>
    <definedName name="Study_Name" localSheetId="16">[5]ImportData!$D$7</definedName>
    <definedName name="Study_Name" localSheetId="18">[5]ImportData!$D$7</definedName>
    <definedName name="Study_Name" localSheetId="17">[5]ImportData!$D$7</definedName>
    <definedName name="Study_Name" localSheetId="5">[5]ImportData!$D$7</definedName>
    <definedName name="Study_Name" localSheetId="9">[5]ImportData!$D$7</definedName>
    <definedName name="Study_Name" localSheetId="10">[5]ImportData!$D$7</definedName>
    <definedName name="Study_Name" localSheetId="13">[5]ImportData!$D$7</definedName>
    <definedName name="Study_Name" localSheetId="14">[5]ImportData!$D$7</definedName>
    <definedName name="Study_Name" localSheetId="15">[5]ImportData!$D$7</definedName>
    <definedName name="Study_Name" localSheetId="11">[5]ImportData!$D$7</definedName>
    <definedName name="ValuationDate" localSheetId="1">#REF!</definedName>
    <definedName name="ValuationDate">#REF!</definedName>
    <definedName name="Wind_Capacity_Contr">'[7]Exhibit 2- Std Wind QF '!$E$57</definedName>
    <definedName name="Wind_Integration_Charge">'[7]Exhibit 2- Std Wind QF '!$E$45</definedName>
  </definedNames>
  <calcPr calcId="152511"/>
</workbook>
</file>

<file path=xl/calcChain.xml><?xml version="1.0" encoding="utf-8"?>
<calcChain xmlns="http://schemas.openxmlformats.org/spreadsheetml/2006/main">
  <c r="B38" i="25" l="1"/>
  <c r="B22" i="66" l="1"/>
  <c r="B21" i="66"/>
  <c r="B20" i="66"/>
  <c r="B19" i="66"/>
  <c r="B18" i="66"/>
  <c r="B17" i="66"/>
  <c r="B16" i="66"/>
  <c r="B15" i="66"/>
  <c r="B14" i="66"/>
  <c r="B13" i="66"/>
  <c r="O9" i="66"/>
  <c r="N9" i="66"/>
  <c r="M9" i="66"/>
  <c r="L9" i="66"/>
  <c r="K9" i="66"/>
  <c r="J9" i="66"/>
  <c r="I9" i="66"/>
  <c r="H9" i="66"/>
  <c r="G9" i="66"/>
  <c r="F9" i="66"/>
  <c r="E9" i="66"/>
  <c r="D9" i="66"/>
  <c r="C9" i="66"/>
  <c r="B9" i="66"/>
  <c r="A10" i="31" l="1"/>
  <c r="R6" i="31" l="1"/>
  <c r="H12" i="52" l="1"/>
  <c r="H13" i="52" s="1"/>
  <c r="H14" i="52" s="1"/>
  <c r="H15" i="52" s="1"/>
  <c r="H16" i="52" s="1"/>
  <c r="H17" i="52" s="1"/>
  <c r="H18" i="52" s="1"/>
  <c r="H19" i="52" s="1"/>
  <c r="H20" i="52" s="1"/>
  <c r="H21" i="52" s="1"/>
  <c r="H22" i="52" s="1"/>
  <c r="H23" i="52" s="1"/>
  <c r="H24" i="52" s="1"/>
  <c r="H25" i="52" s="1"/>
  <c r="H26" i="52" s="1"/>
  <c r="H27" i="52" s="1"/>
  <c r="H28" i="52" s="1"/>
  <c r="H29" i="52" s="1"/>
  <c r="H30" i="52" s="1"/>
  <c r="H31" i="52" s="1"/>
  <c r="H32" i="52" s="1"/>
  <c r="H33" i="52" s="1"/>
  <c r="H34" i="52" s="1"/>
  <c r="H35" i="52" s="1"/>
  <c r="H36" i="52" s="1"/>
  <c r="H12" i="61"/>
  <c r="H13" i="61" s="1"/>
  <c r="H14" i="61" s="1"/>
  <c r="H15" i="61" s="1"/>
  <c r="H16" i="61" s="1"/>
  <c r="H17" i="61" s="1"/>
  <c r="H18" i="61" s="1"/>
  <c r="H19" i="61" s="1"/>
  <c r="H20" i="61" s="1"/>
  <c r="H21" i="61" s="1"/>
  <c r="H22" i="61" s="1"/>
  <c r="H23" i="61" s="1"/>
  <c r="H24" i="61" s="1"/>
  <c r="H25" i="61" s="1"/>
  <c r="H26" i="61" s="1"/>
  <c r="H27" i="61" s="1"/>
  <c r="H28" i="61" s="1"/>
  <c r="H29" i="61" s="1"/>
  <c r="H30" i="61" s="1"/>
  <c r="H31" i="61" s="1"/>
  <c r="H32" i="61" s="1"/>
  <c r="H33" i="61" s="1"/>
  <c r="H34" i="61" s="1"/>
  <c r="H35" i="61" s="1"/>
  <c r="H36" i="61" s="1"/>
  <c r="H12" i="64"/>
  <c r="H13" i="64" s="1"/>
  <c r="H14" i="64" s="1"/>
  <c r="H15" i="64" s="1"/>
  <c r="H16" i="64" s="1"/>
  <c r="H17" i="64" s="1"/>
  <c r="H18" i="64" s="1"/>
  <c r="H19" i="64" s="1"/>
  <c r="H20" i="64" s="1"/>
  <c r="H21" i="64" s="1"/>
  <c r="H22" i="64" s="1"/>
  <c r="H23" i="64" s="1"/>
  <c r="H24" i="64" s="1"/>
  <c r="H25" i="64" s="1"/>
  <c r="H26" i="64" s="1"/>
  <c r="H27" i="64" s="1"/>
  <c r="H28" i="64" s="1"/>
  <c r="H29" i="64" s="1"/>
  <c r="H30" i="64" s="1"/>
  <c r="H31" i="64" s="1"/>
  <c r="H32" i="64" s="1"/>
  <c r="H33" i="64" s="1"/>
  <c r="H34" i="64" s="1"/>
  <c r="H35" i="64" s="1"/>
  <c r="H36" i="64" s="1"/>
  <c r="H12" i="53"/>
  <c r="H13" i="53" s="1"/>
  <c r="H14" i="53" s="1"/>
  <c r="H15" i="53" s="1"/>
  <c r="H16" i="53" s="1"/>
  <c r="H17" i="53" s="1"/>
  <c r="H18" i="53" s="1"/>
  <c r="H19" i="53" s="1"/>
  <c r="H20" i="53" s="1"/>
  <c r="H21" i="53" s="1"/>
  <c r="H22" i="53" s="1"/>
  <c r="H23" i="53" s="1"/>
  <c r="H24" i="53" s="1"/>
  <c r="H25" i="53" s="1"/>
  <c r="H26" i="53" s="1"/>
  <c r="H27" i="53" s="1"/>
  <c r="H28" i="53" s="1"/>
  <c r="H29" i="53" s="1"/>
  <c r="H30" i="53" s="1"/>
  <c r="H31" i="53" s="1"/>
  <c r="H32" i="53" s="1"/>
  <c r="H33" i="53" s="1"/>
  <c r="H34" i="53" s="1"/>
  <c r="H35" i="53" s="1"/>
  <c r="H36" i="53" s="1"/>
  <c r="H12" i="57"/>
  <c r="H13" i="57" s="1"/>
  <c r="H14" i="57" s="1"/>
  <c r="H15" i="57" s="1"/>
  <c r="H16" i="57" s="1"/>
  <c r="H17" i="57" s="1"/>
  <c r="H18" i="57" s="1"/>
  <c r="H19" i="57" s="1"/>
  <c r="H20" i="57" s="1"/>
  <c r="H21" i="57" s="1"/>
  <c r="H22" i="57" s="1"/>
  <c r="H23" i="57" s="1"/>
  <c r="H24" i="57" s="1"/>
  <c r="H25" i="57" s="1"/>
  <c r="H26" i="57" s="1"/>
  <c r="H27" i="57" s="1"/>
  <c r="H28" i="57" s="1"/>
  <c r="H29" i="57" s="1"/>
  <c r="H30" i="57" s="1"/>
  <c r="H31" i="57" s="1"/>
  <c r="H32" i="57" s="1"/>
  <c r="H33" i="57" s="1"/>
  <c r="H34" i="57" s="1"/>
  <c r="H35" i="57" s="1"/>
  <c r="H36" i="57" s="1"/>
  <c r="H12" i="58"/>
  <c r="H13" i="58" s="1"/>
  <c r="H14" i="58" s="1"/>
  <c r="H15" i="58" s="1"/>
  <c r="H16" i="58" s="1"/>
  <c r="H17" i="58" s="1"/>
  <c r="H18" i="58" s="1"/>
  <c r="H19" i="58" s="1"/>
  <c r="H20" i="58" s="1"/>
  <c r="H21" i="58" s="1"/>
  <c r="H22" i="58" s="1"/>
  <c r="H23" i="58" s="1"/>
  <c r="H24" i="58" s="1"/>
  <c r="H25" i="58" s="1"/>
  <c r="H26" i="58" s="1"/>
  <c r="H27" i="58" s="1"/>
  <c r="H28" i="58" s="1"/>
  <c r="H29" i="58" s="1"/>
  <c r="H30" i="58" s="1"/>
  <c r="H31" i="58" s="1"/>
  <c r="H32" i="58" s="1"/>
  <c r="H33" i="58" s="1"/>
  <c r="H34" i="58" s="1"/>
  <c r="H35" i="58" s="1"/>
  <c r="H36" i="58" s="1"/>
  <c r="H12" i="55"/>
  <c r="H13" i="55" s="1"/>
  <c r="H14" i="55" s="1"/>
  <c r="H15" i="55" s="1"/>
  <c r="H16" i="55" s="1"/>
  <c r="H17" i="55" s="1"/>
  <c r="H18" i="55" s="1"/>
  <c r="H19" i="55" s="1"/>
  <c r="H20" i="55" s="1"/>
  <c r="H21" i="55" s="1"/>
  <c r="H22" i="55" s="1"/>
  <c r="H23" i="55" s="1"/>
  <c r="H24" i="55" s="1"/>
  <c r="H25" i="55" s="1"/>
  <c r="H26" i="55" s="1"/>
  <c r="H27" i="55" s="1"/>
  <c r="H28" i="55" s="1"/>
  <c r="H29" i="55" s="1"/>
  <c r="H30" i="55" s="1"/>
  <c r="H31" i="55" s="1"/>
  <c r="H32" i="55" s="1"/>
  <c r="H33" i="55" s="1"/>
  <c r="H34" i="55" s="1"/>
  <c r="H35" i="55" s="1"/>
  <c r="H36" i="55" s="1"/>
  <c r="H12" i="41"/>
  <c r="H13" i="41" s="1"/>
  <c r="H14" i="41" s="1"/>
  <c r="H15" i="41" s="1"/>
  <c r="H16" i="41" s="1"/>
  <c r="H17" i="41" s="1"/>
  <c r="H18" i="41" s="1"/>
  <c r="H19" i="41" s="1"/>
  <c r="H20" i="41" s="1"/>
  <c r="H21" i="41" s="1"/>
  <c r="H22" i="41" s="1"/>
  <c r="H23" i="41" s="1"/>
  <c r="H24" i="41" s="1"/>
  <c r="H25" i="41" s="1"/>
  <c r="H26" i="41" s="1"/>
  <c r="H27" i="41" s="1"/>
  <c r="H28" i="41" s="1"/>
  <c r="H29" i="41" s="1"/>
  <c r="H30" i="41" s="1"/>
  <c r="H31" i="41" s="1"/>
  <c r="H32" i="41" s="1"/>
  <c r="H33" i="41" s="1"/>
  <c r="H34" i="41" s="1"/>
  <c r="H35" i="41" s="1"/>
  <c r="H36" i="41" s="1"/>
  <c r="H12" i="62"/>
  <c r="H13" i="62" s="1"/>
  <c r="H14" i="62" s="1"/>
  <c r="H15" i="62" s="1"/>
  <c r="H16" i="62" s="1"/>
  <c r="H17" i="62" s="1"/>
  <c r="H18" i="62" s="1"/>
  <c r="H19" i="62" s="1"/>
  <c r="H20" i="62" s="1"/>
  <c r="H21" i="62" s="1"/>
  <c r="H22" i="62" s="1"/>
  <c r="H23" i="62" s="1"/>
  <c r="H24" i="62" s="1"/>
  <c r="H25" i="62" s="1"/>
  <c r="H26" i="62" s="1"/>
  <c r="H27" i="62" s="1"/>
  <c r="H28" i="62" s="1"/>
  <c r="H29" i="62" s="1"/>
  <c r="H30" i="62" s="1"/>
  <c r="H31" i="62" s="1"/>
  <c r="H32" i="62" s="1"/>
  <c r="H33" i="62" s="1"/>
  <c r="H34" i="62" s="1"/>
  <c r="H35" i="62" s="1"/>
  <c r="H36" i="62" s="1"/>
  <c r="H12" i="60"/>
  <c r="H13" i="60" s="1"/>
  <c r="H14" i="60" s="1"/>
  <c r="H15" i="60" s="1"/>
  <c r="H16" i="60" s="1"/>
  <c r="H17" i="60" s="1"/>
  <c r="H18" i="60" s="1"/>
  <c r="H19" i="60" s="1"/>
  <c r="H20" i="60" s="1"/>
  <c r="H21" i="60" s="1"/>
  <c r="H22" i="60" s="1"/>
  <c r="H23" i="60" s="1"/>
  <c r="H24" i="60" s="1"/>
  <c r="H25" i="60" s="1"/>
  <c r="H26" i="60" s="1"/>
  <c r="H27" i="60" s="1"/>
  <c r="H28" i="60" s="1"/>
  <c r="H29" i="60" s="1"/>
  <c r="H30" i="60" s="1"/>
  <c r="H31" i="60" s="1"/>
  <c r="H32" i="60" s="1"/>
  <c r="H33" i="60" s="1"/>
  <c r="H34" i="60" s="1"/>
  <c r="H35" i="60" s="1"/>
  <c r="H36" i="60" s="1"/>
  <c r="H12" i="56"/>
  <c r="H13" i="56" s="1"/>
  <c r="H14" i="56" s="1"/>
  <c r="H15" i="56" s="1"/>
  <c r="H16" i="56" s="1"/>
  <c r="H17" i="56" s="1"/>
  <c r="H18" i="56" s="1"/>
  <c r="H19" i="56" s="1"/>
  <c r="H20" i="56" s="1"/>
  <c r="H21" i="56" s="1"/>
  <c r="H22" i="56" s="1"/>
  <c r="H23" i="56" s="1"/>
  <c r="H24" i="56" s="1"/>
  <c r="H25" i="56" s="1"/>
  <c r="H26" i="56" s="1"/>
  <c r="H27" i="56" s="1"/>
  <c r="H28" i="56" s="1"/>
  <c r="H29" i="56" s="1"/>
  <c r="H30" i="56" s="1"/>
  <c r="H31" i="56" s="1"/>
  <c r="H32" i="56" s="1"/>
  <c r="H33" i="56" s="1"/>
  <c r="H34" i="56" s="1"/>
  <c r="H35" i="56" s="1"/>
  <c r="H36" i="56" s="1"/>
  <c r="H12" i="44"/>
  <c r="H13" i="44" s="1"/>
  <c r="H14" i="44" s="1"/>
  <c r="H15" i="44" s="1"/>
  <c r="H16" i="44" s="1"/>
  <c r="H17" i="44" s="1"/>
  <c r="H18" i="44" s="1"/>
  <c r="H19" i="44" s="1"/>
  <c r="H20" i="44" s="1"/>
  <c r="H21" i="44" s="1"/>
  <c r="H22" i="44" s="1"/>
  <c r="H23" i="44" s="1"/>
  <c r="H24" i="44" s="1"/>
  <c r="H25" i="44" s="1"/>
  <c r="H26" i="44" s="1"/>
  <c r="H27" i="44" s="1"/>
  <c r="H28" i="44" s="1"/>
  <c r="H29" i="44" s="1"/>
  <c r="H30" i="44" s="1"/>
  <c r="H31" i="44" s="1"/>
  <c r="H32" i="44" s="1"/>
  <c r="H33" i="44" s="1"/>
  <c r="H34" i="44" s="1"/>
  <c r="H35" i="44" s="1"/>
  <c r="H36" i="44" s="1"/>
  <c r="H12" i="54"/>
  <c r="H13" i="54" s="1"/>
  <c r="H14" i="54" s="1"/>
  <c r="H15" i="54" s="1"/>
  <c r="H16" i="54" s="1"/>
  <c r="H17" i="54" s="1"/>
  <c r="H18" i="54" s="1"/>
  <c r="H19" i="54" s="1"/>
  <c r="H20" i="54" s="1"/>
  <c r="H21" i="54" s="1"/>
  <c r="H22" i="54" s="1"/>
  <c r="H23" i="54" s="1"/>
  <c r="H24" i="54" s="1"/>
  <c r="H25" i="54" s="1"/>
  <c r="H26" i="54" s="1"/>
  <c r="H27" i="54" s="1"/>
  <c r="H28" i="54" s="1"/>
  <c r="H29" i="54" s="1"/>
  <c r="H30" i="54" s="1"/>
  <c r="H31" i="54" s="1"/>
  <c r="H32" i="54" s="1"/>
  <c r="H33" i="54" s="1"/>
  <c r="H34" i="54" s="1"/>
  <c r="H35" i="54" s="1"/>
  <c r="H36" i="54" s="1"/>
  <c r="H12" i="40"/>
  <c r="H13" i="40" s="1"/>
  <c r="H14" i="40" s="1"/>
  <c r="H15" i="40" s="1"/>
  <c r="H16" i="40" s="1"/>
  <c r="H17" i="40" s="1"/>
  <c r="H18" i="40" s="1"/>
  <c r="H19" i="40" s="1"/>
  <c r="H20" i="40" s="1"/>
  <c r="H21" i="40" s="1"/>
  <c r="H22" i="40" s="1"/>
  <c r="H23" i="40" s="1"/>
  <c r="H24" i="40" s="1"/>
  <c r="H25" i="40" s="1"/>
  <c r="H26" i="40" s="1"/>
  <c r="H27" i="40" s="1"/>
  <c r="H28" i="40" s="1"/>
  <c r="H29" i="40" s="1"/>
  <c r="H30" i="40" s="1"/>
  <c r="H31" i="40" s="1"/>
  <c r="H32" i="40" s="1"/>
  <c r="H33" i="40" s="1"/>
  <c r="H34" i="40" s="1"/>
  <c r="H35" i="40" s="1"/>
  <c r="H36" i="40" s="1"/>
  <c r="H12" i="59"/>
  <c r="H13" i="59" s="1"/>
  <c r="H14" i="59" s="1"/>
  <c r="H15" i="59" s="1"/>
  <c r="H16" i="59" s="1"/>
  <c r="H17" i="59" s="1"/>
  <c r="H18" i="59" s="1"/>
  <c r="H19" i="59" s="1"/>
  <c r="H20" i="59" s="1"/>
  <c r="H21" i="59" s="1"/>
  <c r="H22" i="59" s="1"/>
  <c r="H23" i="59" s="1"/>
  <c r="H24" i="59" s="1"/>
  <c r="H25" i="59" s="1"/>
  <c r="H26" i="59" s="1"/>
  <c r="H27" i="59" s="1"/>
  <c r="H28" i="59" s="1"/>
  <c r="H29" i="59" s="1"/>
  <c r="H30" i="59" s="1"/>
  <c r="H31" i="59" s="1"/>
  <c r="H32" i="59" s="1"/>
  <c r="H33" i="59" s="1"/>
  <c r="H34" i="59" s="1"/>
  <c r="H35" i="59" s="1"/>
  <c r="H36" i="59" s="1"/>
  <c r="L13" i="31" l="1"/>
  <c r="M14" i="31"/>
  <c r="B13" i="31"/>
  <c r="L14" i="31" l="1"/>
  <c r="BN9" i="25" l="1"/>
  <c r="BO9" i="25"/>
  <c r="CJ9" i="25" s="1"/>
  <c r="BJ9" i="25"/>
  <c r="CE9" i="25" s="1"/>
  <c r="BI9" i="25"/>
  <c r="AT9" i="25"/>
  <c r="AO9" i="25"/>
  <c r="C24" i="64"/>
  <c r="C68" i="64"/>
  <c r="C67" i="64"/>
  <c r="P11" i="64"/>
  <c r="D47" i="64"/>
  <c r="D46" i="64"/>
  <c r="G11" i="64"/>
  <c r="G12" i="64" s="1"/>
  <c r="G13" i="64" s="1"/>
  <c r="G14" i="64" s="1"/>
  <c r="G15" i="64" s="1"/>
  <c r="G16" i="64" s="1"/>
  <c r="G17" i="64" s="1"/>
  <c r="G18" i="64" s="1"/>
  <c r="G19" i="64" s="1"/>
  <c r="G20" i="64" s="1"/>
  <c r="G21" i="64" s="1"/>
  <c r="G22" i="64" s="1"/>
  <c r="G23" i="64" s="1"/>
  <c r="G24" i="64" s="1"/>
  <c r="G25" i="64" s="1"/>
  <c r="G26" i="64" s="1"/>
  <c r="G27" i="64" s="1"/>
  <c r="G28" i="64" s="1"/>
  <c r="G29" i="64" s="1"/>
  <c r="G30" i="64" s="1"/>
  <c r="G31" i="64" s="1"/>
  <c r="G32" i="64" s="1"/>
  <c r="G33" i="64" s="1"/>
  <c r="G34" i="64" s="1"/>
  <c r="G35" i="64" s="1"/>
  <c r="G36" i="64" s="1"/>
  <c r="K11" i="64"/>
  <c r="K12" i="64" s="1"/>
  <c r="K13" i="64" s="1"/>
  <c r="K14" i="64" s="1"/>
  <c r="K15" i="64" s="1"/>
  <c r="K16" i="64" s="1"/>
  <c r="K17" i="64" s="1"/>
  <c r="K18" i="64" s="1"/>
  <c r="K19" i="64" s="1"/>
  <c r="K20" i="64" s="1"/>
  <c r="K21" i="64" s="1"/>
  <c r="K22" i="64" s="1"/>
  <c r="K23" i="64" s="1"/>
  <c r="K24" i="64" s="1"/>
  <c r="K25" i="64" s="1"/>
  <c r="K26" i="64" s="1"/>
  <c r="K27" i="64" s="1"/>
  <c r="K28" i="64" s="1"/>
  <c r="K29" i="64" s="1"/>
  <c r="K30" i="64" s="1"/>
  <c r="K31" i="64" s="1"/>
  <c r="K32" i="64" s="1"/>
  <c r="K33" i="64" s="1"/>
  <c r="K34" i="64" s="1"/>
  <c r="K35" i="64" s="1"/>
  <c r="K36" i="64" s="1"/>
  <c r="E11" i="64"/>
  <c r="E12" i="64" s="1"/>
  <c r="E13" i="64" s="1"/>
  <c r="E14" i="64" s="1"/>
  <c r="E15" i="64" s="1"/>
  <c r="E16" i="64" s="1"/>
  <c r="E17" i="64" s="1"/>
  <c r="E18" i="64" s="1"/>
  <c r="E19" i="64" s="1"/>
  <c r="E20" i="64" s="1"/>
  <c r="E21" i="64" s="1"/>
  <c r="E22" i="64" s="1"/>
  <c r="E23" i="64" s="1"/>
  <c r="E24" i="64" s="1"/>
  <c r="E25" i="64" s="1"/>
  <c r="E26" i="64" s="1"/>
  <c r="E27" i="64" s="1"/>
  <c r="E28" i="64" s="1"/>
  <c r="E29" i="64" s="1"/>
  <c r="E30" i="64" s="1"/>
  <c r="E31" i="64" s="1"/>
  <c r="E32" i="64" s="1"/>
  <c r="E33" i="64" s="1"/>
  <c r="E34" i="64" s="1"/>
  <c r="E35" i="64" s="1"/>
  <c r="E36" i="64" s="1"/>
  <c r="D49" i="64"/>
  <c r="C49" i="64"/>
  <c r="D48" i="64"/>
  <c r="C48" i="64"/>
  <c r="C47" i="64"/>
  <c r="C46" i="64"/>
  <c r="C45" i="64"/>
  <c r="H11" i="64"/>
  <c r="B11" i="64"/>
  <c r="B12" i="64" s="1"/>
  <c r="B13" i="64" s="1"/>
  <c r="B14" i="64" s="1"/>
  <c r="B15" i="64" s="1"/>
  <c r="B16" i="64" s="1"/>
  <c r="B17" i="64" s="1"/>
  <c r="B18" i="64" s="1"/>
  <c r="B19" i="64" s="1"/>
  <c r="B20" i="64" s="1"/>
  <c r="B21" i="64" s="1"/>
  <c r="B22" i="64" s="1"/>
  <c r="B23" i="64" s="1"/>
  <c r="B24" i="64" s="1"/>
  <c r="B25" i="64" s="1"/>
  <c r="B26" i="64" s="1"/>
  <c r="B27" i="64" s="1"/>
  <c r="B28" i="64" s="1"/>
  <c r="B29" i="64" s="1"/>
  <c r="B30" i="64" s="1"/>
  <c r="B31" i="64" s="1"/>
  <c r="B32" i="64" s="1"/>
  <c r="B33" i="64" s="1"/>
  <c r="B34" i="64" s="1"/>
  <c r="B35" i="64" s="1"/>
  <c r="B36" i="64" s="1"/>
  <c r="P10" i="64"/>
  <c r="C24" i="63"/>
  <c r="D24" i="64" l="1"/>
  <c r="D25" i="64" s="1"/>
  <c r="D26" i="64" s="1"/>
  <c r="D27" i="64" s="1"/>
  <c r="D28" i="64" s="1"/>
  <c r="D29" i="64" s="1"/>
  <c r="D30" i="64" s="1"/>
  <c r="D31" i="64" s="1"/>
  <c r="D32" i="64" s="1"/>
  <c r="D33" i="64" s="1"/>
  <c r="D34" i="64" s="1"/>
  <c r="D35" i="64" s="1"/>
  <c r="D36" i="64" s="1"/>
  <c r="P12" i="64"/>
  <c r="P13" i="64" s="1"/>
  <c r="F11" i="64"/>
  <c r="I11" i="64" s="1"/>
  <c r="J11" i="64" s="1"/>
  <c r="B3" i="64"/>
  <c r="C52" i="64" s="1"/>
  <c r="B9" i="64" s="1"/>
  <c r="C69" i="64"/>
  <c r="C70" i="64" l="1"/>
  <c r="F12" i="64"/>
  <c r="I12" i="64" s="1"/>
  <c r="J12" i="64" s="1"/>
  <c r="F13" i="64" l="1"/>
  <c r="I13" i="64" s="1"/>
  <c r="J13" i="64" s="1"/>
  <c r="P14" i="64"/>
  <c r="C71" i="64"/>
  <c r="C72" i="64" l="1"/>
  <c r="P15" i="64"/>
  <c r="F14" i="64"/>
  <c r="I14" i="64" s="1"/>
  <c r="J14" i="64" s="1"/>
  <c r="P16" i="64" l="1"/>
  <c r="F15" i="64"/>
  <c r="I15" i="64" s="1"/>
  <c r="J15" i="64" s="1"/>
  <c r="C73" i="64"/>
  <c r="C74" i="64" l="1"/>
  <c r="F16" i="64"/>
  <c r="I16" i="64" s="1"/>
  <c r="J16" i="64" s="1"/>
  <c r="P17" i="64"/>
  <c r="C67" i="63"/>
  <c r="C68" i="63" s="1"/>
  <c r="H11" i="63"/>
  <c r="H12" i="63" s="1"/>
  <c r="H13" i="63" s="1"/>
  <c r="H14" i="63" s="1"/>
  <c r="H15" i="63" s="1"/>
  <c r="H16" i="63" s="1"/>
  <c r="H17" i="63" s="1"/>
  <c r="H18" i="63" s="1"/>
  <c r="H19" i="63" s="1"/>
  <c r="H20" i="63" s="1"/>
  <c r="H21" i="63" s="1"/>
  <c r="H22" i="63" s="1"/>
  <c r="H23" i="63" s="1"/>
  <c r="H24" i="63" s="1"/>
  <c r="H25" i="63" s="1"/>
  <c r="H26" i="63" s="1"/>
  <c r="H27" i="63" s="1"/>
  <c r="H28" i="63" s="1"/>
  <c r="H29" i="63" s="1"/>
  <c r="H30" i="63" s="1"/>
  <c r="H31" i="63" s="1"/>
  <c r="H32" i="63" s="1"/>
  <c r="H33" i="63" s="1"/>
  <c r="H34" i="63" s="1"/>
  <c r="H35" i="63" s="1"/>
  <c r="H36" i="63" s="1"/>
  <c r="B3" i="63"/>
  <c r="C52" i="63" s="1"/>
  <c r="B9" i="63" s="1"/>
  <c r="G11" i="63"/>
  <c r="G12" i="63" s="1"/>
  <c r="G13" i="63" s="1"/>
  <c r="G14" i="63" s="1"/>
  <c r="G15" i="63" s="1"/>
  <c r="G16" i="63" s="1"/>
  <c r="G17" i="63" s="1"/>
  <c r="G18" i="63" s="1"/>
  <c r="G19" i="63" s="1"/>
  <c r="G20" i="63" s="1"/>
  <c r="G21" i="63" s="1"/>
  <c r="G22" i="63" s="1"/>
  <c r="G23" i="63" s="1"/>
  <c r="G24" i="63" s="1"/>
  <c r="G25" i="63" s="1"/>
  <c r="G26" i="63" s="1"/>
  <c r="G27" i="63" s="1"/>
  <c r="G28" i="63" s="1"/>
  <c r="G29" i="63" s="1"/>
  <c r="G30" i="63" s="1"/>
  <c r="G31" i="63" s="1"/>
  <c r="G32" i="63" s="1"/>
  <c r="G33" i="63" s="1"/>
  <c r="G34" i="63" s="1"/>
  <c r="G35" i="63" s="1"/>
  <c r="G36" i="63" s="1"/>
  <c r="K11" i="63"/>
  <c r="K12" i="63" s="1"/>
  <c r="K13" i="63" s="1"/>
  <c r="K14" i="63" s="1"/>
  <c r="K15" i="63" s="1"/>
  <c r="K16" i="63" s="1"/>
  <c r="K17" i="63" s="1"/>
  <c r="K18" i="63" s="1"/>
  <c r="K19" i="63" s="1"/>
  <c r="K20" i="63" s="1"/>
  <c r="K21" i="63" s="1"/>
  <c r="K22" i="63" s="1"/>
  <c r="K23" i="63" s="1"/>
  <c r="K24" i="63" s="1"/>
  <c r="K25" i="63" s="1"/>
  <c r="K26" i="63" s="1"/>
  <c r="K27" i="63" s="1"/>
  <c r="K28" i="63" s="1"/>
  <c r="K29" i="63" s="1"/>
  <c r="K30" i="63" s="1"/>
  <c r="K31" i="63" s="1"/>
  <c r="K32" i="63" s="1"/>
  <c r="K33" i="63" s="1"/>
  <c r="K34" i="63" s="1"/>
  <c r="K35" i="63" s="1"/>
  <c r="K36" i="63" s="1"/>
  <c r="E11" i="63"/>
  <c r="C49" i="63"/>
  <c r="D48" i="63"/>
  <c r="C48" i="63"/>
  <c r="C47" i="63"/>
  <c r="C46" i="63"/>
  <c r="C45" i="63"/>
  <c r="D44" i="63"/>
  <c r="D49" i="63" s="1"/>
  <c r="B12" i="63"/>
  <c r="B13" i="63" s="1"/>
  <c r="B14" i="63" s="1"/>
  <c r="B15" i="63" s="1"/>
  <c r="B16" i="63" s="1"/>
  <c r="B17" i="63" s="1"/>
  <c r="B18" i="63" s="1"/>
  <c r="B19" i="63" s="1"/>
  <c r="B20" i="63" s="1"/>
  <c r="B21" i="63" s="1"/>
  <c r="B22" i="63" s="1"/>
  <c r="B23" i="63" s="1"/>
  <c r="B24" i="63" s="1"/>
  <c r="B25" i="63" s="1"/>
  <c r="B26" i="63" s="1"/>
  <c r="B27" i="63" s="1"/>
  <c r="B28" i="63" s="1"/>
  <c r="B29" i="63" s="1"/>
  <c r="B30" i="63" s="1"/>
  <c r="B31" i="63" s="1"/>
  <c r="B32" i="63" s="1"/>
  <c r="B33" i="63" s="1"/>
  <c r="B34" i="63" s="1"/>
  <c r="B35" i="63" s="1"/>
  <c r="B36" i="63" s="1"/>
  <c r="B11" i="63"/>
  <c r="P10" i="63"/>
  <c r="F11" i="63" l="1"/>
  <c r="I11" i="63" s="1"/>
  <c r="J11" i="63" s="1"/>
  <c r="E12" i="63"/>
  <c r="E13" i="63" s="1"/>
  <c r="E14" i="63" s="1"/>
  <c r="E15" i="63" s="1"/>
  <c r="E16" i="63" s="1"/>
  <c r="E17" i="63" s="1"/>
  <c r="E18" i="63" s="1"/>
  <c r="E19" i="63" s="1"/>
  <c r="E20" i="63" s="1"/>
  <c r="E21" i="63" s="1"/>
  <c r="E22" i="63" s="1"/>
  <c r="E23" i="63" s="1"/>
  <c r="E24" i="63" s="1"/>
  <c r="E25" i="63" s="1"/>
  <c r="E26" i="63" s="1"/>
  <c r="E27" i="63" s="1"/>
  <c r="E28" i="63" s="1"/>
  <c r="E29" i="63" s="1"/>
  <c r="E30" i="63" s="1"/>
  <c r="E31" i="63" s="1"/>
  <c r="E32" i="63" s="1"/>
  <c r="E33" i="63" s="1"/>
  <c r="E34" i="63" s="1"/>
  <c r="E35" i="63" s="1"/>
  <c r="E36" i="63" s="1"/>
  <c r="D47" i="63"/>
  <c r="P11" i="63"/>
  <c r="D46" i="63"/>
  <c r="D24" i="63"/>
  <c r="D25" i="63" s="1"/>
  <c r="D26" i="63" s="1"/>
  <c r="D27" i="63" s="1"/>
  <c r="D28" i="63" s="1"/>
  <c r="D29" i="63" s="1"/>
  <c r="D30" i="63" s="1"/>
  <c r="D31" i="63" s="1"/>
  <c r="D32" i="63" s="1"/>
  <c r="D33" i="63" s="1"/>
  <c r="D34" i="63" s="1"/>
  <c r="D35" i="63" s="1"/>
  <c r="D36" i="63" s="1"/>
  <c r="F17" i="64"/>
  <c r="I17" i="64" s="1"/>
  <c r="J17" i="64" s="1"/>
  <c r="P18" i="64"/>
  <c r="F66" i="64"/>
  <c r="C69" i="63"/>
  <c r="F18" i="64" l="1"/>
  <c r="I18" i="64" s="1"/>
  <c r="J18" i="64" s="1"/>
  <c r="P19" i="64"/>
  <c r="F67" i="64"/>
  <c r="P12" i="63"/>
  <c r="P13" i="63" s="1"/>
  <c r="C70" i="63"/>
  <c r="F68" i="64" l="1"/>
  <c r="F19" i="64"/>
  <c r="I19" i="64" s="1"/>
  <c r="J19" i="64" s="1"/>
  <c r="P20" i="64"/>
  <c r="F12" i="63"/>
  <c r="I12" i="63" s="1"/>
  <c r="J12" i="63" s="1"/>
  <c r="C71" i="63"/>
  <c r="P14" i="63"/>
  <c r="F20" i="64" l="1"/>
  <c r="I20" i="64" s="1"/>
  <c r="J20" i="64" s="1"/>
  <c r="P21" i="64"/>
  <c r="F69" i="64"/>
  <c r="P15" i="63"/>
  <c r="F13" i="63"/>
  <c r="I13" i="63" s="1"/>
  <c r="J13" i="63" s="1"/>
  <c r="C72" i="63"/>
  <c r="P22" i="64" l="1"/>
  <c r="F70" i="64"/>
  <c r="F21" i="64"/>
  <c r="I21" i="64" s="1"/>
  <c r="J21" i="64" s="1"/>
  <c r="P16" i="63"/>
  <c r="C73" i="63"/>
  <c r="F14" i="63"/>
  <c r="I14" i="63" s="1"/>
  <c r="J14" i="63" s="1"/>
  <c r="F22" i="64" l="1"/>
  <c r="I22" i="64" s="1"/>
  <c r="J22" i="64" s="1"/>
  <c r="P23" i="64"/>
  <c r="F71" i="64"/>
  <c r="F15" i="63"/>
  <c r="I15" i="63" s="1"/>
  <c r="J15" i="63" s="1"/>
  <c r="C74" i="63"/>
  <c r="P17" i="63"/>
  <c r="P24" i="64" l="1"/>
  <c r="P18" i="63"/>
  <c r="F72" i="64"/>
  <c r="F23" i="64"/>
  <c r="I23" i="64" s="1"/>
  <c r="J23" i="64" s="1"/>
  <c r="F66" i="63"/>
  <c r="F16" i="63"/>
  <c r="I16" i="63" s="1"/>
  <c r="J16" i="63" s="1"/>
  <c r="P25" i="64" l="1"/>
  <c r="F73" i="64"/>
  <c r="F24" i="64"/>
  <c r="I24" i="64" s="1"/>
  <c r="J24" i="64" s="1"/>
  <c r="F67" i="63"/>
  <c r="F17" i="63"/>
  <c r="I17" i="63" s="1"/>
  <c r="J17" i="63" s="1"/>
  <c r="P19" i="63"/>
  <c r="P20" i="63" l="1"/>
  <c r="F74" i="64"/>
  <c r="P26" i="64"/>
  <c r="F25" i="64"/>
  <c r="I25" i="64" s="1"/>
  <c r="J25" i="64" s="1"/>
  <c r="F68" i="63"/>
  <c r="F18" i="63"/>
  <c r="I18" i="63" s="1"/>
  <c r="J18" i="63" s="1"/>
  <c r="I66" i="64" l="1"/>
  <c r="P27" i="64"/>
  <c r="F26" i="64"/>
  <c r="I26" i="64" s="1"/>
  <c r="J26" i="64" s="1"/>
  <c r="F19" i="63"/>
  <c r="I19" i="63" s="1"/>
  <c r="J19" i="63" s="1"/>
  <c r="P21" i="63"/>
  <c r="F69" i="63"/>
  <c r="F27" i="64" l="1"/>
  <c r="I27" i="64" s="1"/>
  <c r="J27" i="64" s="1"/>
  <c r="P28" i="64"/>
  <c r="I67" i="64"/>
  <c r="F70" i="63"/>
  <c r="P22" i="63"/>
  <c r="F20" i="63"/>
  <c r="I20" i="63" s="1"/>
  <c r="J20" i="63" s="1"/>
  <c r="F28" i="64" l="1"/>
  <c r="I28" i="64" s="1"/>
  <c r="J28" i="64" s="1"/>
  <c r="I68" i="64"/>
  <c r="P29" i="64"/>
  <c r="F71" i="63"/>
  <c r="F21" i="63"/>
  <c r="I21" i="63" s="1"/>
  <c r="J21" i="63" s="1"/>
  <c r="P23" i="63"/>
  <c r="P24" i="63" l="1"/>
  <c r="F29" i="64"/>
  <c r="I29" i="64" s="1"/>
  <c r="J29" i="64" s="1"/>
  <c r="P30" i="64"/>
  <c r="I69" i="64"/>
  <c r="F72" i="63"/>
  <c r="F22" i="63"/>
  <c r="I22" i="63" s="1"/>
  <c r="J22" i="63" s="1"/>
  <c r="F24" i="63" l="1"/>
  <c r="I24" i="63" s="1"/>
  <c r="J24" i="63" s="1"/>
  <c r="F30" i="64"/>
  <c r="I30" i="64" s="1"/>
  <c r="J30" i="64" s="1"/>
  <c r="I70" i="64"/>
  <c r="P31" i="64"/>
  <c r="F23" i="63"/>
  <c r="I23" i="63" s="1"/>
  <c r="J23" i="63" s="1"/>
  <c r="P25" i="63"/>
  <c r="F73" i="63"/>
  <c r="F32" i="64" l="1"/>
  <c r="P32" i="64"/>
  <c r="F25" i="63"/>
  <c r="I25" i="63" s="1"/>
  <c r="J25" i="63" s="1"/>
  <c r="F31" i="64"/>
  <c r="I31" i="64" s="1"/>
  <c r="J31" i="64" s="1"/>
  <c r="I71" i="64"/>
  <c r="F74" i="63"/>
  <c r="P26" i="63"/>
  <c r="F26" i="63" l="1"/>
  <c r="I26" i="63" s="1"/>
  <c r="J26" i="63" s="1"/>
  <c r="P33" i="64"/>
  <c r="I72" i="64"/>
  <c r="I32" i="64"/>
  <c r="J32" i="64" s="1"/>
  <c r="I66" i="63"/>
  <c r="P27" i="63"/>
  <c r="F34" i="64" l="1"/>
  <c r="P34" i="64"/>
  <c r="P28" i="63"/>
  <c r="F27" i="63"/>
  <c r="I27" i="63" s="1"/>
  <c r="J27" i="63" s="1"/>
  <c r="F33" i="64"/>
  <c r="I33" i="64" s="1"/>
  <c r="J33" i="64" s="1"/>
  <c r="I73" i="64"/>
  <c r="I67" i="63"/>
  <c r="P35" i="64" l="1"/>
  <c r="I34" i="64"/>
  <c r="J34" i="64" s="1"/>
  <c r="F28" i="63"/>
  <c r="I28" i="63" s="1"/>
  <c r="J28" i="63" s="1"/>
  <c r="F35" i="64"/>
  <c r="I74" i="64"/>
  <c r="I68" i="63"/>
  <c r="P29" i="63"/>
  <c r="P36" i="64" l="1"/>
  <c r="P30" i="63"/>
  <c r="F36" i="64"/>
  <c r="F29" i="63"/>
  <c r="I29" i="63" s="1"/>
  <c r="J29" i="63" s="1"/>
  <c r="I35" i="64"/>
  <c r="J35" i="64" s="1"/>
  <c r="I69" i="63"/>
  <c r="P31" i="63" l="1"/>
  <c r="I36" i="64"/>
  <c r="J36" i="64" s="1"/>
  <c r="I70" i="63"/>
  <c r="P32" i="63" l="1"/>
  <c r="F30" i="63"/>
  <c r="I30" i="63" s="1"/>
  <c r="J30" i="63" s="1"/>
  <c r="I71" i="63"/>
  <c r="P33" i="63" l="1"/>
  <c r="F31" i="63"/>
  <c r="I31" i="63" s="1"/>
  <c r="J31" i="63" s="1"/>
  <c r="I72" i="63"/>
  <c r="F32" i="63" l="1"/>
  <c r="I32" i="63" s="1"/>
  <c r="J32" i="63" s="1"/>
  <c r="I73" i="63"/>
  <c r="P34" i="63"/>
  <c r="P35" i="63" l="1"/>
  <c r="F33" i="63"/>
  <c r="I33" i="63" s="1"/>
  <c r="J33" i="63" s="1"/>
  <c r="I74" i="63"/>
  <c r="F34" i="63" l="1"/>
  <c r="I34" i="63" s="1"/>
  <c r="J34" i="63" s="1"/>
  <c r="F35" i="63"/>
  <c r="I35" i="63" s="1"/>
  <c r="J35" i="63" s="1"/>
  <c r="P36" i="63"/>
  <c r="F36" i="63" l="1"/>
  <c r="I36" i="63" s="1"/>
  <c r="J36" i="63" s="1"/>
  <c r="C65" i="64" l="1"/>
  <c r="C65" i="63"/>
  <c r="CT9" i="25" l="1"/>
  <c r="CS9" i="25"/>
  <c r="CR9" i="25"/>
  <c r="CQ9" i="25"/>
  <c r="CP9" i="25"/>
  <c r="CO9" i="25"/>
  <c r="CN9" i="25"/>
  <c r="CM9" i="25"/>
  <c r="CL9" i="25"/>
  <c r="CK9" i="25"/>
  <c r="BD9" i="25"/>
  <c r="BD8" i="25"/>
  <c r="BC9" i="25"/>
  <c r="BB9" i="25"/>
  <c r="BA9" i="25"/>
  <c r="AZ9" i="25"/>
  <c r="AY9" i="25"/>
  <c r="AX9" i="25"/>
  <c r="AW9" i="25"/>
  <c r="AV9" i="25"/>
  <c r="BC8" i="25"/>
  <c r="BB8" i="25"/>
  <c r="BA8" i="25"/>
  <c r="AZ8" i="25"/>
  <c r="AY8" i="25"/>
  <c r="AX8" i="25"/>
  <c r="AW8" i="25"/>
  <c r="AV8" i="25"/>
  <c r="AU8" i="25"/>
  <c r="C29" i="62" l="1"/>
  <c r="D44" i="41"/>
  <c r="D44" i="56" s="1"/>
  <c r="D44" i="57" s="1"/>
  <c r="D44" i="58" s="1"/>
  <c r="D44" i="59" s="1"/>
  <c r="D44" i="60" s="1"/>
  <c r="D44" i="61" s="1"/>
  <c r="D44" i="40" s="1"/>
  <c r="D44" i="62" s="1"/>
  <c r="D44" i="55" s="1"/>
  <c r="J264" i="31" l="1"/>
  <c r="D44" i="49"/>
  <c r="C67" i="62" l="1"/>
  <c r="C68" i="62" s="1"/>
  <c r="D11" i="62"/>
  <c r="D29" i="62"/>
  <c r="D30" i="62" s="1"/>
  <c r="D31" i="62" s="1"/>
  <c r="D32" i="62" s="1"/>
  <c r="D33" i="62" s="1"/>
  <c r="D34" i="62" s="1"/>
  <c r="D35" i="62" s="1"/>
  <c r="D36" i="62" s="1"/>
  <c r="K11" i="62"/>
  <c r="K12" i="62" s="1"/>
  <c r="K13" i="62" s="1"/>
  <c r="K14" i="62" s="1"/>
  <c r="K15" i="62" s="1"/>
  <c r="K16" i="62" s="1"/>
  <c r="K17" i="62" s="1"/>
  <c r="K18" i="62" s="1"/>
  <c r="K19" i="62" s="1"/>
  <c r="K20" i="62" s="1"/>
  <c r="K21" i="62" s="1"/>
  <c r="K22" i="62" s="1"/>
  <c r="K23" i="62" s="1"/>
  <c r="K24" i="62" s="1"/>
  <c r="K25" i="62" s="1"/>
  <c r="K26" i="62" s="1"/>
  <c r="K27" i="62" s="1"/>
  <c r="K28" i="62" s="1"/>
  <c r="K29" i="62" s="1"/>
  <c r="K30" i="62" s="1"/>
  <c r="K31" i="62" s="1"/>
  <c r="K32" i="62" s="1"/>
  <c r="K33" i="62" s="1"/>
  <c r="K34" i="62" s="1"/>
  <c r="K35" i="62" s="1"/>
  <c r="K36" i="62" s="1"/>
  <c r="E11" i="62"/>
  <c r="E12" i="62" s="1"/>
  <c r="E13" i="62" s="1"/>
  <c r="E14" i="62" s="1"/>
  <c r="E15" i="62" s="1"/>
  <c r="E16" i="62" s="1"/>
  <c r="E17" i="62" s="1"/>
  <c r="E18" i="62" s="1"/>
  <c r="E19" i="62" s="1"/>
  <c r="E20" i="62" s="1"/>
  <c r="E21" i="62" s="1"/>
  <c r="E22" i="62" s="1"/>
  <c r="E23" i="62" s="1"/>
  <c r="E24" i="62" s="1"/>
  <c r="E25" i="62" s="1"/>
  <c r="E26" i="62" s="1"/>
  <c r="E27" i="62" s="1"/>
  <c r="E28" i="62" s="1"/>
  <c r="E29" i="62" s="1"/>
  <c r="E30" i="62" s="1"/>
  <c r="E31" i="62" s="1"/>
  <c r="E32" i="62" s="1"/>
  <c r="E33" i="62" s="1"/>
  <c r="E34" i="62" s="1"/>
  <c r="E35" i="62" s="1"/>
  <c r="E36" i="62" s="1"/>
  <c r="C49" i="62"/>
  <c r="D48" i="62"/>
  <c r="C48" i="62"/>
  <c r="D47" i="62"/>
  <c r="C47" i="62"/>
  <c r="C46" i="62"/>
  <c r="C45" i="62"/>
  <c r="D49" i="62"/>
  <c r="B18" i="62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15" i="62"/>
  <c r="B16" i="62" s="1"/>
  <c r="B17" i="62" s="1"/>
  <c r="B14" i="62"/>
  <c r="B13" i="62"/>
  <c r="H11" i="62"/>
  <c r="G11" i="62"/>
  <c r="G12" i="62" s="1"/>
  <c r="G13" i="62" s="1"/>
  <c r="G14" i="62" s="1"/>
  <c r="G15" i="62" s="1"/>
  <c r="G16" i="62" s="1"/>
  <c r="G17" i="62" s="1"/>
  <c r="G18" i="62" s="1"/>
  <c r="G19" i="62" s="1"/>
  <c r="G20" i="62" s="1"/>
  <c r="G21" i="62" s="1"/>
  <c r="G22" i="62" s="1"/>
  <c r="G23" i="62" s="1"/>
  <c r="G24" i="62" s="1"/>
  <c r="G25" i="62" s="1"/>
  <c r="G26" i="62" s="1"/>
  <c r="G27" i="62" s="1"/>
  <c r="G28" i="62" s="1"/>
  <c r="G29" i="62" s="1"/>
  <c r="G30" i="62" s="1"/>
  <c r="G31" i="62" s="1"/>
  <c r="G32" i="62" s="1"/>
  <c r="G33" i="62" s="1"/>
  <c r="G34" i="62" s="1"/>
  <c r="G35" i="62" s="1"/>
  <c r="G36" i="62" s="1"/>
  <c r="B11" i="62"/>
  <c r="B12" i="62" s="1"/>
  <c r="B3" i="62"/>
  <c r="C52" i="62" s="1"/>
  <c r="B9" i="62" s="1"/>
  <c r="D46" i="62" l="1"/>
  <c r="F11" i="62"/>
  <c r="I11" i="62" s="1"/>
  <c r="J11" i="62" s="1"/>
  <c r="C69" i="62"/>
  <c r="C70" i="62" l="1"/>
  <c r="D12" i="62"/>
  <c r="C71" i="62" l="1"/>
  <c r="D13" i="62"/>
  <c r="F12" i="62"/>
  <c r="I12" i="62" s="1"/>
  <c r="J12" i="62" s="1"/>
  <c r="F13" i="62" l="1"/>
  <c r="I13" i="62" s="1"/>
  <c r="J13" i="62" s="1"/>
  <c r="D14" i="62"/>
  <c r="C72" i="62"/>
  <c r="D15" i="62" l="1"/>
  <c r="F14" i="62"/>
  <c r="I14" i="62" s="1"/>
  <c r="J14" i="62" s="1"/>
  <c r="C73" i="62"/>
  <c r="D16" i="62" l="1"/>
  <c r="F15" i="62"/>
  <c r="I15" i="62" s="1"/>
  <c r="J15" i="62" s="1"/>
  <c r="C74" i="62"/>
  <c r="D17" i="62" l="1"/>
  <c r="F16" i="62"/>
  <c r="I16" i="62" s="1"/>
  <c r="J16" i="62" s="1"/>
  <c r="F66" i="62"/>
  <c r="CI9" i="25"/>
  <c r="BM9" i="25"/>
  <c r="CH9" i="25" s="1"/>
  <c r="BL9" i="25"/>
  <c r="CG9" i="25" s="1"/>
  <c r="BK9" i="25"/>
  <c r="CF9" i="25" s="1"/>
  <c r="CD9" i="25"/>
  <c r="BH9" i="25"/>
  <c r="CC9" i="25" s="1"/>
  <c r="BG9" i="25"/>
  <c r="CB9" i="25" s="1"/>
  <c r="BF9" i="25"/>
  <c r="CA9" i="25" s="1"/>
  <c r="AU9" i="25"/>
  <c r="AS9" i="25"/>
  <c r="AR9" i="25"/>
  <c r="AQ9" i="25"/>
  <c r="AP9" i="25"/>
  <c r="AN9" i="25"/>
  <c r="AM9" i="25"/>
  <c r="AL9" i="25"/>
  <c r="AK9" i="25"/>
  <c r="F67" i="62" l="1"/>
  <c r="F17" i="62"/>
  <c r="I17" i="62" s="1"/>
  <c r="J17" i="62" s="1"/>
  <c r="D18" i="62"/>
  <c r="F68" i="62" l="1"/>
  <c r="D19" i="62"/>
  <c r="F18" i="62"/>
  <c r="I18" i="62" s="1"/>
  <c r="J18" i="62" s="1"/>
  <c r="C27" i="61"/>
  <c r="C67" i="61"/>
  <c r="B3" i="61"/>
  <c r="C52" i="61" s="1"/>
  <c r="B9" i="61" s="1"/>
  <c r="K11" i="61"/>
  <c r="K12" i="61" s="1"/>
  <c r="K13" i="61" s="1"/>
  <c r="K14" i="61" s="1"/>
  <c r="K15" i="61" s="1"/>
  <c r="K16" i="61" s="1"/>
  <c r="K17" i="61" s="1"/>
  <c r="K18" i="61" s="1"/>
  <c r="K19" i="61" s="1"/>
  <c r="K20" i="61" s="1"/>
  <c r="K21" i="61" s="1"/>
  <c r="K22" i="61" s="1"/>
  <c r="K23" i="61" s="1"/>
  <c r="K24" i="61" s="1"/>
  <c r="K25" i="61" s="1"/>
  <c r="K26" i="61" s="1"/>
  <c r="K27" i="61" s="1"/>
  <c r="K28" i="61" s="1"/>
  <c r="K29" i="61" s="1"/>
  <c r="K30" i="61" s="1"/>
  <c r="K31" i="61" s="1"/>
  <c r="K32" i="61" s="1"/>
  <c r="K33" i="61" s="1"/>
  <c r="K34" i="61" s="1"/>
  <c r="K35" i="61" s="1"/>
  <c r="K36" i="61" s="1"/>
  <c r="E11" i="61"/>
  <c r="E12" i="61" s="1"/>
  <c r="E13" i="61" s="1"/>
  <c r="E14" i="61" s="1"/>
  <c r="E15" i="61" s="1"/>
  <c r="E16" i="61" s="1"/>
  <c r="E17" i="61" s="1"/>
  <c r="E18" i="61" s="1"/>
  <c r="E19" i="61" s="1"/>
  <c r="E20" i="61" s="1"/>
  <c r="E21" i="61" s="1"/>
  <c r="E22" i="61" s="1"/>
  <c r="E23" i="61" s="1"/>
  <c r="E24" i="61" s="1"/>
  <c r="E25" i="61" s="1"/>
  <c r="E26" i="61" s="1"/>
  <c r="E27" i="61" s="1"/>
  <c r="E28" i="61" s="1"/>
  <c r="E29" i="61" s="1"/>
  <c r="E30" i="61" s="1"/>
  <c r="E31" i="61" s="1"/>
  <c r="E32" i="61" s="1"/>
  <c r="E33" i="61" s="1"/>
  <c r="E34" i="61" s="1"/>
  <c r="E35" i="61" s="1"/>
  <c r="E36" i="61" s="1"/>
  <c r="C49" i="61"/>
  <c r="D48" i="61"/>
  <c r="C48" i="61"/>
  <c r="C47" i="61"/>
  <c r="D46" i="61"/>
  <c r="C46" i="61"/>
  <c r="C45" i="61"/>
  <c r="D49" i="61"/>
  <c r="H11" i="61"/>
  <c r="G11" i="61"/>
  <c r="G12" i="61" s="1"/>
  <c r="G13" i="61" s="1"/>
  <c r="G14" i="61" s="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G31" i="61" s="1"/>
  <c r="G32" i="61" s="1"/>
  <c r="G33" i="61" s="1"/>
  <c r="G34" i="61" s="1"/>
  <c r="G35" i="61" s="1"/>
  <c r="G36" i="61" s="1"/>
  <c r="B11" i="61"/>
  <c r="B12" i="61" s="1"/>
  <c r="B13" i="61" s="1"/>
  <c r="B14" i="61" s="1"/>
  <c r="B15" i="61" s="1"/>
  <c r="B16" i="61" s="1"/>
  <c r="B17" i="61" s="1"/>
  <c r="B18" i="61" s="1"/>
  <c r="B19" i="61" s="1"/>
  <c r="B20" i="61" s="1"/>
  <c r="B21" i="61" s="1"/>
  <c r="B22" i="61" s="1"/>
  <c r="B23" i="61" s="1"/>
  <c r="B24" i="61" s="1"/>
  <c r="B25" i="61" s="1"/>
  <c r="B26" i="61" s="1"/>
  <c r="B27" i="61" s="1"/>
  <c r="B28" i="61" s="1"/>
  <c r="B29" i="61" s="1"/>
  <c r="B30" i="61" s="1"/>
  <c r="B31" i="61" s="1"/>
  <c r="B32" i="61" s="1"/>
  <c r="B33" i="61" s="1"/>
  <c r="B34" i="61" s="1"/>
  <c r="B35" i="61" s="1"/>
  <c r="B36" i="61" s="1"/>
  <c r="C26" i="60"/>
  <c r="C67" i="60"/>
  <c r="C68" i="60" s="1"/>
  <c r="D47" i="60"/>
  <c r="D46" i="60"/>
  <c r="G11" i="60"/>
  <c r="G12" i="60" s="1"/>
  <c r="G13" i="60" s="1"/>
  <c r="G14" i="60" s="1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G34" i="60" s="1"/>
  <c r="G35" i="60" s="1"/>
  <c r="G36" i="60" s="1"/>
  <c r="K11" i="60"/>
  <c r="K12" i="60" s="1"/>
  <c r="K13" i="60" s="1"/>
  <c r="K14" i="60" s="1"/>
  <c r="K15" i="60" s="1"/>
  <c r="K16" i="60" s="1"/>
  <c r="K17" i="60" s="1"/>
  <c r="K18" i="60" s="1"/>
  <c r="K19" i="60" s="1"/>
  <c r="K20" i="60" s="1"/>
  <c r="K21" i="60" s="1"/>
  <c r="K22" i="60" s="1"/>
  <c r="K23" i="60" s="1"/>
  <c r="K24" i="60" s="1"/>
  <c r="K25" i="60" s="1"/>
  <c r="K26" i="60" s="1"/>
  <c r="K27" i="60" s="1"/>
  <c r="K28" i="60" s="1"/>
  <c r="K29" i="60" s="1"/>
  <c r="K30" i="60" s="1"/>
  <c r="K31" i="60" s="1"/>
  <c r="K32" i="60" s="1"/>
  <c r="K33" i="60" s="1"/>
  <c r="K34" i="60" s="1"/>
  <c r="K35" i="60" s="1"/>
  <c r="K36" i="60" s="1"/>
  <c r="E11" i="60"/>
  <c r="C49" i="60"/>
  <c r="D48" i="60"/>
  <c r="C48" i="60"/>
  <c r="C47" i="60"/>
  <c r="C46" i="60"/>
  <c r="C45" i="60"/>
  <c r="D49" i="60"/>
  <c r="H11" i="60"/>
  <c r="B11" i="60"/>
  <c r="B12" i="60" s="1"/>
  <c r="B13" i="60" s="1"/>
  <c r="B14" i="60" s="1"/>
  <c r="B15" i="60" s="1"/>
  <c r="B16" i="60" s="1"/>
  <c r="B17" i="60" s="1"/>
  <c r="B18" i="60" s="1"/>
  <c r="B19" i="60" s="1"/>
  <c r="B20" i="60" s="1"/>
  <c r="B21" i="60" s="1"/>
  <c r="B22" i="60" s="1"/>
  <c r="B23" i="60" s="1"/>
  <c r="B24" i="60" s="1"/>
  <c r="B25" i="60" s="1"/>
  <c r="B26" i="60" s="1"/>
  <c r="B27" i="60" s="1"/>
  <c r="B28" i="60" s="1"/>
  <c r="B29" i="60" s="1"/>
  <c r="B30" i="60" s="1"/>
  <c r="B31" i="60" s="1"/>
  <c r="B32" i="60" s="1"/>
  <c r="B33" i="60" s="1"/>
  <c r="B34" i="60" s="1"/>
  <c r="B35" i="60" s="1"/>
  <c r="B36" i="60" s="1"/>
  <c r="C25" i="59"/>
  <c r="C67" i="59"/>
  <c r="C68" i="59" s="1"/>
  <c r="D47" i="59"/>
  <c r="K11" i="59"/>
  <c r="K12" i="59" s="1"/>
  <c r="K13" i="59" s="1"/>
  <c r="K14" i="59" s="1"/>
  <c r="K15" i="59" s="1"/>
  <c r="K16" i="59" s="1"/>
  <c r="K17" i="59" s="1"/>
  <c r="K18" i="59" s="1"/>
  <c r="K19" i="59" s="1"/>
  <c r="K20" i="59" s="1"/>
  <c r="K21" i="59" s="1"/>
  <c r="K22" i="59" s="1"/>
  <c r="K23" i="59" s="1"/>
  <c r="K24" i="59" s="1"/>
  <c r="K25" i="59" s="1"/>
  <c r="K26" i="59" s="1"/>
  <c r="K27" i="59" s="1"/>
  <c r="K28" i="59" s="1"/>
  <c r="K29" i="59" s="1"/>
  <c r="K30" i="59" s="1"/>
  <c r="K31" i="59" s="1"/>
  <c r="K32" i="59" s="1"/>
  <c r="K33" i="59" s="1"/>
  <c r="K34" i="59" s="1"/>
  <c r="K35" i="59" s="1"/>
  <c r="K36" i="59" s="1"/>
  <c r="E11" i="59"/>
  <c r="E12" i="59" s="1"/>
  <c r="E13" i="59" s="1"/>
  <c r="E14" i="59" s="1"/>
  <c r="E15" i="59" s="1"/>
  <c r="E16" i="59" s="1"/>
  <c r="E17" i="59" s="1"/>
  <c r="E18" i="59" s="1"/>
  <c r="E19" i="59" s="1"/>
  <c r="E20" i="59" s="1"/>
  <c r="E21" i="59" s="1"/>
  <c r="E22" i="59" s="1"/>
  <c r="E23" i="59" s="1"/>
  <c r="E24" i="59" s="1"/>
  <c r="E25" i="59" s="1"/>
  <c r="E26" i="59" s="1"/>
  <c r="E27" i="59" s="1"/>
  <c r="E28" i="59" s="1"/>
  <c r="E29" i="59" s="1"/>
  <c r="E30" i="59" s="1"/>
  <c r="E31" i="59" s="1"/>
  <c r="E32" i="59" s="1"/>
  <c r="E33" i="59" s="1"/>
  <c r="E34" i="59" s="1"/>
  <c r="E35" i="59" s="1"/>
  <c r="E36" i="59" s="1"/>
  <c r="C49" i="59"/>
  <c r="D48" i="59"/>
  <c r="C48" i="59"/>
  <c r="C47" i="59"/>
  <c r="D46" i="59"/>
  <c r="C46" i="59"/>
  <c r="C45" i="59"/>
  <c r="D49" i="59"/>
  <c r="H11" i="59"/>
  <c r="G11" i="59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G35" i="59" s="1"/>
  <c r="G36" i="59" s="1"/>
  <c r="B11" i="59"/>
  <c r="B12" i="59" s="1"/>
  <c r="B13" i="59" s="1"/>
  <c r="B14" i="59" s="1"/>
  <c r="B15" i="59" s="1"/>
  <c r="B16" i="59" s="1"/>
  <c r="B17" i="59" s="1"/>
  <c r="B18" i="59" s="1"/>
  <c r="B19" i="59" s="1"/>
  <c r="B20" i="59" s="1"/>
  <c r="B21" i="59" s="1"/>
  <c r="B22" i="59" s="1"/>
  <c r="B23" i="59" s="1"/>
  <c r="B24" i="59" s="1"/>
  <c r="B25" i="59" s="1"/>
  <c r="B26" i="59" s="1"/>
  <c r="B27" i="59" s="1"/>
  <c r="B28" i="59" s="1"/>
  <c r="B29" i="59" s="1"/>
  <c r="B30" i="59" s="1"/>
  <c r="B31" i="59" s="1"/>
  <c r="B32" i="59" s="1"/>
  <c r="B33" i="59" s="1"/>
  <c r="B34" i="59" s="1"/>
  <c r="B35" i="59" s="1"/>
  <c r="B36" i="59" s="1"/>
  <c r="D47" i="58"/>
  <c r="D46" i="58"/>
  <c r="G11" i="58"/>
  <c r="G12" i="58" s="1"/>
  <c r="G13" i="58" s="1"/>
  <c r="G14" i="58" s="1"/>
  <c r="G15" i="58" s="1"/>
  <c r="G16" i="58" s="1"/>
  <c r="G17" i="58" s="1"/>
  <c r="G18" i="58" s="1"/>
  <c r="G19" i="58" s="1"/>
  <c r="G20" i="58" s="1"/>
  <c r="G21" i="58" s="1"/>
  <c r="G22" i="58" s="1"/>
  <c r="G23" i="58" s="1"/>
  <c r="G24" i="58" s="1"/>
  <c r="G25" i="58" s="1"/>
  <c r="G26" i="58" s="1"/>
  <c r="G27" i="58" s="1"/>
  <c r="G28" i="58" s="1"/>
  <c r="G29" i="58" s="1"/>
  <c r="G30" i="58" s="1"/>
  <c r="G31" i="58" s="1"/>
  <c r="G32" i="58" s="1"/>
  <c r="G33" i="58" s="1"/>
  <c r="G34" i="58" s="1"/>
  <c r="G35" i="58" s="1"/>
  <c r="G36" i="58" s="1"/>
  <c r="E11" i="58"/>
  <c r="C68" i="58"/>
  <c r="C69" i="58" s="1"/>
  <c r="C67" i="58"/>
  <c r="C49" i="58"/>
  <c r="D48" i="58"/>
  <c r="C48" i="58"/>
  <c r="C47" i="58"/>
  <c r="C46" i="58"/>
  <c r="C45" i="58"/>
  <c r="D49" i="58"/>
  <c r="B12" i="58"/>
  <c r="B13" i="58" s="1"/>
  <c r="B14" i="58" s="1"/>
  <c r="B15" i="58" s="1"/>
  <c r="B16" i="58" s="1"/>
  <c r="B17" i="58" s="1"/>
  <c r="B18" i="58" s="1"/>
  <c r="B19" i="58" s="1"/>
  <c r="B20" i="58" s="1"/>
  <c r="B21" i="58" s="1"/>
  <c r="B22" i="58" s="1"/>
  <c r="B23" i="58" s="1"/>
  <c r="B24" i="58" s="1"/>
  <c r="B25" i="58" s="1"/>
  <c r="B26" i="58" s="1"/>
  <c r="B27" i="58" s="1"/>
  <c r="B28" i="58" s="1"/>
  <c r="B29" i="58" s="1"/>
  <c r="B30" i="58" s="1"/>
  <c r="B31" i="58" s="1"/>
  <c r="B32" i="58" s="1"/>
  <c r="B33" i="58" s="1"/>
  <c r="B34" i="58" s="1"/>
  <c r="B35" i="58" s="1"/>
  <c r="B36" i="58" s="1"/>
  <c r="K11" i="58"/>
  <c r="K12" i="58" s="1"/>
  <c r="K13" i="58" s="1"/>
  <c r="K14" i="58" s="1"/>
  <c r="K15" i="58" s="1"/>
  <c r="K16" i="58" s="1"/>
  <c r="K17" i="58" s="1"/>
  <c r="K18" i="58" s="1"/>
  <c r="K19" i="58" s="1"/>
  <c r="K20" i="58" s="1"/>
  <c r="K21" i="58" s="1"/>
  <c r="K22" i="58" s="1"/>
  <c r="K23" i="58" s="1"/>
  <c r="K24" i="58" s="1"/>
  <c r="K25" i="58" s="1"/>
  <c r="K26" i="58" s="1"/>
  <c r="K27" i="58" s="1"/>
  <c r="K28" i="58" s="1"/>
  <c r="K29" i="58" s="1"/>
  <c r="K30" i="58" s="1"/>
  <c r="K31" i="58" s="1"/>
  <c r="K32" i="58" s="1"/>
  <c r="K33" i="58" s="1"/>
  <c r="K34" i="58" s="1"/>
  <c r="K35" i="58" s="1"/>
  <c r="K36" i="58" s="1"/>
  <c r="H11" i="58"/>
  <c r="B11" i="58"/>
  <c r="C27" i="57"/>
  <c r="C68" i="57"/>
  <c r="C69" i="57" s="1"/>
  <c r="C67" i="57"/>
  <c r="B3" i="57"/>
  <c r="C52" i="57" s="1"/>
  <c r="B9" i="57" s="1"/>
  <c r="D46" i="57"/>
  <c r="G11" i="57"/>
  <c r="G12" i="57" s="1"/>
  <c r="G13" i="57" s="1"/>
  <c r="G14" i="57" s="1"/>
  <c r="G15" i="57" s="1"/>
  <c r="G16" i="57" s="1"/>
  <c r="G17" i="57" s="1"/>
  <c r="G18" i="57" s="1"/>
  <c r="G19" i="57" s="1"/>
  <c r="G20" i="57" s="1"/>
  <c r="G21" i="57" s="1"/>
  <c r="G22" i="57" s="1"/>
  <c r="G23" i="57" s="1"/>
  <c r="G24" i="57" s="1"/>
  <c r="G25" i="57" s="1"/>
  <c r="G26" i="57" s="1"/>
  <c r="G27" i="57" s="1"/>
  <c r="G28" i="57" s="1"/>
  <c r="G29" i="57" s="1"/>
  <c r="G30" i="57" s="1"/>
  <c r="G31" i="57" s="1"/>
  <c r="G32" i="57" s="1"/>
  <c r="G33" i="57" s="1"/>
  <c r="G34" i="57" s="1"/>
  <c r="G35" i="57" s="1"/>
  <c r="G36" i="57" s="1"/>
  <c r="K11" i="57"/>
  <c r="K12" i="57" s="1"/>
  <c r="K13" i="57" s="1"/>
  <c r="K14" i="57" s="1"/>
  <c r="K15" i="57" s="1"/>
  <c r="K16" i="57" s="1"/>
  <c r="K17" i="57" s="1"/>
  <c r="K18" i="57" s="1"/>
  <c r="K19" i="57" s="1"/>
  <c r="K20" i="57" s="1"/>
  <c r="K21" i="57" s="1"/>
  <c r="K22" i="57" s="1"/>
  <c r="K23" i="57" s="1"/>
  <c r="K24" i="57" s="1"/>
  <c r="K25" i="57" s="1"/>
  <c r="K26" i="57" s="1"/>
  <c r="K27" i="57" s="1"/>
  <c r="K28" i="57" s="1"/>
  <c r="K29" i="57" s="1"/>
  <c r="K30" i="57" s="1"/>
  <c r="K31" i="57" s="1"/>
  <c r="K32" i="57" s="1"/>
  <c r="K33" i="57" s="1"/>
  <c r="K34" i="57" s="1"/>
  <c r="K35" i="57" s="1"/>
  <c r="K36" i="57" s="1"/>
  <c r="E11" i="57"/>
  <c r="C49" i="57"/>
  <c r="D48" i="57"/>
  <c r="C48" i="57"/>
  <c r="D47" i="57"/>
  <c r="C47" i="57"/>
  <c r="C46" i="57"/>
  <c r="C45" i="57"/>
  <c r="D49" i="57"/>
  <c r="H11" i="57"/>
  <c r="B11" i="57"/>
  <c r="B12" i="57" s="1"/>
  <c r="B13" i="57" s="1"/>
  <c r="B14" i="57" s="1"/>
  <c r="B15" i="57" s="1"/>
  <c r="B16" i="57" s="1"/>
  <c r="B17" i="57" s="1"/>
  <c r="B18" i="57" s="1"/>
  <c r="B19" i="57" s="1"/>
  <c r="B20" i="57" s="1"/>
  <c r="B21" i="57" s="1"/>
  <c r="B22" i="57" s="1"/>
  <c r="B23" i="57" s="1"/>
  <c r="B24" i="57" s="1"/>
  <c r="B25" i="57" s="1"/>
  <c r="B26" i="57" s="1"/>
  <c r="B27" i="57" s="1"/>
  <c r="B28" i="57" s="1"/>
  <c r="B29" i="57" s="1"/>
  <c r="B30" i="57" s="1"/>
  <c r="B31" i="57" s="1"/>
  <c r="B32" i="57" s="1"/>
  <c r="B33" i="57" s="1"/>
  <c r="B34" i="57" s="1"/>
  <c r="B35" i="57" s="1"/>
  <c r="B36" i="57" s="1"/>
  <c r="H11" i="56"/>
  <c r="H11" i="41"/>
  <c r="C26" i="56"/>
  <c r="C68" i="56"/>
  <c r="C69" i="56" s="1"/>
  <c r="C67" i="56"/>
  <c r="D47" i="56"/>
  <c r="G11" i="56"/>
  <c r="G12" i="56" s="1"/>
  <c r="G13" i="56" s="1"/>
  <c r="G14" i="56" s="1"/>
  <c r="G15" i="56" s="1"/>
  <c r="G16" i="56" s="1"/>
  <c r="G17" i="56" s="1"/>
  <c r="G18" i="56" s="1"/>
  <c r="G19" i="56" s="1"/>
  <c r="G20" i="56" s="1"/>
  <c r="G21" i="56" s="1"/>
  <c r="G22" i="56" s="1"/>
  <c r="G23" i="56" s="1"/>
  <c r="G24" i="56" s="1"/>
  <c r="G25" i="56" s="1"/>
  <c r="G26" i="56" s="1"/>
  <c r="G27" i="56" s="1"/>
  <c r="G28" i="56" s="1"/>
  <c r="G29" i="56" s="1"/>
  <c r="G30" i="56" s="1"/>
  <c r="G31" i="56" s="1"/>
  <c r="G32" i="56" s="1"/>
  <c r="G33" i="56" s="1"/>
  <c r="G34" i="56" s="1"/>
  <c r="G35" i="56" s="1"/>
  <c r="G36" i="56" s="1"/>
  <c r="K11" i="56"/>
  <c r="K12" i="56" s="1"/>
  <c r="K13" i="56" s="1"/>
  <c r="K14" i="56" s="1"/>
  <c r="K15" i="56" s="1"/>
  <c r="K16" i="56" s="1"/>
  <c r="K17" i="56" s="1"/>
  <c r="K18" i="56" s="1"/>
  <c r="K19" i="56" s="1"/>
  <c r="K20" i="56" s="1"/>
  <c r="K21" i="56" s="1"/>
  <c r="K22" i="56" s="1"/>
  <c r="K23" i="56" s="1"/>
  <c r="K24" i="56" s="1"/>
  <c r="K25" i="56" s="1"/>
  <c r="K26" i="56" s="1"/>
  <c r="K27" i="56" s="1"/>
  <c r="K28" i="56" s="1"/>
  <c r="K29" i="56" s="1"/>
  <c r="K30" i="56" s="1"/>
  <c r="K31" i="56" s="1"/>
  <c r="K32" i="56" s="1"/>
  <c r="K33" i="56" s="1"/>
  <c r="K34" i="56" s="1"/>
  <c r="K35" i="56" s="1"/>
  <c r="K36" i="56" s="1"/>
  <c r="E11" i="56"/>
  <c r="C49" i="56"/>
  <c r="D48" i="56"/>
  <c r="C48" i="56"/>
  <c r="C47" i="56"/>
  <c r="D46" i="56"/>
  <c r="C46" i="56"/>
  <c r="C45" i="56"/>
  <c r="D49" i="56"/>
  <c r="B11" i="56"/>
  <c r="B12" i="56" s="1"/>
  <c r="B13" i="56" s="1"/>
  <c r="B14" i="56" s="1"/>
  <c r="B15" i="56" s="1"/>
  <c r="B16" i="56" s="1"/>
  <c r="B17" i="56" s="1"/>
  <c r="B18" i="56" s="1"/>
  <c r="B19" i="56" s="1"/>
  <c r="B20" i="56" s="1"/>
  <c r="B21" i="56" s="1"/>
  <c r="B22" i="56" s="1"/>
  <c r="B23" i="56" s="1"/>
  <c r="B24" i="56" s="1"/>
  <c r="B25" i="56" s="1"/>
  <c r="B26" i="56" s="1"/>
  <c r="B27" i="56" s="1"/>
  <c r="B28" i="56" s="1"/>
  <c r="B29" i="56" s="1"/>
  <c r="B30" i="56" s="1"/>
  <c r="B31" i="56" s="1"/>
  <c r="B32" i="56" s="1"/>
  <c r="B33" i="56" s="1"/>
  <c r="B34" i="56" s="1"/>
  <c r="B35" i="56" s="1"/>
  <c r="B36" i="56" s="1"/>
  <c r="G11" i="41"/>
  <c r="G12" i="41" s="1"/>
  <c r="G13" i="41" s="1"/>
  <c r="G14" i="41" s="1"/>
  <c r="G15" i="41" s="1"/>
  <c r="G16" i="41" s="1"/>
  <c r="G17" i="41" s="1"/>
  <c r="G18" i="41" s="1"/>
  <c r="G19" i="41" s="1"/>
  <c r="G20" i="41" s="1"/>
  <c r="G21" i="41" s="1"/>
  <c r="G22" i="41" s="1"/>
  <c r="G23" i="41" s="1"/>
  <c r="G24" i="41" s="1"/>
  <c r="G25" i="41" s="1"/>
  <c r="G26" i="41" s="1"/>
  <c r="G27" i="41" s="1"/>
  <c r="G28" i="41" s="1"/>
  <c r="G29" i="41" s="1"/>
  <c r="G30" i="41" s="1"/>
  <c r="G31" i="41" s="1"/>
  <c r="G32" i="41" s="1"/>
  <c r="G33" i="41" s="1"/>
  <c r="G34" i="41" s="1"/>
  <c r="G35" i="41" s="1"/>
  <c r="G36" i="41" s="1"/>
  <c r="K11" i="41"/>
  <c r="K12" i="41" s="1"/>
  <c r="K13" i="41" s="1"/>
  <c r="K14" i="41" s="1"/>
  <c r="K15" i="41" s="1"/>
  <c r="K16" i="41" s="1"/>
  <c r="K17" i="41" s="1"/>
  <c r="K18" i="41" s="1"/>
  <c r="K19" i="41" s="1"/>
  <c r="K20" i="41" s="1"/>
  <c r="K21" i="41" s="1"/>
  <c r="K22" i="41" s="1"/>
  <c r="K23" i="41" s="1"/>
  <c r="K24" i="41" s="1"/>
  <c r="K25" i="41" s="1"/>
  <c r="K26" i="41" s="1"/>
  <c r="K27" i="41" s="1"/>
  <c r="K28" i="41" s="1"/>
  <c r="K29" i="41" s="1"/>
  <c r="K30" i="41" s="1"/>
  <c r="K31" i="41" s="1"/>
  <c r="K32" i="41" s="1"/>
  <c r="K33" i="41" s="1"/>
  <c r="K34" i="41" s="1"/>
  <c r="K35" i="41" s="1"/>
  <c r="K36" i="41" s="1"/>
  <c r="E11" i="41"/>
  <c r="E12" i="41" s="1"/>
  <c r="E13" i="41" s="1"/>
  <c r="E14" i="41" s="1"/>
  <c r="E15" i="41" s="1"/>
  <c r="E16" i="41" s="1"/>
  <c r="E17" i="41" s="1"/>
  <c r="E18" i="41" s="1"/>
  <c r="E19" i="41" s="1"/>
  <c r="E20" i="41" s="1"/>
  <c r="E21" i="41" s="1"/>
  <c r="E22" i="41" s="1"/>
  <c r="E23" i="41" s="1"/>
  <c r="E24" i="41" s="1"/>
  <c r="E25" i="41" s="1"/>
  <c r="E26" i="41" s="1"/>
  <c r="E27" i="41" s="1"/>
  <c r="E28" i="41" s="1"/>
  <c r="E29" i="41" s="1"/>
  <c r="E30" i="41" s="1"/>
  <c r="E31" i="41" s="1"/>
  <c r="E32" i="41" s="1"/>
  <c r="E33" i="41" s="1"/>
  <c r="E34" i="41" s="1"/>
  <c r="E35" i="41" s="1"/>
  <c r="E36" i="41" s="1"/>
  <c r="C24" i="41"/>
  <c r="D24" i="41" s="1"/>
  <c r="D25" i="41" s="1"/>
  <c r="D26" i="41" s="1"/>
  <c r="D27" i="41" s="1"/>
  <c r="D28" i="41" s="1"/>
  <c r="D29" i="41" s="1"/>
  <c r="D30" i="41" s="1"/>
  <c r="D31" i="41" s="1"/>
  <c r="D32" i="41" s="1"/>
  <c r="D33" i="41" s="1"/>
  <c r="D34" i="41" s="1"/>
  <c r="D35" i="41" s="1"/>
  <c r="D36" i="41" s="1"/>
  <c r="B3" i="55"/>
  <c r="C52" i="55" s="1"/>
  <c r="B9" i="55" s="1"/>
  <c r="D46" i="55"/>
  <c r="G11" i="55"/>
  <c r="G12" i="55" s="1"/>
  <c r="G13" i="55" s="1"/>
  <c r="G14" i="55" s="1"/>
  <c r="G15" i="55" s="1"/>
  <c r="G16" i="55" s="1"/>
  <c r="G17" i="55" s="1"/>
  <c r="G18" i="55" s="1"/>
  <c r="G19" i="55" s="1"/>
  <c r="G20" i="55" s="1"/>
  <c r="G21" i="55" s="1"/>
  <c r="G22" i="55" s="1"/>
  <c r="G23" i="55" s="1"/>
  <c r="G24" i="55" s="1"/>
  <c r="G25" i="55" s="1"/>
  <c r="G26" i="55" s="1"/>
  <c r="G27" i="55" s="1"/>
  <c r="G28" i="55" s="1"/>
  <c r="G29" i="55" s="1"/>
  <c r="G30" i="55" s="1"/>
  <c r="G31" i="55" s="1"/>
  <c r="G32" i="55" s="1"/>
  <c r="G33" i="55" s="1"/>
  <c r="G34" i="55" s="1"/>
  <c r="G35" i="55" s="1"/>
  <c r="G36" i="55" s="1"/>
  <c r="K11" i="55"/>
  <c r="K12" i="55" s="1"/>
  <c r="K13" i="55" s="1"/>
  <c r="K14" i="55" s="1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E11" i="55"/>
  <c r="E12" i="55" s="1"/>
  <c r="E13" i="55" s="1"/>
  <c r="E14" i="55" s="1"/>
  <c r="E15" i="55" s="1"/>
  <c r="E16" i="55" s="1"/>
  <c r="E17" i="55" s="1"/>
  <c r="E18" i="55" s="1"/>
  <c r="E19" i="55" s="1"/>
  <c r="E20" i="55" s="1"/>
  <c r="E21" i="55" s="1"/>
  <c r="E22" i="55" s="1"/>
  <c r="E23" i="55" s="1"/>
  <c r="E24" i="55" s="1"/>
  <c r="E25" i="55" s="1"/>
  <c r="E26" i="55" s="1"/>
  <c r="E27" i="55" s="1"/>
  <c r="E28" i="55" s="1"/>
  <c r="E29" i="55" s="1"/>
  <c r="E30" i="55" s="1"/>
  <c r="E31" i="55" s="1"/>
  <c r="E32" i="55" s="1"/>
  <c r="E33" i="55" s="1"/>
  <c r="E34" i="55" s="1"/>
  <c r="E35" i="55" s="1"/>
  <c r="E36" i="55" s="1"/>
  <c r="E11" i="40"/>
  <c r="E12" i="40" s="1"/>
  <c r="E13" i="40" s="1"/>
  <c r="E14" i="40" s="1"/>
  <c r="E15" i="40" s="1"/>
  <c r="E16" i="40" s="1"/>
  <c r="E17" i="40" s="1"/>
  <c r="E18" i="40" s="1"/>
  <c r="E19" i="40" s="1"/>
  <c r="E20" i="40" s="1"/>
  <c r="E21" i="40" s="1"/>
  <c r="E22" i="40" s="1"/>
  <c r="E23" i="40" s="1"/>
  <c r="E24" i="40" s="1"/>
  <c r="E25" i="40" s="1"/>
  <c r="E26" i="40" s="1"/>
  <c r="E27" i="40" s="1"/>
  <c r="E28" i="40" s="1"/>
  <c r="E29" i="40" s="1"/>
  <c r="E30" i="40" s="1"/>
  <c r="E31" i="40" s="1"/>
  <c r="E32" i="40" s="1"/>
  <c r="E33" i="40" s="1"/>
  <c r="E34" i="40" s="1"/>
  <c r="E35" i="40" s="1"/>
  <c r="E36" i="40" s="1"/>
  <c r="K11" i="40"/>
  <c r="K12" i="40" s="1"/>
  <c r="K13" i="40" s="1"/>
  <c r="K14" i="40" s="1"/>
  <c r="K15" i="40" s="1"/>
  <c r="K16" i="40" s="1"/>
  <c r="K17" i="40" s="1"/>
  <c r="K18" i="40" s="1"/>
  <c r="K19" i="40" s="1"/>
  <c r="K20" i="40" s="1"/>
  <c r="K21" i="40" s="1"/>
  <c r="K22" i="40" s="1"/>
  <c r="K23" i="40" s="1"/>
  <c r="K24" i="40" s="1"/>
  <c r="K25" i="40" s="1"/>
  <c r="K26" i="40" s="1"/>
  <c r="K27" i="40" s="1"/>
  <c r="K28" i="40" s="1"/>
  <c r="K29" i="40" s="1"/>
  <c r="K30" i="40" s="1"/>
  <c r="K31" i="40" s="1"/>
  <c r="K32" i="40" s="1"/>
  <c r="K33" i="40" s="1"/>
  <c r="K34" i="40" s="1"/>
  <c r="K35" i="40" s="1"/>
  <c r="K36" i="40" s="1"/>
  <c r="C29" i="55"/>
  <c r="C67" i="55"/>
  <c r="C68" i="55" s="1"/>
  <c r="D11" i="55"/>
  <c r="C49" i="55"/>
  <c r="D48" i="55"/>
  <c r="C48" i="55"/>
  <c r="C47" i="55"/>
  <c r="C46" i="55"/>
  <c r="C45" i="55"/>
  <c r="D49" i="55"/>
  <c r="H11" i="55"/>
  <c r="B11" i="55"/>
  <c r="B12" i="55" s="1"/>
  <c r="B13" i="55" s="1"/>
  <c r="B14" i="55" s="1"/>
  <c r="B15" i="55" s="1"/>
  <c r="B16" i="55" s="1"/>
  <c r="B17" i="55" s="1"/>
  <c r="B18" i="55" s="1"/>
  <c r="B19" i="55" s="1"/>
  <c r="B20" i="55" s="1"/>
  <c r="B21" i="55" s="1"/>
  <c r="B22" i="55" s="1"/>
  <c r="B23" i="55" s="1"/>
  <c r="B24" i="55" s="1"/>
  <c r="B25" i="55" s="1"/>
  <c r="B26" i="55" s="1"/>
  <c r="B27" i="55" s="1"/>
  <c r="B28" i="55" s="1"/>
  <c r="B29" i="55" s="1"/>
  <c r="B30" i="55" s="1"/>
  <c r="B31" i="55" s="1"/>
  <c r="B32" i="55" s="1"/>
  <c r="B33" i="55" s="1"/>
  <c r="B34" i="55" s="1"/>
  <c r="B35" i="55" s="1"/>
  <c r="B36" i="55" s="1"/>
  <c r="H11" i="40"/>
  <c r="G11" i="40"/>
  <c r="G12" i="40" s="1"/>
  <c r="G13" i="40" s="1"/>
  <c r="G14" i="40" s="1"/>
  <c r="G15" i="40" s="1"/>
  <c r="G16" i="40" s="1"/>
  <c r="G17" i="40" s="1"/>
  <c r="G18" i="40" s="1"/>
  <c r="G19" i="40" s="1"/>
  <c r="G20" i="40" s="1"/>
  <c r="G21" i="40" s="1"/>
  <c r="G22" i="40" s="1"/>
  <c r="G23" i="40" s="1"/>
  <c r="G24" i="40" s="1"/>
  <c r="G25" i="40" s="1"/>
  <c r="G26" i="40" s="1"/>
  <c r="G27" i="40" s="1"/>
  <c r="G28" i="40" s="1"/>
  <c r="G29" i="40" s="1"/>
  <c r="G30" i="40" s="1"/>
  <c r="G31" i="40" s="1"/>
  <c r="G32" i="40" s="1"/>
  <c r="G33" i="40" s="1"/>
  <c r="G34" i="40" s="1"/>
  <c r="G35" i="40" s="1"/>
  <c r="G36" i="40" s="1"/>
  <c r="C27" i="40"/>
  <c r="B3" i="54"/>
  <c r="C52" i="54" s="1"/>
  <c r="B9" i="54" s="1"/>
  <c r="D46" i="54"/>
  <c r="G11" i="54"/>
  <c r="G12" i="54" s="1"/>
  <c r="G13" i="54" s="1"/>
  <c r="G14" i="54" s="1"/>
  <c r="G15" i="54" s="1"/>
  <c r="G16" i="54" s="1"/>
  <c r="G17" i="54" s="1"/>
  <c r="G18" i="54" s="1"/>
  <c r="G19" i="54" s="1"/>
  <c r="G20" i="54" s="1"/>
  <c r="G21" i="54" s="1"/>
  <c r="G22" i="54" s="1"/>
  <c r="G23" i="54" s="1"/>
  <c r="G24" i="54" s="1"/>
  <c r="G25" i="54" s="1"/>
  <c r="G26" i="54" s="1"/>
  <c r="G27" i="54" s="1"/>
  <c r="G28" i="54" s="1"/>
  <c r="G29" i="54" s="1"/>
  <c r="G30" i="54" s="1"/>
  <c r="G31" i="54" s="1"/>
  <c r="G32" i="54" s="1"/>
  <c r="G33" i="54" s="1"/>
  <c r="G34" i="54" s="1"/>
  <c r="G35" i="54" s="1"/>
  <c r="G36" i="54" s="1"/>
  <c r="K11" i="54"/>
  <c r="K12" i="54" s="1"/>
  <c r="K13" i="54" s="1"/>
  <c r="K14" i="54" s="1"/>
  <c r="K15" i="54" s="1"/>
  <c r="K16" i="54" s="1"/>
  <c r="K17" i="54" s="1"/>
  <c r="K18" i="54" s="1"/>
  <c r="K19" i="54" s="1"/>
  <c r="K20" i="54" s="1"/>
  <c r="K21" i="54" s="1"/>
  <c r="K22" i="54" s="1"/>
  <c r="K23" i="54" s="1"/>
  <c r="K24" i="54" s="1"/>
  <c r="K25" i="54" s="1"/>
  <c r="K26" i="54" s="1"/>
  <c r="K27" i="54" s="1"/>
  <c r="K28" i="54" s="1"/>
  <c r="K29" i="54" s="1"/>
  <c r="K30" i="54" s="1"/>
  <c r="K31" i="54" s="1"/>
  <c r="K32" i="54" s="1"/>
  <c r="K33" i="54" s="1"/>
  <c r="K34" i="54" s="1"/>
  <c r="K35" i="54" s="1"/>
  <c r="K36" i="54" s="1"/>
  <c r="E11" i="54"/>
  <c r="E12" i="54" s="1"/>
  <c r="E13" i="54" s="1"/>
  <c r="E14" i="54" s="1"/>
  <c r="E15" i="54" s="1"/>
  <c r="E16" i="54" s="1"/>
  <c r="E17" i="54" s="1"/>
  <c r="E18" i="54" s="1"/>
  <c r="E19" i="54" s="1"/>
  <c r="E20" i="54" s="1"/>
  <c r="E21" i="54" s="1"/>
  <c r="E22" i="54" s="1"/>
  <c r="E23" i="54" s="1"/>
  <c r="E24" i="54" s="1"/>
  <c r="E25" i="54" s="1"/>
  <c r="E26" i="54" s="1"/>
  <c r="E27" i="54" s="1"/>
  <c r="E28" i="54" s="1"/>
  <c r="E29" i="54" s="1"/>
  <c r="E30" i="54" s="1"/>
  <c r="E31" i="54" s="1"/>
  <c r="E32" i="54" s="1"/>
  <c r="E33" i="54" s="1"/>
  <c r="E34" i="54" s="1"/>
  <c r="E35" i="54" s="1"/>
  <c r="E36" i="54" s="1"/>
  <c r="C29" i="54"/>
  <c r="D29" i="54" s="1"/>
  <c r="D30" i="54" s="1"/>
  <c r="D31" i="54" s="1"/>
  <c r="D32" i="54" s="1"/>
  <c r="D33" i="54" s="1"/>
  <c r="D34" i="54" s="1"/>
  <c r="D35" i="54" s="1"/>
  <c r="D36" i="54" s="1"/>
  <c r="C68" i="54"/>
  <c r="C67" i="54"/>
  <c r="P11" i="54"/>
  <c r="D49" i="54"/>
  <c r="C49" i="54"/>
  <c r="D48" i="54"/>
  <c r="C48" i="54"/>
  <c r="C47" i="54"/>
  <c r="C46" i="54"/>
  <c r="C45" i="54"/>
  <c r="B15" i="54"/>
  <c r="B16" i="54" s="1"/>
  <c r="B17" i="54" s="1"/>
  <c r="B18" i="54" s="1"/>
  <c r="B19" i="54" s="1"/>
  <c r="B20" i="54" s="1"/>
  <c r="B21" i="54" s="1"/>
  <c r="B22" i="54" s="1"/>
  <c r="B23" i="54" s="1"/>
  <c r="B24" i="54" s="1"/>
  <c r="B25" i="54" s="1"/>
  <c r="B26" i="54" s="1"/>
  <c r="B27" i="54" s="1"/>
  <c r="B28" i="54" s="1"/>
  <c r="B29" i="54" s="1"/>
  <c r="B30" i="54" s="1"/>
  <c r="B31" i="54" s="1"/>
  <c r="B32" i="54" s="1"/>
  <c r="B33" i="54" s="1"/>
  <c r="B34" i="54" s="1"/>
  <c r="B35" i="54" s="1"/>
  <c r="B36" i="54" s="1"/>
  <c r="B13" i="54"/>
  <c r="B14" i="54" s="1"/>
  <c r="H11" i="54"/>
  <c r="B11" i="54"/>
  <c r="B12" i="54" s="1"/>
  <c r="P10" i="54"/>
  <c r="C29" i="53"/>
  <c r="C68" i="53"/>
  <c r="C67" i="53"/>
  <c r="D47" i="53"/>
  <c r="D46" i="53"/>
  <c r="G11" i="53"/>
  <c r="G12" i="53" s="1"/>
  <c r="G13" i="53" s="1"/>
  <c r="G14" i="53" s="1"/>
  <c r="G15" i="53" s="1"/>
  <c r="G16" i="53" s="1"/>
  <c r="G17" i="53" s="1"/>
  <c r="G18" i="53" s="1"/>
  <c r="G19" i="53" s="1"/>
  <c r="G20" i="53" s="1"/>
  <c r="G21" i="53" s="1"/>
  <c r="G22" i="53" s="1"/>
  <c r="G23" i="53" s="1"/>
  <c r="G24" i="53" s="1"/>
  <c r="G25" i="53" s="1"/>
  <c r="G26" i="53" s="1"/>
  <c r="G27" i="53" s="1"/>
  <c r="G28" i="53" s="1"/>
  <c r="G29" i="53" s="1"/>
  <c r="G30" i="53" s="1"/>
  <c r="G31" i="53" s="1"/>
  <c r="G32" i="53" s="1"/>
  <c r="G33" i="53" s="1"/>
  <c r="G34" i="53" s="1"/>
  <c r="G35" i="53" s="1"/>
  <c r="G36" i="53" s="1"/>
  <c r="K11" i="53"/>
  <c r="K12" i="53" s="1"/>
  <c r="K13" i="53" s="1"/>
  <c r="K14" i="53" s="1"/>
  <c r="K15" i="53" s="1"/>
  <c r="K16" i="53" s="1"/>
  <c r="K17" i="53" s="1"/>
  <c r="K18" i="53" s="1"/>
  <c r="K19" i="53" s="1"/>
  <c r="K20" i="53" s="1"/>
  <c r="K21" i="53" s="1"/>
  <c r="K22" i="53" s="1"/>
  <c r="K23" i="53" s="1"/>
  <c r="K24" i="53" s="1"/>
  <c r="K25" i="53" s="1"/>
  <c r="K26" i="53" s="1"/>
  <c r="K27" i="53" s="1"/>
  <c r="K28" i="53" s="1"/>
  <c r="K29" i="53" s="1"/>
  <c r="K30" i="53" s="1"/>
  <c r="K31" i="53" s="1"/>
  <c r="K32" i="53" s="1"/>
  <c r="K33" i="53" s="1"/>
  <c r="K34" i="53" s="1"/>
  <c r="K35" i="53" s="1"/>
  <c r="K36" i="53" s="1"/>
  <c r="E11" i="53"/>
  <c r="D49" i="53"/>
  <c r="C49" i="53"/>
  <c r="D48" i="53"/>
  <c r="C48" i="53"/>
  <c r="C47" i="53"/>
  <c r="C46" i="53"/>
  <c r="C45" i="53"/>
  <c r="B13" i="53"/>
  <c r="B14" i="53" s="1"/>
  <c r="B15" i="53" s="1"/>
  <c r="B16" i="53" s="1"/>
  <c r="B17" i="53" s="1"/>
  <c r="B18" i="53" s="1"/>
  <c r="B19" i="53" s="1"/>
  <c r="B20" i="53" s="1"/>
  <c r="B21" i="53" s="1"/>
  <c r="B22" i="53" s="1"/>
  <c r="B23" i="53" s="1"/>
  <c r="B24" i="53" s="1"/>
  <c r="B25" i="53" s="1"/>
  <c r="B26" i="53" s="1"/>
  <c r="B27" i="53" s="1"/>
  <c r="B28" i="53" s="1"/>
  <c r="B29" i="53" s="1"/>
  <c r="B30" i="53" s="1"/>
  <c r="B31" i="53" s="1"/>
  <c r="B32" i="53" s="1"/>
  <c r="B33" i="53" s="1"/>
  <c r="B34" i="53" s="1"/>
  <c r="B35" i="53" s="1"/>
  <c r="B36" i="53" s="1"/>
  <c r="B12" i="53"/>
  <c r="H11" i="53"/>
  <c r="B11" i="53"/>
  <c r="P10" i="53"/>
  <c r="D47" i="52"/>
  <c r="D46" i="52"/>
  <c r="G11" i="52"/>
  <c r="G12" i="52" s="1"/>
  <c r="G13" i="52" s="1"/>
  <c r="G14" i="52" s="1"/>
  <c r="G15" i="52" s="1"/>
  <c r="G16" i="52" s="1"/>
  <c r="G17" i="52" s="1"/>
  <c r="G18" i="52" s="1"/>
  <c r="G19" i="52" s="1"/>
  <c r="G20" i="52" s="1"/>
  <c r="G21" i="52" s="1"/>
  <c r="G22" i="52" s="1"/>
  <c r="G23" i="52" s="1"/>
  <c r="G24" i="52" s="1"/>
  <c r="G25" i="52" s="1"/>
  <c r="G26" i="52" s="1"/>
  <c r="G27" i="52" s="1"/>
  <c r="G28" i="52" s="1"/>
  <c r="G29" i="52" s="1"/>
  <c r="G30" i="52" s="1"/>
  <c r="G31" i="52" s="1"/>
  <c r="G32" i="52" s="1"/>
  <c r="G33" i="52" s="1"/>
  <c r="G34" i="52" s="1"/>
  <c r="G35" i="52" s="1"/>
  <c r="G36" i="52" s="1"/>
  <c r="K11" i="52"/>
  <c r="K12" i="52" s="1"/>
  <c r="K13" i="52" s="1"/>
  <c r="K14" i="52" s="1"/>
  <c r="K15" i="52" s="1"/>
  <c r="K16" i="52" s="1"/>
  <c r="K17" i="52" s="1"/>
  <c r="K18" i="52" s="1"/>
  <c r="K19" i="52" s="1"/>
  <c r="K20" i="52" s="1"/>
  <c r="K21" i="52" s="1"/>
  <c r="K22" i="52" s="1"/>
  <c r="K23" i="52" s="1"/>
  <c r="K24" i="52" s="1"/>
  <c r="K25" i="52" s="1"/>
  <c r="K26" i="52" s="1"/>
  <c r="K27" i="52" s="1"/>
  <c r="K28" i="52" s="1"/>
  <c r="K29" i="52" s="1"/>
  <c r="K30" i="52" s="1"/>
  <c r="K31" i="52" s="1"/>
  <c r="K32" i="52" s="1"/>
  <c r="K33" i="52" s="1"/>
  <c r="K34" i="52" s="1"/>
  <c r="K35" i="52" s="1"/>
  <c r="K36" i="52" s="1"/>
  <c r="E11" i="52"/>
  <c r="E12" i="52" s="1"/>
  <c r="E13" i="52" s="1"/>
  <c r="E14" i="52" s="1"/>
  <c r="E15" i="52" s="1"/>
  <c r="E16" i="52" s="1"/>
  <c r="E17" i="52" s="1"/>
  <c r="E18" i="52" s="1"/>
  <c r="E19" i="52" s="1"/>
  <c r="E20" i="52" s="1"/>
  <c r="E21" i="52" s="1"/>
  <c r="E22" i="52" s="1"/>
  <c r="E23" i="52" s="1"/>
  <c r="E24" i="52" s="1"/>
  <c r="E25" i="52" s="1"/>
  <c r="E26" i="52" s="1"/>
  <c r="E27" i="52" s="1"/>
  <c r="E28" i="52" s="1"/>
  <c r="E29" i="52" s="1"/>
  <c r="E30" i="52" s="1"/>
  <c r="E31" i="52" s="1"/>
  <c r="E32" i="52" s="1"/>
  <c r="E33" i="52" s="1"/>
  <c r="E34" i="52" s="1"/>
  <c r="E35" i="52" s="1"/>
  <c r="E36" i="52" s="1"/>
  <c r="C29" i="52"/>
  <c r="D29" i="52" s="1"/>
  <c r="D30" i="52" s="1"/>
  <c r="D31" i="52" s="1"/>
  <c r="D32" i="52" s="1"/>
  <c r="D33" i="52" s="1"/>
  <c r="D34" i="52" s="1"/>
  <c r="D35" i="52" s="1"/>
  <c r="D36" i="52" s="1"/>
  <c r="C67" i="52"/>
  <c r="D49" i="52"/>
  <c r="C49" i="52"/>
  <c r="D48" i="52"/>
  <c r="C48" i="52"/>
  <c r="C47" i="52"/>
  <c r="C46" i="52"/>
  <c r="C45" i="52"/>
  <c r="B15" i="52"/>
  <c r="B16" i="52" s="1"/>
  <c r="B17" i="52" s="1"/>
  <c r="B18" i="52" s="1"/>
  <c r="B19" i="52" s="1"/>
  <c r="B20" i="52" s="1"/>
  <c r="B21" i="52" s="1"/>
  <c r="B22" i="52" s="1"/>
  <c r="B23" i="52" s="1"/>
  <c r="B24" i="52" s="1"/>
  <c r="B25" i="52" s="1"/>
  <c r="B26" i="52" s="1"/>
  <c r="B27" i="52" s="1"/>
  <c r="B28" i="52" s="1"/>
  <c r="B29" i="52" s="1"/>
  <c r="B30" i="52" s="1"/>
  <c r="B31" i="52" s="1"/>
  <c r="B32" i="52" s="1"/>
  <c r="B33" i="52" s="1"/>
  <c r="B34" i="52" s="1"/>
  <c r="B35" i="52" s="1"/>
  <c r="B36" i="52" s="1"/>
  <c r="B14" i="52"/>
  <c r="H11" i="52"/>
  <c r="B11" i="52"/>
  <c r="B12" i="52" s="1"/>
  <c r="B13" i="52" s="1"/>
  <c r="P10" i="52"/>
  <c r="H11" i="44"/>
  <c r="G11" i="44"/>
  <c r="G12" i="44" s="1"/>
  <c r="G13" i="44" s="1"/>
  <c r="G14" i="44" s="1"/>
  <c r="G15" i="44" s="1"/>
  <c r="G16" i="44" s="1"/>
  <c r="G17" i="44" s="1"/>
  <c r="G18" i="44" s="1"/>
  <c r="G19" i="44" s="1"/>
  <c r="G20" i="44" s="1"/>
  <c r="G21" i="44" s="1"/>
  <c r="G22" i="44" s="1"/>
  <c r="G23" i="44" s="1"/>
  <c r="G24" i="44" s="1"/>
  <c r="G25" i="44" s="1"/>
  <c r="G26" i="44" s="1"/>
  <c r="G27" i="44" s="1"/>
  <c r="G28" i="44" s="1"/>
  <c r="G29" i="44" s="1"/>
  <c r="G30" i="44" s="1"/>
  <c r="G31" i="44" s="1"/>
  <c r="G32" i="44" s="1"/>
  <c r="G33" i="44" s="1"/>
  <c r="G34" i="44" s="1"/>
  <c r="G35" i="44" s="1"/>
  <c r="G36" i="44" s="1"/>
  <c r="K11" i="44"/>
  <c r="K12" i="44" s="1"/>
  <c r="K13" i="44" s="1"/>
  <c r="K14" i="44" s="1"/>
  <c r="K15" i="44" s="1"/>
  <c r="K16" i="44" s="1"/>
  <c r="K17" i="44" s="1"/>
  <c r="K18" i="44" s="1"/>
  <c r="K19" i="44" s="1"/>
  <c r="K20" i="44" s="1"/>
  <c r="K21" i="44" s="1"/>
  <c r="K22" i="44" s="1"/>
  <c r="K23" i="44" s="1"/>
  <c r="K24" i="44" s="1"/>
  <c r="K25" i="44" s="1"/>
  <c r="K26" i="44" s="1"/>
  <c r="K27" i="44" s="1"/>
  <c r="K28" i="44" s="1"/>
  <c r="K29" i="44" s="1"/>
  <c r="K30" i="44" s="1"/>
  <c r="K31" i="44" s="1"/>
  <c r="K32" i="44" s="1"/>
  <c r="K33" i="44" s="1"/>
  <c r="K34" i="44" s="1"/>
  <c r="K35" i="44" s="1"/>
  <c r="K36" i="44" s="1"/>
  <c r="E11" i="44"/>
  <c r="E12" i="44" s="1"/>
  <c r="E13" i="44" s="1"/>
  <c r="E14" i="44" s="1"/>
  <c r="E15" i="44" s="1"/>
  <c r="E16" i="44" s="1"/>
  <c r="E17" i="44" s="1"/>
  <c r="E18" i="44" s="1"/>
  <c r="E19" i="44" s="1"/>
  <c r="E20" i="44" s="1"/>
  <c r="E21" i="44" s="1"/>
  <c r="E22" i="44" s="1"/>
  <c r="E23" i="44" s="1"/>
  <c r="E24" i="44" s="1"/>
  <c r="E25" i="44" s="1"/>
  <c r="E26" i="44" s="1"/>
  <c r="E27" i="44" s="1"/>
  <c r="E28" i="44" s="1"/>
  <c r="E29" i="44" s="1"/>
  <c r="E30" i="44" s="1"/>
  <c r="E31" i="44" s="1"/>
  <c r="E32" i="44" s="1"/>
  <c r="E33" i="44" s="1"/>
  <c r="E34" i="44" s="1"/>
  <c r="E35" i="44" s="1"/>
  <c r="E36" i="44" s="1"/>
  <c r="C27" i="44"/>
  <c r="C30" i="50"/>
  <c r="D47" i="50"/>
  <c r="D46" i="50"/>
  <c r="G11" i="50"/>
  <c r="G12" i="50" s="1"/>
  <c r="G13" i="50" s="1"/>
  <c r="G14" i="50" s="1"/>
  <c r="G15" i="50" s="1"/>
  <c r="G16" i="50" s="1"/>
  <c r="G17" i="50" s="1"/>
  <c r="G18" i="50" s="1"/>
  <c r="G19" i="50" s="1"/>
  <c r="G20" i="50" s="1"/>
  <c r="G21" i="50" s="1"/>
  <c r="G22" i="50" s="1"/>
  <c r="G23" i="50" s="1"/>
  <c r="G24" i="50" s="1"/>
  <c r="G25" i="50" s="1"/>
  <c r="G26" i="50" s="1"/>
  <c r="G27" i="50" s="1"/>
  <c r="G28" i="50" s="1"/>
  <c r="G29" i="50" s="1"/>
  <c r="G30" i="50" s="1"/>
  <c r="G31" i="50" s="1"/>
  <c r="G32" i="50" s="1"/>
  <c r="G33" i="50" s="1"/>
  <c r="G34" i="50" s="1"/>
  <c r="G35" i="50" s="1"/>
  <c r="G36" i="50" s="1"/>
  <c r="K11" i="50"/>
  <c r="K12" i="50" s="1"/>
  <c r="K13" i="50" s="1"/>
  <c r="K14" i="50" s="1"/>
  <c r="K15" i="50" s="1"/>
  <c r="K16" i="50" s="1"/>
  <c r="K17" i="50" s="1"/>
  <c r="K18" i="50" s="1"/>
  <c r="K19" i="50" s="1"/>
  <c r="K20" i="50" s="1"/>
  <c r="K21" i="50" s="1"/>
  <c r="K22" i="50" s="1"/>
  <c r="K23" i="50" s="1"/>
  <c r="K24" i="50" s="1"/>
  <c r="K25" i="50" s="1"/>
  <c r="K26" i="50" s="1"/>
  <c r="K27" i="50" s="1"/>
  <c r="K28" i="50" s="1"/>
  <c r="K29" i="50" s="1"/>
  <c r="K30" i="50" s="1"/>
  <c r="K31" i="50" s="1"/>
  <c r="K32" i="50" s="1"/>
  <c r="K33" i="50" s="1"/>
  <c r="K34" i="50" s="1"/>
  <c r="K35" i="50" s="1"/>
  <c r="K36" i="50" s="1"/>
  <c r="E11" i="50"/>
  <c r="C24" i="42"/>
  <c r="C68" i="50"/>
  <c r="C67" i="50"/>
  <c r="H11" i="50"/>
  <c r="H12" i="50" s="1"/>
  <c r="H13" i="50" s="1"/>
  <c r="H14" i="50" s="1"/>
  <c r="H15" i="50" s="1"/>
  <c r="H16" i="50" s="1"/>
  <c r="H17" i="50" s="1"/>
  <c r="H18" i="50" s="1"/>
  <c r="H19" i="50" s="1"/>
  <c r="H20" i="50" s="1"/>
  <c r="H21" i="50" s="1"/>
  <c r="H22" i="50" s="1"/>
  <c r="H23" i="50" s="1"/>
  <c r="H24" i="50" s="1"/>
  <c r="H25" i="50" s="1"/>
  <c r="H26" i="50" s="1"/>
  <c r="H27" i="50" s="1"/>
  <c r="H28" i="50" s="1"/>
  <c r="H29" i="50" s="1"/>
  <c r="H30" i="50" s="1"/>
  <c r="H31" i="50" s="1"/>
  <c r="H32" i="50" s="1"/>
  <c r="H33" i="50" s="1"/>
  <c r="H34" i="50" s="1"/>
  <c r="H35" i="50" s="1"/>
  <c r="H36" i="50" s="1"/>
  <c r="C49" i="50"/>
  <c r="D48" i="50"/>
  <c r="C48" i="50"/>
  <c r="C47" i="50"/>
  <c r="C46" i="50"/>
  <c r="C45" i="50"/>
  <c r="D44" i="50"/>
  <c r="D49" i="50" s="1"/>
  <c r="B12" i="50"/>
  <c r="B13" i="50" s="1"/>
  <c r="B14" i="50" s="1"/>
  <c r="B15" i="50" s="1"/>
  <c r="B16" i="50" s="1"/>
  <c r="B17" i="50" s="1"/>
  <c r="B18" i="50" s="1"/>
  <c r="B19" i="50" s="1"/>
  <c r="B20" i="50" s="1"/>
  <c r="B21" i="50" s="1"/>
  <c r="B22" i="50" s="1"/>
  <c r="B23" i="50" s="1"/>
  <c r="B24" i="50" s="1"/>
  <c r="B25" i="50" s="1"/>
  <c r="B26" i="50" s="1"/>
  <c r="B27" i="50" s="1"/>
  <c r="B28" i="50" s="1"/>
  <c r="B29" i="50" s="1"/>
  <c r="B30" i="50" s="1"/>
  <c r="B31" i="50" s="1"/>
  <c r="B32" i="50" s="1"/>
  <c r="B33" i="50" s="1"/>
  <c r="B34" i="50" s="1"/>
  <c r="B35" i="50" s="1"/>
  <c r="B36" i="50" s="1"/>
  <c r="B11" i="50"/>
  <c r="P10" i="50"/>
  <c r="D44" i="42"/>
  <c r="G11" i="42"/>
  <c r="G12" i="42" s="1"/>
  <c r="G13" i="42" s="1"/>
  <c r="G14" i="42" s="1"/>
  <c r="G15" i="42" s="1"/>
  <c r="G16" i="42" s="1"/>
  <c r="G17" i="42" s="1"/>
  <c r="G18" i="42" s="1"/>
  <c r="G19" i="42" s="1"/>
  <c r="G20" i="42" s="1"/>
  <c r="G21" i="42" s="1"/>
  <c r="G22" i="42" s="1"/>
  <c r="G23" i="42" s="1"/>
  <c r="G24" i="42" s="1"/>
  <c r="G25" i="42" s="1"/>
  <c r="G26" i="42" s="1"/>
  <c r="G27" i="42" s="1"/>
  <c r="G28" i="42" s="1"/>
  <c r="G29" i="42" s="1"/>
  <c r="G30" i="42" s="1"/>
  <c r="G31" i="42" s="1"/>
  <c r="G32" i="42" s="1"/>
  <c r="G33" i="42" s="1"/>
  <c r="G34" i="42" s="1"/>
  <c r="G35" i="42" s="1"/>
  <c r="G36" i="42" s="1"/>
  <c r="C15" i="49"/>
  <c r="C69" i="49"/>
  <c r="C70" i="49" s="1"/>
  <c r="C67" i="49"/>
  <c r="C68" i="49" s="1"/>
  <c r="D47" i="49"/>
  <c r="D46" i="49"/>
  <c r="H11" i="49"/>
  <c r="H12" i="49" s="1"/>
  <c r="H13" i="49" s="1"/>
  <c r="H14" i="49" s="1"/>
  <c r="H15" i="49" s="1"/>
  <c r="H16" i="49" s="1"/>
  <c r="H17" i="49" s="1"/>
  <c r="H18" i="49" s="1"/>
  <c r="H19" i="49" s="1"/>
  <c r="H20" i="49" s="1"/>
  <c r="H21" i="49" s="1"/>
  <c r="H22" i="49" s="1"/>
  <c r="H23" i="49" s="1"/>
  <c r="H24" i="49" s="1"/>
  <c r="H25" i="49" s="1"/>
  <c r="H26" i="49" s="1"/>
  <c r="H27" i="49" s="1"/>
  <c r="H28" i="49" s="1"/>
  <c r="H29" i="49" s="1"/>
  <c r="G11" i="49"/>
  <c r="G12" i="49" s="1"/>
  <c r="G13" i="49" s="1"/>
  <c r="G14" i="49" s="1"/>
  <c r="G15" i="49" s="1"/>
  <c r="G16" i="49" s="1"/>
  <c r="G17" i="49" s="1"/>
  <c r="G18" i="49" s="1"/>
  <c r="G19" i="49" s="1"/>
  <c r="G20" i="49" s="1"/>
  <c r="G21" i="49" s="1"/>
  <c r="G22" i="49" s="1"/>
  <c r="G23" i="49" s="1"/>
  <c r="G24" i="49" s="1"/>
  <c r="G25" i="49" s="1"/>
  <c r="G26" i="49" s="1"/>
  <c r="G27" i="49" s="1"/>
  <c r="G28" i="49" s="1"/>
  <c r="G29" i="49" s="1"/>
  <c r="L11" i="49"/>
  <c r="L12" i="49" s="1"/>
  <c r="L13" i="49" s="1"/>
  <c r="L14" i="49" s="1"/>
  <c r="L15" i="49" s="1"/>
  <c r="L16" i="49" s="1"/>
  <c r="L17" i="49" s="1"/>
  <c r="L18" i="49" s="1"/>
  <c r="L19" i="49" s="1"/>
  <c r="L20" i="49" s="1"/>
  <c r="L21" i="49" s="1"/>
  <c r="L22" i="49" s="1"/>
  <c r="L23" i="49" s="1"/>
  <c r="L24" i="49" s="1"/>
  <c r="L25" i="49" s="1"/>
  <c r="L26" i="49" s="1"/>
  <c r="L27" i="49" s="1"/>
  <c r="L28" i="49" s="1"/>
  <c r="L29" i="49" s="1"/>
  <c r="E11" i="49"/>
  <c r="E12" i="49" s="1"/>
  <c r="E13" i="49" s="1"/>
  <c r="E14" i="49" s="1"/>
  <c r="E15" i="49" s="1"/>
  <c r="E16" i="49" s="1"/>
  <c r="E17" i="49" s="1"/>
  <c r="E18" i="49" s="1"/>
  <c r="E19" i="49" s="1"/>
  <c r="E20" i="49" s="1"/>
  <c r="E21" i="49" s="1"/>
  <c r="E22" i="49" s="1"/>
  <c r="E23" i="49" s="1"/>
  <c r="E24" i="49" s="1"/>
  <c r="E25" i="49" s="1"/>
  <c r="E26" i="49" s="1"/>
  <c r="E27" i="49" s="1"/>
  <c r="E28" i="49" s="1"/>
  <c r="E29" i="49" s="1"/>
  <c r="D49" i="49"/>
  <c r="C49" i="49"/>
  <c r="D48" i="49"/>
  <c r="C48" i="49"/>
  <c r="C47" i="49"/>
  <c r="C46" i="49"/>
  <c r="C45" i="49"/>
  <c r="B11" i="49"/>
  <c r="B12" i="49" s="1"/>
  <c r="B13" i="49" s="1"/>
  <c r="B14" i="49" s="1"/>
  <c r="K11" i="42"/>
  <c r="K12" i="42" s="1"/>
  <c r="K13" i="42" s="1"/>
  <c r="K14" i="42" s="1"/>
  <c r="K15" i="42" s="1"/>
  <c r="K16" i="42" s="1"/>
  <c r="K17" i="42" s="1"/>
  <c r="K18" i="42" s="1"/>
  <c r="K19" i="42" s="1"/>
  <c r="K20" i="42" s="1"/>
  <c r="K21" i="42" s="1"/>
  <c r="K22" i="42" s="1"/>
  <c r="K23" i="42" s="1"/>
  <c r="K24" i="42" s="1"/>
  <c r="K25" i="42" s="1"/>
  <c r="K26" i="42" s="1"/>
  <c r="K27" i="42" s="1"/>
  <c r="K28" i="42" s="1"/>
  <c r="K29" i="42" s="1"/>
  <c r="K30" i="42" s="1"/>
  <c r="K31" i="42" s="1"/>
  <c r="K32" i="42" s="1"/>
  <c r="K33" i="42" s="1"/>
  <c r="K34" i="42" s="1"/>
  <c r="K35" i="42" s="1"/>
  <c r="K36" i="42" s="1"/>
  <c r="F11" i="58" l="1"/>
  <c r="E12" i="58"/>
  <c r="E13" i="58" s="1"/>
  <c r="E14" i="58" s="1"/>
  <c r="E15" i="58" s="1"/>
  <c r="E16" i="58" s="1"/>
  <c r="E17" i="58" s="1"/>
  <c r="E18" i="58" s="1"/>
  <c r="E19" i="58" s="1"/>
  <c r="E20" i="58" s="1"/>
  <c r="E21" i="58" s="1"/>
  <c r="E22" i="58" s="1"/>
  <c r="E23" i="58" s="1"/>
  <c r="E24" i="58" s="1"/>
  <c r="E25" i="58" s="1"/>
  <c r="E26" i="58" s="1"/>
  <c r="E27" i="58" s="1"/>
  <c r="E28" i="58" s="1"/>
  <c r="E29" i="58" s="1"/>
  <c r="E30" i="58" s="1"/>
  <c r="E31" i="58" s="1"/>
  <c r="E32" i="58" s="1"/>
  <c r="E33" i="58" s="1"/>
  <c r="E34" i="58" s="1"/>
  <c r="E35" i="58" s="1"/>
  <c r="E36" i="58" s="1"/>
  <c r="F11" i="60"/>
  <c r="E12" i="60"/>
  <c r="E13" i="60" s="1"/>
  <c r="E14" i="60" s="1"/>
  <c r="E15" i="60" s="1"/>
  <c r="E16" i="60" s="1"/>
  <c r="E17" i="60" s="1"/>
  <c r="E18" i="60" s="1"/>
  <c r="E19" i="60" s="1"/>
  <c r="E20" i="60" s="1"/>
  <c r="E21" i="60" s="1"/>
  <c r="E22" i="60" s="1"/>
  <c r="E23" i="60" s="1"/>
  <c r="E24" i="60" s="1"/>
  <c r="E25" i="60" s="1"/>
  <c r="E26" i="60" s="1"/>
  <c r="E27" i="60" s="1"/>
  <c r="E28" i="60" s="1"/>
  <c r="E29" i="60" s="1"/>
  <c r="E30" i="60" s="1"/>
  <c r="E31" i="60" s="1"/>
  <c r="E32" i="60" s="1"/>
  <c r="E33" i="60" s="1"/>
  <c r="E34" i="60" s="1"/>
  <c r="E35" i="60" s="1"/>
  <c r="E36" i="60" s="1"/>
  <c r="F11" i="50"/>
  <c r="E12" i="50"/>
  <c r="E13" i="50" s="1"/>
  <c r="E14" i="50" s="1"/>
  <c r="E15" i="50" s="1"/>
  <c r="E16" i="50" s="1"/>
  <c r="E17" i="50" s="1"/>
  <c r="E18" i="50" s="1"/>
  <c r="E19" i="50" s="1"/>
  <c r="E20" i="50" s="1"/>
  <c r="E21" i="50" s="1"/>
  <c r="E22" i="50" s="1"/>
  <c r="E23" i="50" s="1"/>
  <c r="E24" i="50" s="1"/>
  <c r="E25" i="50" s="1"/>
  <c r="E26" i="50" s="1"/>
  <c r="E27" i="50" s="1"/>
  <c r="E28" i="50" s="1"/>
  <c r="E29" i="50" s="1"/>
  <c r="E30" i="50" s="1"/>
  <c r="E31" i="50" s="1"/>
  <c r="E32" i="50" s="1"/>
  <c r="E33" i="50" s="1"/>
  <c r="E34" i="50" s="1"/>
  <c r="E35" i="50" s="1"/>
  <c r="E36" i="50" s="1"/>
  <c r="F11" i="53"/>
  <c r="E12" i="53"/>
  <c r="E13" i="53" s="1"/>
  <c r="E14" i="53" s="1"/>
  <c r="E15" i="53" s="1"/>
  <c r="E16" i="53" s="1"/>
  <c r="E17" i="53" s="1"/>
  <c r="E18" i="53" s="1"/>
  <c r="E19" i="53" s="1"/>
  <c r="E20" i="53" s="1"/>
  <c r="E21" i="53" s="1"/>
  <c r="E22" i="53" s="1"/>
  <c r="E23" i="53" s="1"/>
  <c r="E24" i="53" s="1"/>
  <c r="E25" i="53" s="1"/>
  <c r="E26" i="53" s="1"/>
  <c r="E27" i="53" s="1"/>
  <c r="E28" i="53" s="1"/>
  <c r="E29" i="53" s="1"/>
  <c r="E30" i="53" s="1"/>
  <c r="E31" i="53" s="1"/>
  <c r="E32" i="53" s="1"/>
  <c r="E33" i="53" s="1"/>
  <c r="E34" i="53" s="1"/>
  <c r="E35" i="53" s="1"/>
  <c r="E36" i="53" s="1"/>
  <c r="F11" i="56"/>
  <c r="E12" i="56"/>
  <c r="E13" i="56" s="1"/>
  <c r="E14" i="56" s="1"/>
  <c r="E15" i="56" s="1"/>
  <c r="E16" i="56" s="1"/>
  <c r="E17" i="56" s="1"/>
  <c r="E18" i="56" s="1"/>
  <c r="E19" i="56" s="1"/>
  <c r="E20" i="56" s="1"/>
  <c r="E21" i="56" s="1"/>
  <c r="E22" i="56" s="1"/>
  <c r="E23" i="56" s="1"/>
  <c r="E24" i="56" s="1"/>
  <c r="E25" i="56" s="1"/>
  <c r="E26" i="56" s="1"/>
  <c r="E27" i="56" s="1"/>
  <c r="E28" i="56" s="1"/>
  <c r="E29" i="56" s="1"/>
  <c r="E30" i="56" s="1"/>
  <c r="E31" i="56" s="1"/>
  <c r="E32" i="56" s="1"/>
  <c r="E33" i="56" s="1"/>
  <c r="E34" i="56" s="1"/>
  <c r="E35" i="56" s="1"/>
  <c r="E36" i="56" s="1"/>
  <c r="F11" i="57"/>
  <c r="E12" i="57"/>
  <c r="E13" i="57" s="1"/>
  <c r="E14" i="57" s="1"/>
  <c r="E15" i="57" s="1"/>
  <c r="E16" i="57" s="1"/>
  <c r="E17" i="57" s="1"/>
  <c r="E18" i="57" s="1"/>
  <c r="E19" i="57" s="1"/>
  <c r="E20" i="57" s="1"/>
  <c r="E21" i="57" s="1"/>
  <c r="E22" i="57" s="1"/>
  <c r="E23" i="57" s="1"/>
  <c r="E24" i="57" s="1"/>
  <c r="E25" i="57" s="1"/>
  <c r="E26" i="57" s="1"/>
  <c r="E27" i="57" s="1"/>
  <c r="E28" i="57" s="1"/>
  <c r="E29" i="57" s="1"/>
  <c r="E30" i="57" s="1"/>
  <c r="E31" i="57" s="1"/>
  <c r="E32" i="57" s="1"/>
  <c r="E33" i="57" s="1"/>
  <c r="E34" i="57" s="1"/>
  <c r="E35" i="57" s="1"/>
  <c r="E36" i="57" s="1"/>
  <c r="D27" i="40"/>
  <c r="D28" i="40" s="1"/>
  <c r="D29" i="40" s="1"/>
  <c r="D30" i="40" s="1"/>
  <c r="D31" i="40" s="1"/>
  <c r="D32" i="40" s="1"/>
  <c r="D33" i="40" s="1"/>
  <c r="D34" i="40" s="1"/>
  <c r="D35" i="40" s="1"/>
  <c r="D36" i="40" s="1"/>
  <c r="B3" i="50"/>
  <c r="C52" i="50" s="1"/>
  <c r="B9" i="50" s="1"/>
  <c r="P12" i="54"/>
  <c r="B3" i="58"/>
  <c r="C52" i="58" s="1"/>
  <c r="B9" i="58" s="1"/>
  <c r="P11" i="52"/>
  <c r="F12" i="59"/>
  <c r="P11" i="50"/>
  <c r="P12" i="50" s="1"/>
  <c r="P11" i="53"/>
  <c r="P12" i="53" s="1"/>
  <c r="P13" i="53" s="1"/>
  <c r="D20" i="62"/>
  <c r="F19" i="62"/>
  <c r="I19" i="62" s="1"/>
  <c r="J19" i="62" s="1"/>
  <c r="F69" i="62"/>
  <c r="F11" i="49"/>
  <c r="J11" i="49" s="1"/>
  <c r="K11" i="49" s="1"/>
  <c r="B3" i="56"/>
  <c r="C52" i="56" s="1"/>
  <c r="B9" i="56" s="1"/>
  <c r="D27" i="61"/>
  <c r="D28" i="61" s="1"/>
  <c r="D29" i="61" s="1"/>
  <c r="D30" i="61" s="1"/>
  <c r="D31" i="61" s="1"/>
  <c r="D32" i="61" s="1"/>
  <c r="D33" i="61" s="1"/>
  <c r="D34" i="61" s="1"/>
  <c r="D35" i="61" s="1"/>
  <c r="D36" i="61" s="1"/>
  <c r="D29" i="53"/>
  <c r="D30" i="53" s="1"/>
  <c r="D31" i="53" s="1"/>
  <c r="D32" i="53" s="1"/>
  <c r="D33" i="53" s="1"/>
  <c r="D34" i="53" s="1"/>
  <c r="D35" i="53" s="1"/>
  <c r="D36" i="53" s="1"/>
  <c r="I11" i="53"/>
  <c r="J11" i="53" s="1"/>
  <c r="D47" i="55"/>
  <c r="B3" i="59"/>
  <c r="C52" i="59" s="1"/>
  <c r="B9" i="59" s="1"/>
  <c r="B3" i="60"/>
  <c r="C52" i="60" s="1"/>
  <c r="B9" i="60" s="1"/>
  <c r="D15" i="49"/>
  <c r="D16" i="49" s="1"/>
  <c r="D17" i="49" s="1"/>
  <c r="D18" i="49" s="1"/>
  <c r="D19" i="49" s="1"/>
  <c r="D20" i="49" s="1"/>
  <c r="D21" i="49" s="1"/>
  <c r="D22" i="49" s="1"/>
  <c r="D23" i="49" s="1"/>
  <c r="D24" i="49" s="1"/>
  <c r="D25" i="49" s="1"/>
  <c r="D26" i="49" s="1"/>
  <c r="D27" i="49" s="1"/>
  <c r="D28" i="49" s="1"/>
  <c r="D29" i="49" s="1"/>
  <c r="B3" i="53"/>
  <c r="C52" i="53" s="1"/>
  <c r="B9" i="53" s="1"/>
  <c r="D24" i="42"/>
  <c r="D25" i="42" s="1"/>
  <c r="D26" i="42" s="1"/>
  <c r="D27" i="42" s="1"/>
  <c r="D28" i="42" s="1"/>
  <c r="D29" i="42" s="1"/>
  <c r="D30" i="42" s="1"/>
  <c r="D31" i="42" s="1"/>
  <c r="D32" i="42" s="1"/>
  <c r="D33" i="42" s="1"/>
  <c r="D34" i="42" s="1"/>
  <c r="D35" i="42" s="1"/>
  <c r="D36" i="42" s="1"/>
  <c r="I11" i="50"/>
  <c r="J11" i="50" s="1"/>
  <c r="B3" i="49"/>
  <c r="C52" i="49" s="1"/>
  <c r="B9" i="49" s="1"/>
  <c r="D30" i="50"/>
  <c r="D31" i="50" s="1"/>
  <c r="D32" i="50" s="1"/>
  <c r="D33" i="50" s="1"/>
  <c r="D34" i="50" s="1"/>
  <c r="D35" i="50" s="1"/>
  <c r="D36" i="50" s="1"/>
  <c r="D27" i="44"/>
  <c r="D28" i="44" s="1"/>
  <c r="D29" i="44" s="1"/>
  <c r="D30" i="44" s="1"/>
  <c r="D31" i="44" s="1"/>
  <c r="D32" i="44" s="1"/>
  <c r="D33" i="44" s="1"/>
  <c r="D34" i="44" s="1"/>
  <c r="D35" i="44" s="1"/>
  <c r="D36" i="44" s="1"/>
  <c r="D47" i="54"/>
  <c r="D27" i="57"/>
  <c r="D28" i="57" s="1"/>
  <c r="D29" i="57" s="1"/>
  <c r="D30" i="57" s="1"/>
  <c r="D31" i="57" s="1"/>
  <c r="D32" i="57" s="1"/>
  <c r="D33" i="57" s="1"/>
  <c r="D34" i="57" s="1"/>
  <c r="D35" i="57" s="1"/>
  <c r="D36" i="57" s="1"/>
  <c r="D29" i="55"/>
  <c r="D30" i="55" s="1"/>
  <c r="D31" i="55" s="1"/>
  <c r="D32" i="55" s="1"/>
  <c r="D33" i="55" s="1"/>
  <c r="D34" i="55" s="1"/>
  <c r="D35" i="55" s="1"/>
  <c r="D36" i="55" s="1"/>
  <c r="D26" i="60"/>
  <c r="D27" i="60" s="1"/>
  <c r="D28" i="60" s="1"/>
  <c r="D29" i="60" s="1"/>
  <c r="D30" i="60" s="1"/>
  <c r="D31" i="60" s="1"/>
  <c r="D32" i="60" s="1"/>
  <c r="D33" i="60" s="1"/>
  <c r="D34" i="60" s="1"/>
  <c r="D35" i="60" s="1"/>
  <c r="D36" i="60" s="1"/>
  <c r="D26" i="56"/>
  <c r="D27" i="56" s="1"/>
  <c r="D28" i="56" s="1"/>
  <c r="D29" i="56" s="1"/>
  <c r="D30" i="56" s="1"/>
  <c r="D31" i="56" s="1"/>
  <c r="D32" i="56" s="1"/>
  <c r="D33" i="56" s="1"/>
  <c r="D34" i="56" s="1"/>
  <c r="D35" i="56" s="1"/>
  <c r="D36" i="56" s="1"/>
  <c r="D25" i="59"/>
  <c r="D26" i="59" s="1"/>
  <c r="D27" i="59" s="1"/>
  <c r="D28" i="59" s="1"/>
  <c r="D29" i="59" s="1"/>
  <c r="D30" i="59" s="1"/>
  <c r="D31" i="59" s="1"/>
  <c r="D32" i="59" s="1"/>
  <c r="D33" i="59" s="1"/>
  <c r="D34" i="59" s="1"/>
  <c r="D35" i="59" s="1"/>
  <c r="D36" i="59" s="1"/>
  <c r="F11" i="61"/>
  <c r="I11" i="61" s="1"/>
  <c r="J11" i="61" s="1"/>
  <c r="C68" i="61"/>
  <c r="D47" i="61"/>
  <c r="I11" i="60"/>
  <c r="J11" i="60" s="1"/>
  <c r="C69" i="60"/>
  <c r="C69" i="59"/>
  <c r="F11" i="59"/>
  <c r="I11" i="59" s="1"/>
  <c r="J11" i="59" s="1"/>
  <c r="I11" i="58"/>
  <c r="J11" i="58" s="1"/>
  <c r="C70" i="58"/>
  <c r="I11" i="57"/>
  <c r="J11" i="57" s="1"/>
  <c r="C70" i="57"/>
  <c r="C70" i="56"/>
  <c r="F11" i="55"/>
  <c r="I11" i="55" s="1"/>
  <c r="J11" i="55" s="1"/>
  <c r="C69" i="55"/>
  <c r="F12" i="54"/>
  <c r="F11" i="54"/>
  <c r="I11" i="54" s="1"/>
  <c r="J11" i="54" s="1"/>
  <c r="C69" i="54"/>
  <c r="C69" i="53"/>
  <c r="F11" i="52"/>
  <c r="I11" i="52" s="1"/>
  <c r="J11" i="52" s="1"/>
  <c r="C68" i="52"/>
  <c r="B3" i="52"/>
  <c r="C52" i="52" s="1"/>
  <c r="B9" i="52" s="1"/>
  <c r="C69" i="50"/>
  <c r="B15" i="49"/>
  <c r="C71" i="49"/>
  <c r="F12" i="57" l="1"/>
  <c r="I12" i="57" s="1"/>
  <c r="J12" i="57" s="1"/>
  <c r="I12" i="54"/>
  <c r="J12" i="54" s="1"/>
  <c r="I12" i="59"/>
  <c r="J12" i="59" s="1"/>
  <c r="P13" i="54"/>
  <c r="F12" i="61"/>
  <c r="D21" i="62"/>
  <c r="F20" i="62"/>
  <c r="I20" i="62" s="1"/>
  <c r="J20" i="62" s="1"/>
  <c r="F70" i="62"/>
  <c r="C69" i="61"/>
  <c r="C70" i="60"/>
  <c r="C70" i="59"/>
  <c r="F12" i="58"/>
  <c r="I12" i="58" s="1"/>
  <c r="J12" i="58" s="1"/>
  <c r="C71" i="58"/>
  <c r="C71" i="57"/>
  <c r="F12" i="56"/>
  <c r="I12" i="56" s="1"/>
  <c r="J12" i="56" s="1"/>
  <c r="C71" i="56"/>
  <c r="I11" i="56"/>
  <c r="J11" i="56" s="1"/>
  <c r="D12" i="55"/>
  <c r="C70" i="55"/>
  <c r="C70" i="54"/>
  <c r="C70" i="53"/>
  <c r="F12" i="53"/>
  <c r="I12" i="53" s="1"/>
  <c r="J12" i="53" s="1"/>
  <c r="C69" i="52"/>
  <c r="P12" i="52"/>
  <c r="F12" i="50"/>
  <c r="I12" i="50" s="1"/>
  <c r="J12" i="50" s="1"/>
  <c r="C70" i="50"/>
  <c r="P13" i="50"/>
  <c r="B16" i="49"/>
  <c r="C72" i="49"/>
  <c r="F13" i="57" l="1"/>
  <c r="I13" i="57" s="1"/>
  <c r="J13" i="57" s="1"/>
  <c r="I12" i="61"/>
  <c r="J12" i="61" s="1"/>
  <c r="P14" i="54"/>
  <c r="P14" i="50"/>
  <c r="F21" i="62"/>
  <c r="I21" i="62" s="1"/>
  <c r="J21" i="62" s="1"/>
  <c r="D22" i="62"/>
  <c r="F71" i="62"/>
  <c r="C70" i="61"/>
  <c r="F12" i="60"/>
  <c r="I12" i="60" s="1"/>
  <c r="J12" i="60" s="1"/>
  <c r="C71" i="60"/>
  <c r="C71" i="59"/>
  <c r="F13" i="59"/>
  <c r="I13" i="59" s="1"/>
  <c r="J13" i="59" s="1"/>
  <c r="F13" i="58"/>
  <c r="I13" i="58" s="1"/>
  <c r="J13" i="58" s="1"/>
  <c r="C72" i="58"/>
  <c r="F14" i="57"/>
  <c r="I14" i="57" s="1"/>
  <c r="J14" i="57" s="1"/>
  <c r="C72" i="57"/>
  <c r="C72" i="56"/>
  <c r="F13" i="56"/>
  <c r="I13" i="56" s="1"/>
  <c r="J13" i="56" s="1"/>
  <c r="D13" i="55"/>
  <c r="F12" i="55"/>
  <c r="I12" i="55" s="1"/>
  <c r="J12" i="55" s="1"/>
  <c r="C71" i="55"/>
  <c r="F13" i="54"/>
  <c r="I13" i="54" s="1"/>
  <c r="J13" i="54" s="1"/>
  <c r="C71" i="54"/>
  <c r="P14" i="53"/>
  <c r="F13" i="53"/>
  <c r="I13" i="53" s="1"/>
  <c r="J13" i="53" s="1"/>
  <c r="C71" i="53"/>
  <c r="P13" i="52"/>
  <c r="C70" i="52"/>
  <c r="F12" i="52"/>
  <c r="I12" i="52" s="1"/>
  <c r="J12" i="52" s="1"/>
  <c r="C71" i="50"/>
  <c r="F13" i="50"/>
  <c r="I13" i="50" s="1"/>
  <c r="J13" i="50" s="1"/>
  <c r="F12" i="49"/>
  <c r="J12" i="49" s="1"/>
  <c r="K12" i="49" s="1"/>
  <c r="B17" i="49"/>
  <c r="C73" i="49"/>
  <c r="P15" i="54" l="1"/>
  <c r="F72" i="62"/>
  <c r="D23" i="62"/>
  <c r="F22" i="62"/>
  <c r="I22" i="62" s="1"/>
  <c r="J22" i="62" s="1"/>
  <c r="F13" i="61"/>
  <c r="I13" i="61" s="1"/>
  <c r="J13" i="61" s="1"/>
  <c r="C71" i="61"/>
  <c r="C72" i="60"/>
  <c r="F13" i="60"/>
  <c r="I13" i="60" s="1"/>
  <c r="J13" i="60" s="1"/>
  <c r="C72" i="59"/>
  <c r="F14" i="59"/>
  <c r="I14" i="59" s="1"/>
  <c r="J14" i="59" s="1"/>
  <c r="C24" i="58"/>
  <c r="D24" i="58" s="1"/>
  <c r="D25" i="58" s="1"/>
  <c r="D26" i="58" s="1"/>
  <c r="D27" i="58" s="1"/>
  <c r="D28" i="58" s="1"/>
  <c r="D29" i="58" s="1"/>
  <c r="D30" i="58" s="1"/>
  <c r="D31" i="58" s="1"/>
  <c r="D32" i="58" s="1"/>
  <c r="D33" i="58" s="1"/>
  <c r="D34" i="58" s="1"/>
  <c r="D35" i="58" s="1"/>
  <c r="D36" i="58" s="1"/>
  <c r="F14" i="58"/>
  <c r="I14" i="58" s="1"/>
  <c r="J14" i="58" s="1"/>
  <c r="C73" i="58"/>
  <c r="F15" i="57"/>
  <c r="I15" i="57" s="1"/>
  <c r="J15" i="57" s="1"/>
  <c r="C73" i="57"/>
  <c r="C73" i="56"/>
  <c r="F14" i="56"/>
  <c r="I14" i="56" s="1"/>
  <c r="J14" i="56" s="1"/>
  <c r="C72" i="55"/>
  <c r="F13" i="55"/>
  <c r="I13" i="55" s="1"/>
  <c r="J13" i="55" s="1"/>
  <c r="D14" i="55"/>
  <c r="F14" i="54"/>
  <c r="I14" i="54" s="1"/>
  <c r="J14" i="54" s="1"/>
  <c r="C72" i="54"/>
  <c r="P15" i="53"/>
  <c r="C72" i="53"/>
  <c r="F14" i="53"/>
  <c r="I14" i="53" s="1"/>
  <c r="J14" i="53" s="1"/>
  <c r="F13" i="52"/>
  <c r="I13" i="52" s="1"/>
  <c r="J13" i="52" s="1"/>
  <c r="P14" i="52"/>
  <c r="C71" i="52"/>
  <c r="C72" i="50"/>
  <c r="P15" i="50"/>
  <c r="F14" i="50"/>
  <c r="I14" i="50" s="1"/>
  <c r="J14" i="50" s="1"/>
  <c r="F13" i="49"/>
  <c r="J13" i="49" s="1"/>
  <c r="K13" i="49" s="1"/>
  <c r="C74" i="49"/>
  <c r="B18" i="49"/>
  <c r="P16" i="54" l="1"/>
  <c r="P16" i="53"/>
  <c r="F73" i="62"/>
  <c r="D24" i="62"/>
  <c r="F23" i="62"/>
  <c r="I23" i="62" s="1"/>
  <c r="J23" i="62" s="1"/>
  <c r="F14" i="61"/>
  <c r="I14" i="61" s="1"/>
  <c r="J14" i="61" s="1"/>
  <c r="C72" i="61"/>
  <c r="F14" i="60"/>
  <c r="I14" i="60" s="1"/>
  <c r="J14" i="60" s="1"/>
  <c r="C73" i="60"/>
  <c r="F15" i="59"/>
  <c r="I15" i="59" s="1"/>
  <c r="J15" i="59" s="1"/>
  <c r="C73" i="59"/>
  <c r="C74" i="58"/>
  <c r="F15" i="58"/>
  <c r="I15" i="58" s="1"/>
  <c r="J15" i="58" s="1"/>
  <c r="F16" i="57"/>
  <c r="I16" i="57" s="1"/>
  <c r="J16" i="57" s="1"/>
  <c r="C74" i="57"/>
  <c r="C74" i="56"/>
  <c r="F15" i="56"/>
  <c r="I15" i="56" s="1"/>
  <c r="J15" i="56" s="1"/>
  <c r="C73" i="55"/>
  <c r="D15" i="55"/>
  <c r="F14" i="55"/>
  <c r="I14" i="55" s="1"/>
  <c r="J14" i="55" s="1"/>
  <c r="C73" i="54"/>
  <c r="F15" i="54"/>
  <c r="I15" i="54" s="1"/>
  <c r="J15" i="54" s="1"/>
  <c r="C73" i="53"/>
  <c r="F15" i="53"/>
  <c r="I15" i="53" s="1"/>
  <c r="J15" i="53" s="1"/>
  <c r="C72" i="52"/>
  <c r="F14" i="52"/>
  <c r="I14" i="52" s="1"/>
  <c r="J14" i="52" s="1"/>
  <c r="P15" i="52"/>
  <c r="F15" i="50"/>
  <c r="I15" i="50" s="1"/>
  <c r="J15" i="50" s="1"/>
  <c r="P16" i="50"/>
  <c r="C73" i="50"/>
  <c r="F66" i="49"/>
  <c r="F14" i="49"/>
  <c r="J14" i="49" s="1"/>
  <c r="K14" i="49" s="1"/>
  <c r="B19" i="49"/>
  <c r="P17" i="54" l="1"/>
  <c r="P17" i="53"/>
  <c r="F74" i="62"/>
  <c r="F24" i="62"/>
  <c r="I24" i="62" s="1"/>
  <c r="J24" i="62" s="1"/>
  <c r="D25" i="62"/>
  <c r="C73" i="61"/>
  <c r="F15" i="61"/>
  <c r="I15" i="61" s="1"/>
  <c r="J15" i="61" s="1"/>
  <c r="F15" i="60"/>
  <c r="I15" i="60" s="1"/>
  <c r="J15" i="60" s="1"/>
  <c r="C74" i="60"/>
  <c r="C74" i="59"/>
  <c r="F16" i="59"/>
  <c r="I16" i="59" s="1"/>
  <c r="J16" i="59" s="1"/>
  <c r="F16" i="58"/>
  <c r="I16" i="58" s="1"/>
  <c r="J16" i="58" s="1"/>
  <c r="F66" i="58"/>
  <c r="F66" i="57"/>
  <c r="F17" i="57"/>
  <c r="I17" i="57" s="1"/>
  <c r="J17" i="57" s="1"/>
  <c r="F66" i="56"/>
  <c r="F16" i="56"/>
  <c r="I16" i="56" s="1"/>
  <c r="J16" i="56" s="1"/>
  <c r="C74" i="55"/>
  <c r="F15" i="55"/>
  <c r="I15" i="55" s="1"/>
  <c r="J15" i="55" s="1"/>
  <c r="D16" i="55"/>
  <c r="C74" i="54"/>
  <c r="F16" i="54"/>
  <c r="I16" i="54" s="1"/>
  <c r="J16" i="54" s="1"/>
  <c r="F16" i="53"/>
  <c r="I16" i="53" s="1"/>
  <c r="J16" i="53" s="1"/>
  <c r="C74" i="53"/>
  <c r="C73" i="52"/>
  <c r="F15" i="52"/>
  <c r="I15" i="52" s="1"/>
  <c r="J15" i="52" s="1"/>
  <c r="P16" i="52"/>
  <c r="C74" i="50"/>
  <c r="F16" i="50"/>
  <c r="I16" i="50" s="1"/>
  <c r="J16" i="50" s="1"/>
  <c r="P17" i="50"/>
  <c r="F67" i="49"/>
  <c r="B20" i="49"/>
  <c r="F15" i="49"/>
  <c r="J15" i="49" s="1"/>
  <c r="K15" i="49" s="1"/>
  <c r="P18" i="54" l="1"/>
  <c r="P19" i="54" s="1"/>
  <c r="P18" i="53"/>
  <c r="P17" i="52"/>
  <c r="F25" i="62"/>
  <c r="I25" i="62" s="1"/>
  <c r="J25" i="62" s="1"/>
  <c r="D26" i="62"/>
  <c r="I66" i="62"/>
  <c r="F16" i="61"/>
  <c r="I16" i="61" s="1"/>
  <c r="J16" i="61" s="1"/>
  <c r="C74" i="61"/>
  <c r="F16" i="60"/>
  <c r="I16" i="60" s="1"/>
  <c r="J16" i="60" s="1"/>
  <c r="F66" i="60"/>
  <c r="F66" i="59"/>
  <c r="F17" i="59"/>
  <c r="I17" i="59" s="1"/>
  <c r="J17" i="59" s="1"/>
  <c r="F17" i="58"/>
  <c r="I17" i="58" s="1"/>
  <c r="J17" i="58" s="1"/>
  <c r="F67" i="58"/>
  <c r="F67" i="57"/>
  <c r="F18" i="57"/>
  <c r="I18" i="57" s="1"/>
  <c r="J18" i="57" s="1"/>
  <c r="F67" i="56"/>
  <c r="F17" i="56"/>
  <c r="I17" i="56" s="1"/>
  <c r="J17" i="56" s="1"/>
  <c r="F66" i="55"/>
  <c r="D17" i="55"/>
  <c r="F16" i="55"/>
  <c r="I16" i="55" s="1"/>
  <c r="J16" i="55" s="1"/>
  <c r="F17" i="54"/>
  <c r="I17" i="54" s="1"/>
  <c r="J17" i="54" s="1"/>
  <c r="F66" i="54"/>
  <c r="F17" i="53"/>
  <c r="I17" i="53" s="1"/>
  <c r="J17" i="53" s="1"/>
  <c r="F66" i="53"/>
  <c r="C74" i="52"/>
  <c r="F16" i="52"/>
  <c r="I16" i="52" s="1"/>
  <c r="J16" i="52" s="1"/>
  <c r="P18" i="50"/>
  <c r="F66" i="50"/>
  <c r="F17" i="50"/>
  <c r="I17" i="50" s="1"/>
  <c r="J17" i="50" s="1"/>
  <c r="B21" i="49"/>
  <c r="F16" i="49"/>
  <c r="J16" i="49" s="1"/>
  <c r="K16" i="49" s="1"/>
  <c r="F68" i="49"/>
  <c r="P19" i="50" l="1"/>
  <c r="F26" i="62"/>
  <c r="I26" i="62" s="1"/>
  <c r="J26" i="62" s="1"/>
  <c r="D27" i="62"/>
  <c r="D28" i="62" s="1"/>
  <c r="I67" i="62"/>
  <c r="F17" i="61"/>
  <c r="I17" i="61" s="1"/>
  <c r="J17" i="61" s="1"/>
  <c r="F66" i="61"/>
  <c r="F17" i="60"/>
  <c r="I17" i="60" s="1"/>
  <c r="J17" i="60" s="1"/>
  <c r="F67" i="60"/>
  <c r="F18" i="59"/>
  <c r="I18" i="59" s="1"/>
  <c r="J18" i="59" s="1"/>
  <c r="F67" i="59"/>
  <c r="F68" i="58"/>
  <c r="F18" i="58"/>
  <c r="I18" i="58" s="1"/>
  <c r="J18" i="58" s="1"/>
  <c r="F19" i="57"/>
  <c r="I19" i="57" s="1"/>
  <c r="J19" i="57" s="1"/>
  <c r="F68" i="57"/>
  <c r="F68" i="56"/>
  <c r="F18" i="56"/>
  <c r="I18" i="56" s="1"/>
  <c r="J18" i="56" s="1"/>
  <c r="F17" i="55"/>
  <c r="I17" i="55" s="1"/>
  <c r="J17" i="55" s="1"/>
  <c r="D18" i="55"/>
  <c r="F67" i="55"/>
  <c r="F18" i="54"/>
  <c r="I18" i="54" s="1"/>
  <c r="J18" i="54" s="1"/>
  <c r="P20" i="54"/>
  <c r="F67" i="54"/>
  <c r="F67" i="53"/>
  <c r="F18" i="53"/>
  <c r="I18" i="53" s="1"/>
  <c r="J18" i="53" s="1"/>
  <c r="P19" i="53"/>
  <c r="F66" i="52"/>
  <c r="F17" i="52"/>
  <c r="I17" i="52" s="1"/>
  <c r="J17" i="52" s="1"/>
  <c r="P18" i="52"/>
  <c r="F18" i="50"/>
  <c r="I18" i="50" s="1"/>
  <c r="J18" i="50" s="1"/>
  <c r="F67" i="50"/>
  <c r="F17" i="49"/>
  <c r="J17" i="49" s="1"/>
  <c r="K17" i="49" s="1"/>
  <c r="F69" i="49"/>
  <c r="B22" i="49"/>
  <c r="F27" i="62" l="1"/>
  <c r="I27" i="62" s="1"/>
  <c r="J27" i="62" s="1"/>
  <c r="P19" i="52"/>
  <c r="I68" i="62"/>
  <c r="F28" i="62"/>
  <c r="I28" i="62" s="1"/>
  <c r="J28" i="62" s="1"/>
  <c r="F18" i="61"/>
  <c r="I18" i="61" s="1"/>
  <c r="J18" i="61" s="1"/>
  <c r="F67" i="61"/>
  <c r="F18" i="60"/>
  <c r="I18" i="60" s="1"/>
  <c r="J18" i="60" s="1"/>
  <c r="F68" i="60"/>
  <c r="F68" i="59"/>
  <c r="F19" i="59"/>
  <c r="I19" i="59" s="1"/>
  <c r="J19" i="59" s="1"/>
  <c r="F69" i="58"/>
  <c r="F19" i="58"/>
  <c r="I19" i="58" s="1"/>
  <c r="J19" i="58" s="1"/>
  <c r="F20" i="57"/>
  <c r="I20" i="57" s="1"/>
  <c r="J20" i="57" s="1"/>
  <c r="F69" i="57"/>
  <c r="F69" i="56"/>
  <c r="F19" i="56"/>
  <c r="I19" i="56" s="1"/>
  <c r="J19" i="56" s="1"/>
  <c r="F68" i="55"/>
  <c r="D19" i="55"/>
  <c r="F18" i="55"/>
  <c r="I18" i="55" s="1"/>
  <c r="J18" i="55" s="1"/>
  <c r="F68" i="54"/>
  <c r="F19" i="54"/>
  <c r="I19" i="54" s="1"/>
  <c r="J19" i="54" s="1"/>
  <c r="F19" i="53"/>
  <c r="I19" i="53" s="1"/>
  <c r="J19" i="53" s="1"/>
  <c r="P20" i="53"/>
  <c r="F68" i="53"/>
  <c r="F18" i="52"/>
  <c r="I18" i="52" s="1"/>
  <c r="J18" i="52" s="1"/>
  <c r="F67" i="52"/>
  <c r="F68" i="50"/>
  <c r="F19" i="50"/>
  <c r="I19" i="50" s="1"/>
  <c r="J19" i="50" s="1"/>
  <c r="P20" i="50"/>
  <c r="F18" i="49"/>
  <c r="J18" i="49" s="1"/>
  <c r="K18" i="49" s="1"/>
  <c r="F70" i="49"/>
  <c r="B23" i="49"/>
  <c r="P20" i="52" l="1"/>
  <c r="P21" i="50"/>
  <c r="I69" i="62"/>
  <c r="F29" i="62"/>
  <c r="I29" i="62" s="1"/>
  <c r="J29" i="62" s="1"/>
  <c r="F19" i="61"/>
  <c r="I19" i="61" s="1"/>
  <c r="J19" i="61" s="1"/>
  <c r="F68" i="61"/>
  <c r="F69" i="60"/>
  <c r="F19" i="60"/>
  <c r="I19" i="60" s="1"/>
  <c r="J19" i="60" s="1"/>
  <c r="F20" i="59"/>
  <c r="I20" i="59" s="1"/>
  <c r="J20" i="59" s="1"/>
  <c r="F69" i="59"/>
  <c r="F70" i="58"/>
  <c r="F20" i="58"/>
  <c r="I20" i="58" s="1"/>
  <c r="J20" i="58" s="1"/>
  <c r="F70" i="57"/>
  <c r="F21" i="57"/>
  <c r="I21" i="57" s="1"/>
  <c r="J21" i="57" s="1"/>
  <c r="F20" i="56"/>
  <c r="I20" i="56" s="1"/>
  <c r="J20" i="56" s="1"/>
  <c r="F70" i="56"/>
  <c r="F19" i="55"/>
  <c r="I19" i="55" s="1"/>
  <c r="J19" i="55" s="1"/>
  <c r="D20" i="55"/>
  <c r="F69" i="55"/>
  <c r="F69" i="54"/>
  <c r="P21" i="54"/>
  <c r="F20" i="54"/>
  <c r="I20" i="54" s="1"/>
  <c r="J20" i="54" s="1"/>
  <c r="F69" i="53"/>
  <c r="F20" i="53"/>
  <c r="I20" i="53" s="1"/>
  <c r="J20" i="53" s="1"/>
  <c r="P21" i="53"/>
  <c r="F19" i="52"/>
  <c r="I19" i="52" s="1"/>
  <c r="J19" i="52" s="1"/>
  <c r="F68" i="52"/>
  <c r="F20" i="50"/>
  <c r="I20" i="50" s="1"/>
  <c r="J20" i="50" s="1"/>
  <c r="F69" i="50"/>
  <c r="B24" i="49"/>
  <c r="B25" i="49" s="1"/>
  <c r="B26" i="49" s="1"/>
  <c r="B27" i="49" s="1"/>
  <c r="B28" i="49" s="1"/>
  <c r="B29" i="49" s="1"/>
  <c r="B30" i="49" s="1"/>
  <c r="B31" i="49" s="1"/>
  <c r="B32" i="49" s="1"/>
  <c r="B33" i="49" s="1"/>
  <c r="B34" i="49" s="1"/>
  <c r="B35" i="49" s="1"/>
  <c r="B36" i="49" s="1"/>
  <c r="F71" i="49"/>
  <c r="F19" i="49"/>
  <c r="J19" i="49" s="1"/>
  <c r="K19" i="49" s="1"/>
  <c r="P22" i="54" l="1"/>
  <c r="P22" i="50"/>
  <c r="F30" i="62"/>
  <c r="I30" i="62" s="1"/>
  <c r="J30" i="62" s="1"/>
  <c r="I70" i="62"/>
  <c r="F20" i="61"/>
  <c r="I20" i="61" s="1"/>
  <c r="J20" i="61" s="1"/>
  <c r="F69" i="61"/>
  <c r="F70" i="60"/>
  <c r="F20" i="60"/>
  <c r="I20" i="60" s="1"/>
  <c r="J20" i="60" s="1"/>
  <c r="F21" i="59"/>
  <c r="I21" i="59" s="1"/>
  <c r="J21" i="59" s="1"/>
  <c r="F70" i="59"/>
  <c r="F21" i="58"/>
  <c r="I21" i="58" s="1"/>
  <c r="J21" i="58" s="1"/>
  <c r="F71" i="58"/>
  <c r="F22" i="57"/>
  <c r="I22" i="57" s="1"/>
  <c r="J22" i="57" s="1"/>
  <c r="F71" i="57"/>
  <c r="F71" i="56"/>
  <c r="F21" i="56"/>
  <c r="I21" i="56" s="1"/>
  <c r="J21" i="56" s="1"/>
  <c r="D21" i="55"/>
  <c r="F20" i="55"/>
  <c r="I20" i="55" s="1"/>
  <c r="J20" i="55" s="1"/>
  <c r="F70" i="55"/>
  <c r="F21" i="54"/>
  <c r="I21" i="54" s="1"/>
  <c r="J21" i="54" s="1"/>
  <c r="F70" i="54"/>
  <c r="P22" i="53"/>
  <c r="F70" i="53"/>
  <c r="F21" i="53"/>
  <c r="I21" i="53" s="1"/>
  <c r="J21" i="53" s="1"/>
  <c r="F69" i="52"/>
  <c r="F20" i="52"/>
  <c r="I20" i="52" s="1"/>
  <c r="J20" i="52" s="1"/>
  <c r="P21" i="52"/>
  <c r="F70" i="50"/>
  <c r="F21" i="50"/>
  <c r="I21" i="50" s="1"/>
  <c r="J21" i="50" s="1"/>
  <c r="F72" i="49"/>
  <c r="F20" i="49"/>
  <c r="J20" i="49" s="1"/>
  <c r="K20" i="49" s="1"/>
  <c r="P22" i="52" l="1"/>
  <c r="P23" i="53"/>
  <c r="P23" i="54"/>
  <c r="I71" i="62"/>
  <c r="F31" i="62"/>
  <c r="I31" i="62" s="1"/>
  <c r="J31" i="62" s="1"/>
  <c r="F70" i="61"/>
  <c r="F21" i="61"/>
  <c r="I21" i="61" s="1"/>
  <c r="J21" i="61" s="1"/>
  <c r="F21" i="60"/>
  <c r="I21" i="60" s="1"/>
  <c r="J21" i="60" s="1"/>
  <c r="F71" i="60"/>
  <c r="F71" i="59"/>
  <c r="F22" i="59"/>
  <c r="I22" i="59" s="1"/>
  <c r="J22" i="59" s="1"/>
  <c r="F22" i="58"/>
  <c r="I22" i="58" s="1"/>
  <c r="J22" i="58" s="1"/>
  <c r="F72" i="58"/>
  <c r="F23" i="57"/>
  <c r="I23" i="57" s="1"/>
  <c r="J23" i="57" s="1"/>
  <c r="F72" i="57"/>
  <c r="F72" i="56"/>
  <c r="F22" i="56"/>
  <c r="I22" i="56" s="1"/>
  <c r="J22" i="56" s="1"/>
  <c r="F71" i="55"/>
  <c r="F21" i="55"/>
  <c r="I21" i="55" s="1"/>
  <c r="J21" i="55" s="1"/>
  <c r="D22" i="55"/>
  <c r="F71" i="54"/>
  <c r="F22" i="54"/>
  <c r="I22" i="54" s="1"/>
  <c r="J22" i="54" s="1"/>
  <c r="F22" i="53"/>
  <c r="I22" i="53" s="1"/>
  <c r="J22" i="53" s="1"/>
  <c r="F71" i="53"/>
  <c r="F70" i="52"/>
  <c r="F21" i="52"/>
  <c r="I21" i="52" s="1"/>
  <c r="J21" i="52" s="1"/>
  <c r="P23" i="50"/>
  <c r="F71" i="50"/>
  <c r="F22" i="50"/>
  <c r="I22" i="50" s="1"/>
  <c r="J22" i="50" s="1"/>
  <c r="F21" i="49"/>
  <c r="J21" i="49" s="1"/>
  <c r="K21" i="49" s="1"/>
  <c r="F73" i="49"/>
  <c r="P24" i="54" l="1"/>
  <c r="P25" i="54" s="1"/>
  <c r="P24" i="53"/>
  <c r="F33" i="62"/>
  <c r="F32" i="62"/>
  <c r="I32" i="62" s="1"/>
  <c r="J32" i="62" s="1"/>
  <c r="I72" i="62"/>
  <c r="F22" i="61"/>
  <c r="I22" i="61" s="1"/>
  <c r="J22" i="61" s="1"/>
  <c r="F71" i="61"/>
  <c r="F22" i="60"/>
  <c r="I22" i="60" s="1"/>
  <c r="J22" i="60" s="1"/>
  <c r="F72" i="60"/>
  <c r="F23" i="59"/>
  <c r="I23" i="59" s="1"/>
  <c r="J23" i="59" s="1"/>
  <c r="F72" i="59"/>
  <c r="F23" i="58"/>
  <c r="I23" i="58" s="1"/>
  <c r="J23" i="58" s="1"/>
  <c r="F73" i="58"/>
  <c r="F73" i="57"/>
  <c r="F24" i="57"/>
  <c r="I24" i="57" s="1"/>
  <c r="J24" i="57" s="1"/>
  <c r="F73" i="56"/>
  <c r="F23" i="56"/>
  <c r="I23" i="56" s="1"/>
  <c r="J23" i="56" s="1"/>
  <c r="D23" i="55"/>
  <c r="F22" i="55"/>
  <c r="I22" i="55" s="1"/>
  <c r="J22" i="55" s="1"/>
  <c r="F72" i="55"/>
  <c r="F72" i="54"/>
  <c r="F23" i="54"/>
  <c r="I23" i="54" s="1"/>
  <c r="J23" i="54" s="1"/>
  <c r="F72" i="53"/>
  <c r="F23" i="53"/>
  <c r="I23" i="53" s="1"/>
  <c r="J23" i="53" s="1"/>
  <c r="F22" i="52"/>
  <c r="I22" i="52" s="1"/>
  <c r="J22" i="52" s="1"/>
  <c r="P23" i="52"/>
  <c r="F71" i="52"/>
  <c r="F72" i="50"/>
  <c r="F23" i="50"/>
  <c r="I23" i="50" s="1"/>
  <c r="J23" i="50" s="1"/>
  <c r="P24" i="50"/>
  <c r="F74" i="49"/>
  <c r="F22" i="49"/>
  <c r="J22" i="49" s="1"/>
  <c r="K22" i="49" s="1"/>
  <c r="I33" i="62" l="1"/>
  <c r="J33" i="62" s="1"/>
  <c r="P25" i="53"/>
  <c r="I73" i="62"/>
  <c r="F23" i="61"/>
  <c r="I23" i="61" s="1"/>
  <c r="J23" i="61" s="1"/>
  <c r="F72" i="61"/>
  <c r="F23" i="60"/>
  <c r="I23" i="60" s="1"/>
  <c r="J23" i="60" s="1"/>
  <c r="F73" i="60"/>
  <c r="F25" i="59"/>
  <c r="F24" i="59"/>
  <c r="I24" i="59" s="1"/>
  <c r="J24" i="59" s="1"/>
  <c r="F73" i="59"/>
  <c r="F24" i="58"/>
  <c r="I24" i="58" s="1"/>
  <c r="J24" i="58" s="1"/>
  <c r="F74" i="58"/>
  <c r="F74" i="57"/>
  <c r="F25" i="57"/>
  <c r="I25" i="57" s="1"/>
  <c r="J25" i="57" s="1"/>
  <c r="F74" i="56"/>
  <c r="F24" i="56"/>
  <c r="I24" i="56" s="1"/>
  <c r="J24" i="56" s="1"/>
  <c r="F23" i="55"/>
  <c r="I23" i="55" s="1"/>
  <c r="J23" i="55" s="1"/>
  <c r="D24" i="55"/>
  <c r="F73" i="55"/>
  <c r="F73" i="54"/>
  <c r="P26" i="54"/>
  <c r="F24" i="54"/>
  <c r="I24" i="54" s="1"/>
  <c r="J24" i="54" s="1"/>
  <c r="F73" i="53"/>
  <c r="F24" i="53"/>
  <c r="I24" i="53" s="1"/>
  <c r="J24" i="53" s="1"/>
  <c r="F72" i="52"/>
  <c r="P24" i="52"/>
  <c r="F23" i="52"/>
  <c r="I23" i="52" s="1"/>
  <c r="J23" i="52" s="1"/>
  <c r="P25" i="50"/>
  <c r="F73" i="50"/>
  <c r="F24" i="50"/>
  <c r="I24" i="50" s="1"/>
  <c r="J24" i="50" s="1"/>
  <c r="F23" i="49"/>
  <c r="J23" i="49" s="1"/>
  <c r="K23" i="49" s="1"/>
  <c r="I66" i="49"/>
  <c r="I25" i="59" l="1"/>
  <c r="J25" i="59" s="1"/>
  <c r="P25" i="52"/>
  <c r="P26" i="53"/>
  <c r="F34" i="62"/>
  <c r="I34" i="62" s="1"/>
  <c r="J34" i="62" s="1"/>
  <c r="I74" i="62"/>
  <c r="F73" i="61"/>
  <c r="F24" i="61"/>
  <c r="I24" i="61" s="1"/>
  <c r="J24" i="61" s="1"/>
  <c r="F24" i="60"/>
  <c r="I24" i="60" s="1"/>
  <c r="J24" i="60" s="1"/>
  <c r="F74" i="60"/>
  <c r="F74" i="59"/>
  <c r="F25" i="58"/>
  <c r="I25" i="58" s="1"/>
  <c r="J25" i="58" s="1"/>
  <c r="I66" i="58"/>
  <c r="I66" i="57"/>
  <c r="F26" i="57"/>
  <c r="I26" i="57" s="1"/>
  <c r="J26" i="57" s="1"/>
  <c r="F25" i="56"/>
  <c r="I25" i="56" s="1"/>
  <c r="J25" i="56" s="1"/>
  <c r="I66" i="56"/>
  <c r="F74" i="55"/>
  <c r="D25" i="55"/>
  <c r="F24" i="55"/>
  <c r="I24" i="55" s="1"/>
  <c r="J24" i="55" s="1"/>
  <c r="F25" i="54"/>
  <c r="I25" i="54" s="1"/>
  <c r="J25" i="54" s="1"/>
  <c r="F74" i="54"/>
  <c r="F25" i="53"/>
  <c r="I25" i="53" s="1"/>
  <c r="J25" i="53" s="1"/>
  <c r="F74" i="53"/>
  <c r="F73" i="52"/>
  <c r="F24" i="52"/>
  <c r="I24" i="52" s="1"/>
  <c r="J24" i="52" s="1"/>
  <c r="F74" i="50"/>
  <c r="F25" i="50"/>
  <c r="I25" i="50" s="1"/>
  <c r="J25" i="50" s="1"/>
  <c r="P26" i="50"/>
  <c r="F24" i="49"/>
  <c r="J24" i="49" s="1"/>
  <c r="K24" i="49" s="1"/>
  <c r="I67" i="49"/>
  <c r="G30" i="49" l="1"/>
  <c r="E30" i="49"/>
  <c r="L30" i="49"/>
  <c r="H30" i="49"/>
  <c r="D30" i="49"/>
  <c r="F27" i="59"/>
  <c r="P27" i="50"/>
  <c r="F27" i="50"/>
  <c r="P27" i="54"/>
  <c r="F28" i="57"/>
  <c r="F36" i="62"/>
  <c r="F35" i="62"/>
  <c r="I35" i="62" s="1"/>
  <c r="J35" i="62" s="1"/>
  <c r="F27" i="57"/>
  <c r="I27" i="57" s="1"/>
  <c r="J27" i="57" s="1"/>
  <c r="F74" i="61"/>
  <c r="F25" i="61"/>
  <c r="I25" i="61" s="1"/>
  <c r="J25" i="61" s="1"/>
  <c r="I66" i="60"/>
  <c r="F25" i="60"/>
  <c r="I25" i="60" s="1"/>
  <c r="J25" i="60" s="1"/>
  <c r="F26" i="59"/>
  <c r="I26" i="59" s="1"/>
  <c r="J26" i="59" s="1"/>
  <c r="I66" i="59"/>
  <c r="F26" i="58"/>
  <c r="I26" i="58" s="1"/>
  <c r="J26" i="58" s="1"/>
  <c r="I67" i="58"/>
  <c r="F27" i="58"/>
  <c r="I27" i="58" s="1"/>
  <c r="J27" i="58" s="1"/>
  <c r="I67" i="57"/>
  <c r="F27" i="56"/>
  <c r="I27" i="56" s="1"/>
  <c r="J27" i="56" s="1"/>
  <c r="F26" i="56"/>
  <c r="I26" i="56" s="1"/>
  <c r="J26" i="56" s="1"/>
  <c r="I67" i="56"/>
  <c r="F25" i="55"/>
  <c r="I25" i="55" s="1"/>
  <c r="J25" i="55" s="1"/>
  <c r="D26" i="55"/>
  <c r="I66" i="55"/>
  <c r="I66" i="54"/>
  <c r="F26" i="54"/>
  <c r="I26" i="54" s="1"/>
  <c r="J26" i="54" s="1"/>
  <c r="I66" i="53"/>
  <c r="P27" i="53"/>
  <c r="F26" i="53"/>
  <c r="I26" i="53" s="1"/>
  <c r="J26" i="53" s="1"/>
  <c r="F25" i="52"/>
  <c r="I25" i="52" s="1"/>
  <c r="J25" i="52" s="1"/>
  <c r="P26" i="52"/>
  <c r="F74" i="52"/>
  <c r="F26" i="50"/>
  <c r="I26" i="50" s="1"/>
  <c r="J26" i="50" s="1"/>
  <c r="I66" i="50"/>
  <c r="I68" i="49"/>
  <c r="F25" i="49"/>
  <c r="J25" i="49" s="1"/>
  <c r="K25" i="49" s="1"/>
  <c r="H31" i="49" l="1"/>
  <c r="L31" i="49"/>
  <c r="E31" i="49"/>
  <c r="D31" i="49"/>
  <c r="G31" i="49"/>
  <c r="P28" i="54"/>
  <c r="I27" i="50"/>
  <c r="J27" i="50" s="1"/>
  <c r="I36" i="62"/>
  <c r="J36" i="62" s="1"/>
  <c r="I28" i="57"/>
  <c r="J28" i="57" s="1"/>
  <c r="F26" i="55"/>
  <c r="I26" i="55" s="1"/>
  <c r="J26" i="55" s="1"/>
  <c r="D27" i="55"/>
  <c r="D28" i="55" s="1"/>
  <c r="F28" i="59"/>
  <c r="I66" i="61"/>
  <c r="F26" i="61"/>
  <c r="I26" i="61" s="1"/>
  <c r="J26" i="61" s="1"/>
  <c r="I67" i="60"/>
  <c r="F26" i="60"/>
  <c r="I26" i="60" s="1"/>
  <c r="J26" i="60" s="1"/>
  <c r="I67" i="59"/>
  <c r="I27" i="59"/>
  <c r="J27" i="59" s="1"/>
  <c r="F28" i="58"/>
  <c r="I28" i="58" s="1"/>
  <c r="J28" i="58" s="1"/>
  <c r="I68" i="58"/>
  <c r="I68" i="57"/>
  <c r="I68" i="56"/>
  <c r="F28" i="56"/>
  <c r="I28" i="56" s="1"/>
  <c r="J28" i="56" s="1"/>
  <c r="I67" i="55"/>
  <c r="I67" i="54"/>
  <c r="F27" i="54"/>
  <c r="I27" i="54" s="1"/>
  <c r="J27" i="54" s="1"/>
  <c r="F27" i="53"/>
  <c r="I27" i="53" s="1"/>
  <c r="J27" i="53" s="1"/>
  <c r="P28" i="53"/>
  <c r="I67" i="53"/>
  <c r="I66" i="52"/>
  <c r="F26" i="52"/>
  <c r="I26" i="52" s="1"/>
  <c r="J26" i="52" s="1"/>
  <c r="P27" i="52"/>
  <c r="I67" i="50"/>
  <c r="P28" i="50"/>
  <c r="I69" i="49"/>
  <c r="F26" i="49"/>
  <c r="J26" i="49" s="1"/>
  <c r="K26" i="49" s="1"/>
  <c r="D32" i="49" l="1"/>
  <c r="E32" i="49"/>
  <c r="L32" i="49"/>
  <c r="G32" i="49"/>
  <c r="H32" i="49"/>
  <c r="F29" i="57"/>
  <c r="I29" i="57" s="1"/>
  <c r="J29" i="57" s="1"/>
  <c r="F27" i="55"/>
  <c r="I27" i="55" s="1"/>
  <c r="J27" i="55" s="1"/>
  <c r="F28" i="61"/>
  <c r="P29" i="54"/>
  <c r="I28" i="59"/>
  <c r="J28" i="59" s="1"/>
  <c r="I67" i="61"/>
  <c r="F27" i="61"/>
  <c r="I27" i="61" s="1"/>
  <c r="J27" i="61" s="1"/>
  <c r="I68" i="60"/>
  <c r="F27" i="60"/>
  <c r="I27" i="60" s="1"/>
  <c r="J27" i="60" s="1"/>
  <c r="I68" i="59"/>
  <c r="F29" i="58"/>
  <c r="I29" i="58" s="1"/>
  <c r="J29" i="58" s="1"/>
  <c r="I69" i="58"/>
  <c r="I69" i="57"/>
  <c r="F29" i="56"/>
  <c r="I29" i="56" s="1"/>
  <c r="J29" i="56" s="1"/>
  <c r="I69" i="56"/>
  <c r="F29" i="55"/>
  <c r="I68" i="55"/>
  <c r="F28" i="55"/>
  <c r="I28" i="55" s="1"/>
  <c r="J28" i="55" s="1"/>
  <c r="F28" i="54"/>
  <c r="I28" i="54" s="1"/>
  <c r="J28" i="54" s="1"/>
  <c r="I68" i="54"/>
  <c r="I68" i="53"/>
  <c r="F28" i="53"/>
  <c r="I28" i="53" s="1"/>
  <c r="J28" i="53" s="1"/>
  <c r="P29" i="53"/>
  <c r="I67" i="52"/>
  <c r="P28" i="52"/>
  <c r="F27" i="52"/>
  <c r="I27" i="52" s="1"/>
  <c r="J27" i="52" s="1"/>
  <c r="F28" i="50"/>
  <c r="I28" i="50" s="1"/>
  <c r="J28" i="50" s="1"/>
  <c r="I68" i="50"/>
  <c r="P29" i="50"/>
  <c r="I70" i="49"/>
  <c r="F27" i="49"/>
  <c r="J27" i="49" s="1"/>
  <c r="K27" i="49" s="1"/>
  <c r="D33" i="49" l="1"/>
  <c r="G33" i="49"/>
  <c r="L33" i="49"/>
  <c r="H33" i="49"/>
  <c r="E33" i="49"/>
  <c r="F30" i="57"/>
  <c r="I30" i="57" s="1"/>
  <c r="J30" i="57" s="1"/>
  <c r="P29" i="52"/>
  <c r="P30" i="53"/>
  <c r="F29" i="52"/>
  <c r="P30" i="54"/>
  <c r="I68" i="61"/>
  <c r="I28" i="61"/>
  <c r="J28" i="61" s="1"/>
  <c r="F28" i="60"/>
  <c r="I28" i="60" s="1"/>
  <c r="J28" i="60" s="1"/>
  <c r="I69" i="60"/>
  <c r="I69" i="59"/>
  <c r="F29" i="59"/>
  <c r="I29" i="59" s="1"/>
  <c r="J29" i="59" s="1"/>
  <c r="I70" i="58"/>
  <c r="F30" i="58"/>
  <c r="I30" i="58" s="1"/>
  <c r="J30" i="58" s="1"/>
  <c r="I70" i="57"/>
  <c r="I70" i="56"/>
  <c r="F30" i="56"/>
  <c r="I30" i="56" s="1"/>
  <c r="J30" i="56" s="1"/>
  <c r="I69" i="55"/>
  <c r="I29" i="55"/>
  <c r="J29" i="55" s="1"/>
  <c r="F29" i="54"/>
  <c r="I29" i="54" s="1"/>
  <c r="J29" i="54" s="1"/>
  <c r="I69" i="54"/>
  <c r="I69" i="53"/>
  <c r="F29" i="53"/>
  <c r="I29" i="53" s="1"/>
  <c r="J29" i="53" s="1"/>
  <c r="F30" i="53"/>
  <c r="I68" i="52"/>
  <c r="F28" i="52"/>
  <c r="I28" i="52" s="1"/>
  <c r="J28" i="52" s="1"/>
  <c r="F29" i="50"/>
  <c r="I29" i="50" s="1"/>
  <c r="J29" i="50" s="1"/>
  <c r="I69" i="50"/>
  <c r="P30" i="50"/>
  <c r="I71" i="49"/>
  <c r="F28" i="49"/>
  <c r="J28" i="49" s="1"/>
  <c r="K28" i="49" s="1"/>
  <c r="D34" i="49" l="1"/>
  <c r="H34" i="49"/>
  <c r="L34" i="49"/>
  <c r="G34" i="49"/>
  <c r="E34" i="49"/>
  <c r="F31" i="57"/>
  <c r="I31" i="57" s="1"/>
  <c r="J31" i="57" s="1"/>
  <c r="P31" i="53"/>
  <c r="I30" i="53"/>
  <c r="J30" i="53" s="1"/>
  <c r="I29" i="52"/>
  <c r="J29" i="52" s="1"/>
  <c r="P31" i="50"/>
  <c r="F29" i="61"/>
  <c r="I29" i="61" s="1"/>
  <c r="J29" i="61" s="1"/>
  <c r="I69" i="61"/>
  <c r="I70" i="60"/>
  <c r="F29" i="60"/>
  <c r="I29" i="60" s="1"/>
  <c r="J29" i="60" s="1"/>
  <c r="I70" i="59"/>
  <c r="F30" i="59"/>
  <c r="I30" i="59" s="1"/>
  <c r="J30" i="59" s="1"/>
  <c r="I71" i="58"/>
  <c r="F31" i="58"/>
  <c r="I31" i="58" s="1"/>
  <c r="J31" i="58" s="1"/>
  <c r="I71" i="57"/>
  <c r="I71" i="56"/>
  <c r="F31" i="56"/>
  <c r="I31" i="56" s="1"/>
  <c r="J31" i="56" s="1"/>
  <c r="I70" i="55"/>
  <c r="F31" i="55"/>
  <c r="F30" i="55"/>
  <c r="I30" i="55" s="1"/>
  <c r="J30" i="55" s="1"/>
  <c r="I70" i="54"/>
  <c r="F30" i="54"/>
  <c r="I30" i="54" s="1"/>
  <c r="J30" i="54" s="1"/>
  <c r="P31" i="54"/>
  <c r="I70" i="53"/>
  <c r="P30" i="52"/>
  <c r="I69" i="52"/>
  <c r="F30" i="50"/>
  <c r="I30" i="50" s="1"/>
  <c r="J30" i="50" s="1"/>
  <c r="I70" i="50"/>
  <c r="F29" i="49"/>
  <c r="J29" i="49" s="1"/>
  <c r="K29" i="49" s="1"/>
  <c r="I72" i="49"/>
  <c r="D35" i="49" l="1"/>
  <c r="G35" i="49"/>
  <c r="L35" i="49"/>
  <c r="H35" i="49"/>
  <c r="E35" i="49"/>
  <c r="P32" i="53"/>
  <c r="F31" i="53"/>
  <c r="I31" i="53" s="1"/>
  <c r="J31" i="53" s="1"/>
  <c r="P31" i="52"/>
  <c r="F31" i="52"/>
  <c r="I31" i="55"/>
  <c r="J31" i="55" s="1"/>
  <c r="I70" i="61"/>
  <c r="F30" i="61"/>
  <c r="I30" i="61" s="1"/>
  <c r="J30" i="61" s="1"/>
  <c r="I71" i="60"/>
  <c r="F30" i="60"/>
  <c r="I30" i="60" s="1"/>
  <c r="J30" i="60" s="1"/>
  <c r="F31" i="59"/>
  <c r="I31" i="59" s="1"/>
  <c r="J31" i="59" s="1"/>
  <c r="I71" i="59"/>
  <c r="F32" i="58"/>
  <c r="I32" i="58" s="1"/>
  <c r="J32" i="58" s="1"/>
  <c r="I72" i="58"/>
  <c r="F32" i="57"/>
  <c r="I32" i="57" s="1"/>
  <c r="J32" i="57" s="1"/>
  <c r="I72" i="57"/>
  <c r="F32" i="56"/>
  <c r="I32" i="56" s="1"/>
  <c r="J32" i="56" s="1"/>
  <c r="I72" i="56"/>
  <c r="I71" i="55"/>
  <c r="F31" i="54"/>
  <c r="I31" i="54" s="1"/>
  <c r="J31" i="54" s="1"/>
  <c r="P32" i="54"/>
  <c r="I71" i="54"/>
  <c r="I71" i="53"/>
  <c r="I70" i="52"/>
  <c r="F30" i="52"/>
  <c r="I30" i="52" s="1"/>
  <c r="J30" i="52" s="1"/>
  <c r="I71" i="50"/>
  <c r="P32" i="50"/>
  <c r="F31" i="50"/>
  <c r="I31" i="50" s="1"/>
  <c r="J31" i="50" s="1"/>
  <c r="I73" i="49"/>
  <c r="D36" i="49" s="1"/>
  <c r="F30" i="49"/>
  <c r="J30" i="49" s="1"/>
  <c r="K30" i="49" s="1"/>
  <c r="H36" i="49" l="1"/>
  <c r="L36" i="49"/>
  <c r="G36" i="49"/>
  <c r="E36" i="49"/>
  <c r="F33" i="57"/>
  <c r="I33" i="57" s="1"/>
  <c r="J33" i="57" s="1"/>
  <c r="P33" i="53"/>
  <c r="I31" i="52"/>
  <c r="J31" i="52" s="1"/>
  <c r="F32" i="52"/>
  <c r="P32" i="52"/>
  <c r="P33" i="54"/>
  <c r="P33" i="50"/>
  <c r="P34" i="50" s="1"/>
  <c r="F31" i="61"/>
  <c r="I31" i="61" s="1"/>
  <c r="J31" i="61" s="1"/>
  <c r="I71" i="61"/>
  <c r="I72" i="60"/>
  <c r="F31" i="60"/>
  <c r="I31" i="60" s="1"/>
  <c r="J31" i="60" s="1"/>
  <c r="I72" i="59"/>
  <c r="F32" i="59"/>
  <c r="I32" i="59" s="1"/>
  <c r="J32" i="59" s="1"/>
  <c r="F33" i="58"/>
  <c r="I33" i="58" s="1"/>
  <c r="J33" i="58" s="1"/>
  <c r="I73" i="58"/>
  <c r="I73" i="57"/>
  <c r="F33" i="56"/>
  <c r="I33" i="56" s="1"/>
  <c r="J33" i="56" s="1"/>
  <c r="I73" i="56"/>
  <c r="I72" i="55"/>
  <c r="F32" i="55"/>
  <c r="I32" i="55" s="1"/>
  <c r="J32" i="55" s="1"/>
  <c r="F32" i="54"/>
  <c r="I32" i="54" s="1"/>
  <c r="J32" i="54" s="1"/>
  <c r="I72" i="54"/>
  <c r="I72" i="53"/>
  <c r="F32" i="53"/>
  <c r="I32" i="53" s="1"/>
  <c r="J32" i="53" s="1"/>
  <c r="I71" i="52"/>
  <c r="F32" i="50"/>
  <c r="I32" i="50" s="1"/>
  <c r="J32" i="50" s="1"/>
  <c r="I72" i="50"/>
  <c r="F31" i="49"/>
  <c r="J31" i="49" s="1"/>
  <c r="K31" i="49" s="1"/>
  <c r="I74" i="49"/>
  <c r="P34" i="53" l="1"/>
  <c r="F34" i="55"/>
  <c r="P34" i="54"/>
  <c r="F32" i="61"/>
  <c r="I32" i="61" s="1"/>
  <c r="J32" i="61" s="1"/>
  <c r="I72" i="61"/>
  <c r="F32" i="60"/>
  <c r="I32" i="60" s="1"/>
  <c r="J32" i="60" s="1"/>
  <c r="F33" i="60"/>
  <c r="I33" i="60" s="1"/>
  <c r="J33" i="60" s="1"/>
  <c r="I73" i="60"/>
  <c r="F33" i="59"/>
  <c r="I33" i="59" s="1"/>
  <c r="J33" i="59" s="1"/>
  <c r="I73" i="59"/>
  <c r="F34" i="58"/>
  <c r="I34" i="58" s="1"/>
  <c r="J34" i="58" s="1"/>
  <c r="I74" i="58"/>
  <c r="I74" i="57"/>
  <c r="F34" i="57"/>
  <c r="I34" i="57" s="1"/>
  <c r="J34" i="57" s="1"/>
  <c r="F34" i="56"/>
  <c r="I34" i="56" s="1"/>
  <c r="J34" i="56" s="1"/>
  <c r="I74" i="56"/>
  <c r="I73" i="55"/>
  <c r="F33" i="55"/>
  <c r="I33" i="55" s="1"/>
  <c r="J33" i="55" s="1"/>
  <c r="I73" i="54"/>
  <c r="F33" i="54"/>
  <c r="I33" i="54" s="1"/>
  <c r="J33" i="54" s="1"/>
  <c r="F33" i="53"/>
  <c r="I33" i="53" s="1"/>
  <c r="J33" i="53" s="1"/>
  <c r="I73" i="53"/>
  <c r="I32" i="52"/>
  <c r="J32" i="52" s="1"/>
  <c r="P33" i="52"/>
  <c r="I72" i="52"/>
  <c r="P35" i="50"/>
  <c r="I73" i="50"/>
  <c r="F33" i="50"/>
  <c r="I33" i="50" s="1"/>
  <c r="J33" i="50" s="1"/>
  <c r="F32" i="49"/>
  <c r="J32" i="49" s="1"/>
  <c r="K32" i="49" s="1"/>
  <c r="P35" i="53" l="1"/>
  <c r="P36" i="53" s="1"/>
  <c r="P35" i="54"/>
  <c r="I34" i="55"/>
  <c r="J34" i="55" s="1"/>
  <c r="I73" i="61"/>
  <c r="F33" i="61"/>
  <c r="I33" i="61" s="1"/>
  <c r="J33" i="61" s="1"/>
  <c r="F34" i="60"/>
  <c r="I34" i="60" s="1"/>
  <c r="J34" i="60" s="1"/>
  <c r="I74" i="60"/>
  <c r="I74" i="59"/>
  <c r="F34" i="59"/>
  <c r="I34" i="59" s="1"/>
  <c r="J34" i="59" s="1"/>
  <c r="F35" i="58"/>
  <c r="I35" i="58" s="1"/>
  <c r="J35" i="58" s="1"/>
  <c r="F35" i="57"/>
  <c r="I35" i="57" s="1"/>
  <c r="J35" i="57" s="1"/>
  <c r="F35" i="56"/>
  <c r="I35" i="56" s="1"/>
  <c r="J35" i="56" s="1"/>
  <c r="I74" i="55"/>
  <c r="F34" i="54"/>
  <c r="I34" i="54" s="1"/>
  <c r="J34" i="54" s="1"/>
  <c r="I74" i="54"/>
  <c r="I74" i="53"/>
  <c r="F34" i="53"/>
  <c r="I34" i="53" s="1"/>
  <c r="J34" i="53" s="1"/>
  <c r="F34" i="52"/>
  <c r="P34" i="52"/>
  <c r="F33" i="52"/>
  <c r="I33" i="52" s="1"/>
  <c r="J33" i="52" s="1"/>
  <c r="I73" i="52"/>
  <c r="F34" i="50"/>
  <c r="I34" i="50" s="1"/>
  <c r="J34" i="50" s="1"/>
  <c r="P36" i="50"/>
  <c r="I74" i="50"/>
  <c r="F33" i="49"/>
  <c r="J33" i="49" s="1"/>
  <c r="K33" i="49" s="1"/>
  <c r="F36" i="56" l="1"/>
  <c r="I36" i="56" s="1"/>
  <c r="J36" i="56" s="1"/>
  <c r="P36" i="54"/>
  <c r="F36" i="57"/>
  <c r="I36" i="57" s="1"/>
  <c r="J36" i="57" s="1"/>
  <c r="F34" i="61"/>
  <c r="I34" i="61" s="1"/>
  <c r="J34" i="61" s="1"/>
  <c r="I74" i="61"/>
  <c r="F35" i="60"/>
  <c r="I35" i="60" s="1"/>
  <c r="J35" i="60" s="1"/>
  <c r="F35" i="59"/>
  <c r="I35" i="59" s="1"/>
  <c r="J35" i="59" s="1"/>
  <c r="F36" i="58"/>
  <c r="I36" i="58" s="1"/>
  <c r="J36" i="58" s="1"/>
  <c r="F36" i="55"/>
  <c r="F35" i="55"/>
  <c r="I35" i="55" s="1"/>
  <c r="J35" i="55" s="1"/>
  <c r="F36" i="54"/>
  <c r="F35" i="54"/>
  <c r="I35" i="54" s="1"/>
  <c r="J35" i="54" s="1"/>
  <c r="F35" i="53"/>
  <c r="I35" i="53" s="1"/>
  <c r="J35" i="53" s="1"/>
  <c r="I34" i="52"/>
  <c r="J34" i="52" s="1"/>
  <c r="P35" i="52"/>
  <c r="I74" i="52"/>
  <c r="F35" i="50"/>
  <c r="I35" i="50" s="1"/>
  <c r="J35" i="50" s="1"/>
  <c r="F34" i="49"/>
  <c r="J34" i="49" s="1"/>
  <c r="K34" i="49" s="1"/>
  <c r="I36" i="54" l="1"/>
  <c r="J36" i="54" s="1"/>
  <c r="F36" i="53"/>
  <c r="I36" i="53" s="1"/>
  <c r="J36" i="53" s="1"/>
  <c r="F36" i="50"/>
  <c r="I36" i="50" s="1"/>
  <c r="J36" i="50" s="1"/>
  <c r="F36" i="61"/>
  <c r="F35" i="61"/>
  <c r="I35" i="61" s="1"/>
  <c r="J35" i="61" s="1"/>
  <c r="F36" i="60"/>
  <c r="I36" i="60" s="1"/>
  <c r="J36" i="60" s="1"/>
  <c r="F36" i="59"/>
  <c r="I36" i="59" s="1"/>
  <c r="J36" i="59" s="1"/>
  <c r="I36" i="55"/>
  <c r="J36" i="55" s="1"/>
  <c r="F36" i="52"/>
  <c r="P36" i="52"/>
  <c r="F35" i="52"/>
  <c r="I35" i="52" s="1"/>
  <c r="J35" i="52" s="1"/>
  <c r="F36" i="49"/>
  <c r="J36" i="49" s="1"/>
  <c r="K36" i="49" s="1"/>
  <c r="F35" i="49"/>
  <c r="J35" i="49" s="1"/>
  <c r="K35" i="49" s="1"/>
  <c r="I36" i="52" l="1"/>
  <c r="J36" i="52" s="1"/>
  <c r="I36" i="61"/>
  <c r="J36" i="61" s="1"/>
  <c r="E11" i="42" l="1"/>
  <c r="E12" i="42" s="1"/>
  <c r="E13" i="42" s="1"/>
  <c r="E14" i="42" s="1"/>
  <c r="E15" i="42" s="1"/>
  <c r="E16" i="42" s="1"/>
  <c r="E17" i="42" s="1"/>
  <c r="E18" i="42" s="1"/>
  <c r="E19" i="42" s="1"/>
  <c r="E20" i="42" s="1"/>
  <c r="E21" i="42" s="1"/>
  <c r="E22" i="42" s="1"/>
  <c r="E23" i="42" s="1"/>
  <c r="E24" i="42" s="1"/>
  <c r="E25" i="42" s="1"/>
  <c r="E26" i="42" s="1"/>
  <c r="E27" i="42" s="1"/>
  <c r="E28" i="42" s="1"/>
  <c r="E29" i="42" s="1"/>
  <c r="E30" i="42" s="1"/>
  <c r="E31" i="42" s="1"/>
  <c r="E32" i="42" s="1"/>
  <c r="E33" i="42" s="1"/>
  <c r="E34" i="42" s="1"/>
  <c r="E35" i="42" s="1"/>
  <c r="E36" i="42" s="1"/>
  <c r="C14" i="43"/>
  <c r="B11" i="43" l="1"/>
  <c r="B12" i="43"/>
  <c r="B13" i="43" s="1"/>
  <c r="H11" i="43" l="1"/>
  <c r="H12" i="43" s="1"/>
  <c r="H13" i="43" s="1"/>
  <c r="H14" i="43" s="1"/>
  <c r="H15" i="43" s="1"/>
  <c r="H16" i="43" s="1"/>
  <c r="H17" i="43" s="1"/>
  <c r="H18" i="43" s="1"/>
  <c r="H19" i="43" s="1"/>
  <c r="H20" i="43" s="1"/>
  <c r="H21" i="43" s="1"/>
  <c r="H22" i="43" s="1"/>
  <c r="H23" i="43" s="1"/>
  <c r="H24" i="43" s="1"/>
  <c r="H25" i="43" s="1"/>
  <c r="H26" i="43" s="1"/>
  <c r="H27" i="43" s="1"/>
  <c r="H28" i="43" s="1"/>
  <c r="H29" i="43" s="1"/>
  <c r="D14" i="43"/>
  <c r="D15" i="43" s="1"/>
  <c r="D16" i="43" s="1"/>
  <c r="D17" i="43" s="1"/>
  <c r="D18" i="43" s="1"/>
  <c r="D19" i="43" s="1"/>
  <c r="D20" i="43" s="1"/>
  <c r="D21" i="43" s="1"/>
  <c r="D22" i="43" s="1"/>
  <c r="D23" i="43" s="1"/>
  <c r="D24" i="43" s="1"/>
  <c r="D25" i="43" s="1"/>
  <c r="D26" i="43" s="1"/>
  <c r="D27" i="43" s="1"/>
  <c r="D28" i="43" s="1"/>
  <c r="D29" i="43" s="1"/>
  <c r="G11" i="43" l="1"/>
  <c r="G12" i="43" s="1"/>
  <c r="G13" i="43" s="1"/>
  <c r="G14" i="43" s="1"/>
  <c r="G15" i="43" s="1"/>
  <c r="G16" i="43" s="1"/>
  <c r="G17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L11" i="43"/>
  <c r="L12" i="43" s="1"/>
  <c r="L13" i="43" s="1"/>
  <c r="L14" i="43" s="1"/>
  <c r="L15" i="43" s="1"/>
  <c r="L16" i="43" s="1"/>
  <c r="L17" i="43" s="1"/>
  <c r="L18" i="43" s="1"/>
  <c r="L19" i="43" s="1"/>
  <c r="L20" i="43" s="1"/>
  <c r="L21" i="43" s="1"/>
  <c r="L22" i="43" s="1"/>
  <c r="L23" i="43" s="1"/>
  <c r="L24" i="43" s="1"/>
  <c r="L25" i="43" s="1"/>
  <c r="L26" i="43" s="1"/>
  <c r="L27" i="43" s="1"/>
  <c r="L28" i="43" s="1"/>
  <c r="L29" i="43" s="1"/>
  <c r="E11" i="43"/>
  <c r="E12" i="43" s="1"/>
  <c r="E13" i="43" s="1"/>
  <c r="E14" i="43" s="1"/>
  <c r="E15" i="43" s="1"/>
  <c r="E16" i="43" s="1"/>
  <c r="E17" i="43" s="1"/>
  <c r="E18" i="43" s="1"/>
  <c r="E19" i="43" s="1"/>
  <c r="E20" i="43" s="1"/>
  <c r="E21" i="43" s="1"/>
  <c r="E22" i="43" s="1"/>
  <c r="E23" i="43" s="1"/>
  <c r="E24" i="43" s="1"/>
  <c r="E25" i="43" s="1"/>
  <c r="E26" i="43" s="1"/>
  <c r="E27" i="43" s="1"/>
  <c r="E28" i="43" s="1"/>
  <c r="E29" i="43" s="1"/>
  <c r="C65" i="62" l="1"/>
  <c r="C65" i="49"/>
  <c r="C65" i="58"/>
  <c r="C65" i="61"/>
  <c r="C65" i="56"/>
  <c r="C65" i="55"/>
  <c r="C65" i="54"/>
  <c r="C65" i="52"/>
  <c r="C65" i="60"/>
  <c r="C65" i="59"/>
  <c r="C65" i="57"/>
  <c r="C65" i="53"/>
  <c r="C65" i="50"/>
  <c r="C11" i="47" l="1"/>
  <c r="C12" i="47" s="1"/>
  <c r="C13" i="47" s="1"/>
  <c r="C14" i="47" s="1"/>
  <c r="C15" i="47" s="1"/>
  <c r="C16" i="47" s="1"/>
  <c r="C17" i="47" s="1"/>
  <c r="C18" i="47" s="1"/>
  <c r="C19" i="47" s="1"/>
  <c r="C20" i="47" s="1"/>
  <c r="C21" i="47" s="1"/>
  <c r="C22" i="47" s="1"/>
  <c r="C23" i="47" s="1"/>
  <c r="C24" i="47" s="1"/>
  <c r="C25" i="47" s="1"/>
  <c r="C26" i="47" s="1"/>
  <c r="C27" i="47" s="1"/>
  <c r="C28" i="47" s="1"/>
  <c r="C29" i="47" s="1"/>
  <c r="C30" i="47" s="1"/>
  <c r="C31" i="47" s="1"/>
  <c r="C32" i="47" s="1"/>
  <c r="CX5" i="25"/>
  <c r="C43" i="47" l="1"/>
  <c r="C42" i="47"/>
  <c r="B13" i="47"/>
  <c r="B14" i="47" s="1"/>
  <c r="B15" i="47" s="1"/>
  <c r="B16" i="47" s="1"/>
  <c r="B17" i="47" s="1"/>
  <c r="B18" i="47" s="1"/>
  <c r="B19" i="47" s="1"/>
  <c r="B20" i="47" s="1"/>
  <c r="B21" i="47" s="1"/>
  <c r="B22" i="47" s="1"/>
  <c r="B23" i="47" s="1"/>
  <c r="B24" i="47" s="1"/>
  <c r="B25" i="47" s="1"/>
  <c r="B26" i="47" s="1"/>
  <c r="B27" i="47" s="1"/>
  <c r="B28" i="47" s="1"/>
  <c r="B29" i="47" s="1"/>
  <c r="B30" i="47" s="1"/>
  <c r="B31" i="47" s="1"/>
  <c r="B32" i="47" s="1"/>
  <c r="B12" i="47"/>
  <c r="E11" i="47"/>
  <c r="B11" i="47"/>
  <c r="B9" i="47"/>
  <c r="C44" i="47" l="1"/>
  <c r="C10" i="47" l="1"/>
  <c r="E10" i="47" s="1"/>
  <c r="C45" i="47"/>
  <c r="C40" i="47"/>
  <c r="C46" i="47" l="1"/>
  <c r="C47" i="47" l="1"/>
  <c r="E12" i="47" l="1"/>
  <c r="C48" i="47"/>
  <c r="C10" i="25"/>
  <c r="E13" i="47" l="1"/>
  <c r="C49" i="47"/>
  <c r="E14" i="47" l="1"/>
  <c r="F41" i="47"/>
  <c r="E15" i="47" l="1"/>
  <c r="F42" i="47"/>
  <c r="E16" i="47" l="1"/>
  <c r="F43" i="47"/>
  <c r="C67" i="44"/>
  <c r="C68" i="44" s="1"/>
  <c r="D47" i="44"/>
  <c r="D46" i="44"/>
  <c r="C49" i="44"/>
  <c r="D48" i="44"/>
  <c r="C48" i="44"/>
  <c r="C47" i="44"/>
  <c r="C46" i="44"/>
  <c r="C45" i="44"/>
  <c r="B11" i="44"/>
  <c r="B12" i="44" s="1"/>
  <c r="B13" i="44" s="1"/>
  <c r="B14" i="44" s="1"/>
  <c r="P10" i="44"/>
  <c r="D46" i="43"/>
  <c r="C67" i="43"/>
  <c r="C68" i="43" s="1"/>
  <c r="C49" i="43"/>
  <c r="D48" i="43"/>
  <c r="C48" i="43"/>
  <c r="C47" i="43"/>
  <c r="C46" i="43"/>
  <c r="C45" i="43"/>
  <c r="E17" i="47" l="1"/>
  <c r="F44" i="47"/>
  <c r="B3" i="44"/>
  <c r="C52" i="44" s="1"/>
  <c r="B9" i="44" s="1"/>
  <c r="C69" i="44"/>
  <c r="C70" i="44" s="1"/>
  <c r="B15" i="44"/>
  <c r="P11" i="44"/>
  <c r="D47" i="43"/>
  <c r="B3" i="43"/>
  <c r="C52" i="43" s="1"/>
  <c r="B9" i="43" s="1"/>
  <c r="C69" i="43"/>
  <c r="E18" i="47" l="1"/>
  <c r="F45" i="47"/>
  <c r="F11" i="44"/>
  <c r="I11" i="44" s="1"/>
  <c r="J11" i="44" s="1"/>
  <c r="F11" i="43"/>
  <c r="J11" i="43" s="1"/>
  <c r="C71" i="44"/>
  <c r="P12" i="44"/>
  <c r="B16" i="44"/>
  <c r="C70" i="43"/>
  <c r="K11" i="43" l="1"/>
  <c r="E19" i="47"/>
  <c r="F46" i="47"/>
  <c r="F12" i="43"/>
  <c r="J12" i="43" s="1"/>
  <c r="C72" i="44"/>
  <c r="B17" i="44"/>
  <c r="P13" i="44"/>
  <c r="C71" i="43"/>
  <c r="B14" i="43"/>
  <c r="F13" i="43"/>
  <c r="J13" i="43" s="1"/>
  <c r="K12" i="43" l="1"/>
  <c r="E20" i="47"/>
  <c r="F47" i="47"/>
  <c r="F12" i="44"/>
  <c r="I12" i="44" s="1"/>
  <c r="J12" i="44" s="1"/>
  <c r="C73" i="44"/>
  <c r="F13" i="44"/>
  <c r="P14" i="44"/>
  <c r="B18" i="44"/>
  <c r="B15" i="43"/>
  <c r="F14" i="43"/>
  <c r="J14" i="43" s="1"/>
  <c r="C72" i="43"/>
  <c r="K13" i="43"/>
  <c r="K14" i="43" l="1"/>
  <c r="E21" i="47"/>
  <c r="F48" i="47"/>
  <c r="C74" i="44"/>
  <c r="B19" i="44"/>
  <c r="I13" i="44"/>
  <c r="J13" i="44" s="1"/>
  <c r="P15" i="44"/>
  <c r="F14" i="44"/>
  <c r="I14" i="44" s="1"/>
  <c r="J14" i="44" s="1"/>
  <c r="F15" i="43"/>
  <c r="J15" i="43" s="1"/>
  <c r="C73" i="43"/>
  <c r="B16" i="43"/>
  <c r="E22" i="47" l="1"/>
  <c r="F49" i="47"/>
  <c r="F66" i="44"/>
  <c r="F15" i="44"/>
  <c r="B20" i="44"/>
  <c r="P16" i="44"/>
  <c r="B17" i="43"/>
  <c r="C74" i="43"/>
  <c r="F16" i="43"/>
  <c r="J16" i="43" s="1"/>
  <c r="K15" i="43"/>
  <c r="E23" i="47" l="1"/>
  <c r="I41" i="47"/>
  <c r="F67" i="44"/>
  <c r="F16" i="44"/>
  <c r="B21" i="44"/>
  <c r="P17" i="44"/>
  <c r="I15" i="44"/>
  <c r="J15" i="44" s="1"/>
  <c r="F17" i="43"/>
  <c r="J17" i="43" s="1"/>
  <c r="F66" i="43"/>
  <c r="K16" i="43"/>
  <c r="B18" i="43"/>
  <c r="E24" i="47" l="1"/>
  <c r="I42" i="47"/>
  <c r="F68" i="44"/>
  <c r="F17" i="44"/>
  <c r="B22" i="44"/>
  <c r="I16" i="44"/>
  <c r="J16" i="44" s="1"/>
  <c r="P18" i="44"/>
  <c r="F67" i="43"/>
  <c r="F18" i="43"/>
  <c r="J18" i="43" s="1"/>
  <c r="B19" i="43"/>
  <c r="K17" i="43"/>
  <c r="E25" i="47" l="1"/>
  <c r="I43" i="47"/>
  <c r="F69" i="44"/>
  <c r="P19" i="44"/>
  <c r="I17" i="44"/>
  <c r="J17" i="44" s="1"/>
  <c r="F18" i="44"/>
  <c r="B23" i="44"/>
  <c r="F68" i="43"/>
  <c r="F19" i="43"/>
  <c r="J19" i="43" s="1"/>
  <c r="K18" i="43"/>
  <c r="B20" i="43"/>
  <c r="E26" i="47" l="1"/>
  <c r="I44" i="47"/>
  <c r="F70" i="44"/>
  <c r="F19" i="44"/>
  <c r="I19" i="44" s="1"/>
  <c r="J19" i="44" s="1"/>
  <c r="B24" i="44"/>
  <c r="P20" i="44"/>
  <c r="I18" i="44"/>
  <c r="J18" i="44" s="1"/>
  <c r="K19" i="43"/>
  <c r="B21" i="43"/>
  <c r="F20" i="43"/>
  <c r="J20" i="43" s="1"/>
  <c r="F69" i="43"/>
  <c r="E27" i="47" l="1"/>
  <c r="I45" i="47"/>
  <c r="F71" i="44"/>
  <c r="P21" i="44"/>
  <c r="F20" i="44"/>
  <c r="B25" i="44"/>
  <c r="K20" i="43"/>
  <c r="F70" i="43"/>
  <c r="B22" i="43"/>
  <c r="F21" i="43"/>
  <c r="J21" i="43" s="1"/>
  <c r="K21" i="43" l="1"/>
  <c r="E28" i="47"/>
  <c r="I46" i="47"/>
  <c r="F72" i="44"/>
  <c r="B26" i="44"/>
  <c r="F21" i="44"/>
  <c r="I21" i="44" s="1"/>
  <c r="J21" i="44" s="1"/>
  <c r="P22" i="44"/>
  <c r="I20" i="44"/>
  <c r="J20" i="44" s="1"/>
  <c r="B23" i="43"/>
  <c r="F71" i="43"/>
  <c r="F22" i="43"/>
  <c r="J22" i="43" s="1"/>
  <c r="E29" i="47" l="1"/>
  <c r="I47" i="47"/>
  <c r="F73" i="44"/>
  <c r="P23" i="44"/>
  <c r="B27" i="44"/>
  <c r="F22" i="44"/>
  <c r="I22" i="44" s="1"/>
  <c r="J22" i="44" s="1"/>
  <c r="K22" i="43"/>
  <c r="B24" i="43"/>
  <c r="F72" i="43"/>
  <c r="F23" i="43"/>
  <c r="J23" i="43" s="1"/>
  <c r="K23" i="43" l="1"/>
  <c r="E30" i="47"/>
  <c r="I48" i="47"/>
  <c r="F74" i="44"/>
  <c r="B28" i="44"/>
  <c r="P24" i="44"/>
  <c r="F23" i="44"/>
  <c r="I23" i="44" s="1"/>
  <c r="J23" i="44" s="1"/>
  <c r="B25" i="43"/>
  <c r="F73" i="43"/>
  <c r="F24" i="43"/>
  <c r="J24" i="43" s="1"/>
  <c r="K24" i="43" l="1"/>
  <c r="E31" i="47"/>
  <c r="E32" i="47"/>
  <c r="I49" i="47"/>
  <c r="I66" i="44"/>
  <c r="P25" i="44"/>
  <c r="B29" i="44"/>
  <c r="F24" i="44"/>
  <c r="I24" i="44" s="1"/>
  <c r="J24" i="44" s="1"/>
  <c r="F74" i="43"/>
  <c r="F25" i="43"/>
  <c r="J25" i="43" s="1"/>
  <c r="B26" i="43"/>
  <c r="I67" i="44" l="1"/>
  <c r="B30" i="44"/>
  <c r="P26" i="44"/>
  <c r="F25" i="44"/>
  <c r="K25" i="43"/>
  <c r="B27" i="43"/>
  <c r="F26" i="43"/>
  <c r="J26" i="43" s="1"/>
  <c r="I66" i="43"/>
  <c r="I68" i="44" l="1"/>
  <c r="P27" i="44"/>
  <c r="I25" i="44"/>
  <c r="J25" i="44" s="1"/>
  <c r="F26" i="44"/>
  <c r="B31" i="44"/>
  <c r="K26" i="43"/>
  <c r="B28" i="43"/>
  <c r="F27" i="43"/>
  <c r="J27" i="43" s="1"/>
  <c r="I67" i="43"/>
  <c r="K27" i="43" l="1"/>
  <c r="I69" i="44"/>
  <c r="B32" i="44"/>
  <c r="P28" i="44"/>
  <c r="I26" i="44"/>
  <c r="J26" i="44" s="1"/>
  <c r="F27" i="44"/>
  <c r="I27" i="44" s="1"/>
  <c r="J27" i="44" s="1"/>
  <c r="B29" i="43"/>
  <c r="F28" i="43"/>
  <c r="J28" i="43" s="1"/>
  <c r="I68" i="43"/>
  <c r="H30" i="43" l="1"/>
  <c r="E30" i="43"/>
  <c r="L30" i="43"/>
  <c r="G30" i="43"/>
  <c r="D30" i="43"/>
  <c r="I70" i="44"/>
  <c r="B33" i="44"/>
  <c r="F28" i="44"/>
  <c r="P29" i="44"/>
  <c r="K28" i="43"/>
  <c r="B30" i="43"/>
  <c r="F29" i="43"/>
  <c r="J29" i="43" s="1"/>
  <c r="I69" i="43"/>
  <c r="D31" i="43" l="1"/>
  <c r="D32" i="43" s="1"/>
  <c r="G31" i="43"/>
  <c r="L31" i="43"/>
  <c r="E31" i="43"/>
  <c r="H31" i="43"/>
  <c r="I71" i="44"/>
  <c r="B34" i="44"/>
  <c r="F29" i="44"/>
  <c r="P30" i="44"/>
  <c r="I28" i="44"/>
  <c r="J28" i="44" s="1"/>
  <c r="I70" i="43"/>
  <c r="B31" i="43"/>
  <c r="K29" i="43"/>
  <c r="F30" i="43"/>
  <c r="J30" i="43" s="1"/>
  <c r="H32" i="43" l="1"/>
  <c r="E32" i="43"/>
  <c r="L32" i="43"/>
  <c r="G32" i="43"/>
  <c r="D33" i="43"/>
  <c r="I72" i="44"/>
  <c r="B35" i="44"/>
  <c r="I29" i="44"/>
  <c r="J29" i="44" s="1"/>
  <c r="P31" i="44"/>
  <c r="F30" i="44"/>
  <c r="I30" i="44" s="1"/>
  <c r="J30" i="44" s="1"/>
  <c r="B32" i="43"/>
  <c r="K30" i="43"/>
  <c r="I71" i="43"/>
  <c r="F31" i="43"/>
  <c r="J31" i="43" s="1"/>
  <c r="H33" i="43" l="1"/>
  <c r="L33" i="43"/>
  <c r="E33" i="43"/>
  <c r="G33" i="43"/>
  <c r="D34" i="43"/>
  <c r="I73" i="44"/>
  <c r="F31" i="44"/>
  <c r="P32" i="44"/>
  <c r="B36" i="44"/>
  <c r="F32" i="43"/>
  <c r="J32" i="43" s="1"/>
  <c r="I72" i="43"/>
  <c r="K31" i="43"/>
  <c r="B33" i="43"/>
  <c r="E34" i="43" l="1"/>
  <c r="L34" i="43"/>
  <c r="H34" i="43"/>
  <c r="G34" i="43"/>
  <c r="D35" i="43"/>
  <c r="I74" i="44"/>
  <c r="P33" i="44"/>
  <c r="I31" i="44"/>
  <c r="J31" i="44" s="1"/>
  <c r="F32" i="44"/>
  <c r="K32" i="43"/>
  <c r="F33" i="43"/>
  <c r="J33" i="43" s="1"/>
  <c r="B34" i="43"/>
  <c r="I73" i="43"/>
  <c r="H35" i="43" l="1"/>
  <c r="L35" i="43"/>
  <c r="E35" i="43"/>
  <c r="G35" i="43"/>
  <c r="D36" i="43"/>
  <c r="F33" i="44"/>
  <c r="I33" i="44" s="1"/>
  <c r="J33" i="44" s="1"/>
  <c r="I32" i="44"/>
  <c r="J32" i="44" s="1"/>
  <c r="P34" i="44"/>
  <c r="B35" i="43"/>
  <c r="F34" i="43"/>
  <c r="J34" i="43" s="1"/>
  <c r="I74" i="43"/>
  <c r="K33" i="43"/>
  <c r="E36" i="43" l="1"/>
  <c r="L36" i="43"/>
  <c r="H36" i="43"/>
  <c r="G36" i="43"/>
  <c r="P35" i="44"/>
  <c r="F34" i="44"/>
  <c r="I34" i="44" s="1"/>
  <c r="J34" i="44" s="1"/>
  <c r="F35" i="43"/>
  <c r="J35" i="43" s="1"/>
  <c r="K34" i="43"/>
  <c r="B36" i="43"/>
  <c r="F35" i="44" l="1"/>
  <c r="F36" i="44"/>
  <c r="P36" i="44"/>
  <c r="F36" i="43"/>
  <c r="J36" i="43" s="1"/>
  <c r="K35" i="43"/>
  <c r="K36" i="43" l="1"/>
  <c r="I36" i="44"/>
  <c r="J36" i="44" s="1"/>
  <c r="I35" i="44"/>
  <c r="J35" i="44" s="1"/>
  <c r="C67" i="42" l="1"/>
  <c r="C68" i="42" s="1"/>
  <c r="H11" i="42"/>
  <c r="H12" i="42" s="1"/>
  <c r="H13" i="42" s="1"/>
  <c r="H14" i="42" s="1"/>
  <c r="H15" i="42" s="1"/>
  <c r="H16" i="42" s="1"/>
  <c r="H17" i="42" s="1"/>
  <c r="H18" i="42" s="1"/>
  <c r="H19" i="42" s="1"/>
  <c r="H20" i="42" s="1"/>
  <c r="H21" i="42" s="1"/>
  <c r="H22" i="42" s="1"/>
  <c r="H23" i="42" s="1"/>
  <c r="H24" i="42" s="1"/>
  <c r="H25" i="42" s="1"/>
  <c r="H26" i="42" s="1"/>
  <c r="H27" i="42" s="1"/>
  <c r="H28" i="42" s="1"/>
  <c r="H29" i="42" s="1"/>
  <c r="H30" i="42" s="1"/>
  <c r="H31" i="42" s="1"/>
  <c r="H32" i="42" s="1"/>
  <c r="H33" i="42" s="1"/>
  <c r="H34" i="42" s="1"/>
  <c r="H35" i="42" s="1"/>
  <c r="H36" i="42" s="1"/>
  <c r="C49" i="42"/>
  <c r="D48" i="42"/>
  <c r="C48" i="42"/>
  <c r="C47" i="42"/>
  <c r="D46" i="42"/>
  <c r="C46" i="42"/>
  <c r="C45" i="42"/>
  <c r="B11" i="42"/>
  <c r="B12" i="42" s="1"/>
  <c r="B13" i="42" s="1"/>
  <c r="B14" i="42" s="1"/>
  <c r="B15" i="42" s="1"/>
  <c r="B16" i="42" s="1"/>
  <c r="B17" i="42" s="1"/>
  <c r="B18" i="42" s="1"/>
  <c r="B19" i="42" s="1"/>
  <c r="B20" i="42" s="1"/>
  <c r="B21" i="42" s="1"/>
  <c r="B22" i="42" s="1"/>
  <c r="B23" i="42" s="1"/>
  <c r="B24" i="42" s="1"/>
  <c r="B25" i="42" s="1"/>
  <c r="P10" i="42"/>
  <c r="P11" i="42" l="1"/>
  <c r="B26" i="42"/>
  <c r="C69" i="42"/>
  <c r="B3" i="42"/>
  <c r="C52" i="42" s="1"/>
  <c r="B9" i="42" s="1"/>
  <c r="D47" i="42"/>
  <c r="P12" i="42" l="1"/>
  <c r="F11" i="42"/>
  <c r="I11" i="42" s="1"/>
  <c r="C70" i="42"/>
  <c r="B27" i="42"/>
  <c r="J11" i="42" l="1"/>
  <c r="P13" i="42"/>
  <c r="P14" i="42" s="1"/>
  <c r="C71" i="42"/>
  <c r="F12" i="42"/>
  <c r="B28" i="42"/>
  <c r="I12" i="42" l="1"/>
  <c r="C72" i="42"/>
  <c r="F13" i="42"/>
  <c r="I13" i="42" s="1"/>
  <c r="B29" i="42"/>
  <c r="P15" i="42"/>
  <c r="J13" i="42" l="1"/>
  <c r="J12" i="42"/>
  <c r="P16" i="42"/>
  <c r="C73" i="42"/>
  <c r="B30" i="42"/>
  <c r="F14" i="42"/>
  <c r="I14" i="42" s="1"/>
  <c r="D46" i="41"/>
  <c r="C67" i="41"/>
  <c r="C49" i="41"/>
  <c r="D48" i="41"/>
  <c r="C48" i="41"/>
  <c r="C47" i="41"/>
  <c r="C46" i="41"/>
  <c r="C45" i="41"/>
  <c r="B11" i="41"/>
  <c r="B12" i="41" s="1"/>
  <c r="B13" i="41" s="1"/>
  <c r="B14" i="41" s="1"/>
  <c r="B15" i="41" s="1"/>
  <c r="B16" i="41" s="1"/>
  <c r="B17" i="41" s="1"/>
  <c r="B18" i="41" s="1"/>
  <c r="B19" i="41" s="1"/>
  <c r="B20" i="41" s="1"/>
  <c r="B21" i="41" s="1"/>
  <c r="B22" i="41" s="1"/>
  <c r="B23" i="41" s="1"/>
  <c r="B24" i="41" s="1"/>
  <c r="B25" i="41" s="1"/>
  <c r="J14" i="42" l="1"/>
  <c r="C68" i="41"/>
  <c r="P17" i="42"/>
  <c r="C74" i="42"/>
  <c r="B31" i="42"/>
  <c r="F15" i="42"/>
  <c r="I15" i="42" s="1"/>
  <c r="B26" i="41"/>
  <c r="B3" i="41"/>
  <c r="C52" i="41" s="1"/>
  <c r="B9" i="41" s="1"/>
  <c r="D47" i="41"/>
  <c r="C69" i="41"/>
  <c r="J15" i="42" l="1"/>
  <c r="F11" i="41"/>
  <c r="P18" i="42"/>
  <c r="F66" i="42"/>
  <c r="F16" i="42"/>
  <c r="I16" i="42" s="1"/>
  <c r="B32" i="42"/>
  <c r="C70" i="41"/>
  <c r="B27" i="41"/>
  <c r="J16" i="42" l="1"/>
  <c r="F12" i="41"/>
  <c r="F67" i="42"/>
  <c r="P19" i="42"/>
  <c r="F17" i="42"/>
  <c r="I17" i="42" s="1"/>
  <c r="B33" i="42"/>
  <c r="C71" i="41"/>
  <c r="B28" i="41"/>
  <c r="J17" i="42" l="1"/>
  <c r="I12" i="41"/>
  <c r="J12" i="41" s="1"/>
  <c r="I11" i="41"/>
  <c r="J11" i="41" s="1"/>
  <c r="F68" i="42"/>
  <c r="F18" i="42"/>
  <c r="I18" i="42" s="1"/>
  <c r="P20" i="42"/>
  <c r="B34" i="42"/>
  <c r="B29" i="41"/>
  <c r="C72" i="41"/>
  <c r="F13" i="41" l="1"/>
  <c r="I13" i="41" s="1"/>
  <c r="J13" i="41" s="1"/>
  <c r="J18" i="42"/>
  <c r="P21" i="42"/>
  <c r="B35" i="42"/>
  <c r="F19" i="42"/>
  <c r="I19" i="42" s="1"/>
  <c r="F69" i="42"/>
  <c r="C73" i="41"/>
  <c r="F14" i="41"/>
  <c r="I14" i="41" s="1"/>
  <c r="J14" i="41" s="1"/>
  <c r="B30" i="41"/>
  <c r="J19" i="42" l="1"/>
  <c r="B36" i="42"/>
  <c r="F70" i="42"/>
  <c r="F23" i="42"/>
  <c r="F20" i="42"/>
  <c r="I20" i="42" s="1"/>
  <c r="P22" i="42"/>
  <c r="C74" i="41"/>
  <c r="F15" i="41"/>
  <c r="I15" i="41" s="1"/>
  <c r="J15" i="41" s="1"/>
  <c r="B31" i="41"/>
  <c r="I23" i="42" l="1"/>
  <c r="J23" i="42" s="1"/>
  <c r="J20" i="42"/>
  <c r="P23" i="42"/>
  <c r="F21" i="42"/>
  <c r="I21" i="42" s="1"/>
  <c r="F71" i="42"/>
  <c r="F66" i="41"/>
  <c r="B32" i="41"/>
  <c r="F16" i="41"/>
  <c r="I16" i="41" s="1"/>
  <c r="J16" i="41" s="1"/>
  <c r="J21" i="42" l="1"/>
  <c r="P24" i="42"/>
  <c r="F72" i="42"/>
  <c r="F22" i="42"/>
  <c r="I22" i="42" s="1"/>
  <c r="F17" i="41"/>
  <c r="I17" i="41" s="1"/>
  <c r="J17" i="41" s="1"/>
  <c r="B33" i="41"/>
  <c r="F67" i="41"/>
  <c r="J22" i="42" l="1"/>
  <c r="F73" i="42"/>
  <c r="P25" i="42"/>
  <c r="B34" i="41"/>
  <c r="F68" i="41"/>
  <c r="F18" i="41"/>
  <c r="I18" i="41" s="1"/>
  <c r="J18" i="41" s="1"/>
  <c r="P26" i="42" l="1"/>
  <c r="F24" i="42"/>
  <c r="I24" i="42" s="1"/>
  <c r="F74" i="42"/>
  <c r="F69" i="41"/>
  <c r="B35" i="41"/>
  <c r="F19" i="41"/>
  <c r="I19" i="41" s="1"/>
  <c r="J19" i="41" s="1"/>
  <c r="J24" i="42" l="1"/>
  <c r="P27" i="42"/>
  <c r="I66" i="42"/>
  <c r="F25" i="42"/>
  <c r="I25" i="42" s="1"/>
  <c r="F70" i="41"/>
  <c r="B36" i="41"/>
  <c r="F20" i="41"/>
  <c r="I20" i="41" s="1"/>
  <c r="J20" i="41" s="1"/>
  <c r="J25" i="42" l="1"/>
  <c r="I67" i="42"/>
  <c r="F26" i="42"/>
  <c r="I26" i="42" s="1"/>
  <c r="P28" i="42"/>
  <c r="F71" i="41"/>
  <c r="F21" i="41"/>
  <c r="I21" i="41" s="1"/>
  <c r="J21" i="41" s="1"/>
  <c r="J26" i="42" l="1"/>
  <c r="P29" i="42"/>
  <c r="I68" i="42"/>
  <c r="F27" i="42"/>
  <c r="I27" i="42" s="1"/>
  <c r="F72" i="41"/>
  <c r="F22" i="41"/>
  <c r="I22" i="41" s="1"/>
  <c r="J22" i="41" s="1"/>
  <c r="J27" i="42" l="1"/>
  <c r="P30" i="42"/>
  <c r="F28" i="42"/>
  <c r="I28" i="42" s="1"/>
  <c r="I69" i="42"/>
  <c r="F73" i="41"/>
  <c r="F23" i="41"/>
  <c r="I23" i="41" s="1"/>
  <c r="J23" i="41" s="1"/>
  <c r="J28" i="42" l="1"/>
  <c r="P31" i="42"/>
  <c r="I70" i="42"/>
  <c r="F29" i="42"/>
  <c r="I29" i="42" s="1"/>
  <c r="F74" i="41"/>
  <c r="F24" i="41"/>
  <c r="I24" i="41" s="1"/>
  <c r="J24" i="41" s="1"/>
  <c r="J29" i="42" l="1"/>
  <c r="F30" i="42"/>
  <c r="I30" i="42" s="1"/>
  <c r="P32" i="42"/>
  <c r="I71" i="42"/>
  <c r="F25" i="41"/>
  <c r="I25" i="41" s="1"/>
  <c r="J25" i="41" s="1"/>
  <c r="I66" i="41"/>
  <c r="J30" i="42" l="1"/>
  <c r="I72" i="42"/>
  <c r="P33" i="42"/>
  <c r="F31" i="42"/>
  <c r="I31" i="42" s="1"/>
  <c r="I67" i="41"/>
  <c r="F26" i="41"/>
  <c r="I26" i="41" s="1"/>
  <c r="J26" i="41" s="1"/>
  <c r="J31" i="42" l="1"/>
  <c r="F32" i="42"/>
  <c r="I32" i="42" s="1"/>
  <c r="P34" i="42"/>
  <c r="I73" i="42"/>
  <c r="I68" i="41"/>
  <c r="F27" i="41"/>
  <c r="I27" i="41" s="1"/>
  <c r="J27" i="41" s="1"/>
  <c r="J32" i="42" l="1"/>
  <c r="F33" i="42"/>
  <c r="I33" i="42" s="1"/>
  <c r="I74" i="42"/>
  <c r="P35" i="42"/>
  <c r="I69" i="41"/>
  <c r="F28" i="41"/>
  <c r="I28" i="41" s="1"/>
  <c r="J28" i="41" s="1"/>
  <c r="J33" i="42" l="1"/>
  <c r="P36" i="42"/>
  <c r="F34" i="42"/>
  <c r="I34" i="42" s="1"/>
  <c r="I70" i="41"/>
  <c r="F29" i="41"/>
  <c r="I29" i="41" s="1"/>
  <c r="J29" i="41" s="1"/>
  <c r="J34" i="42" l="1"/>
  <c r="F35" i="42"/>
  <c r="I35" i="42" s="1"/>
  <c r="F36" i="42"/>
  <c r="I36" i="42" s="1"/>
  <c r="F30" i="41"/>
  <c r="I30" i="41" s="1"/>
  <c r="J30" i="41" s="1"/>
  <c r="I71" i="41"/>
  <c r="J36" i="42" l="1"/>
  <c r="J35" i="42"/>
  <c r="F31" i="41"/>
  <c r="I31" i="41" s="1"/>
  <c r="J31" i="41" s="1"/>
  <c r="I72" i="41"/>
  <c r="I73" i="41" l="1"/>
  <c r="F32" i="41"/>
  <c r="I32" i="41" s="1"/>
  <c r="J32" i="41" s="1"/>
  <c r="F33" i="41" l="1"/>
  <c r="I33" i="41" s="1"/>
  <c r="J33" i="41" s="1"/>
  <c r="I74" i="41"/>
  <c r="F34" i="41" l="1"/>
  <c r="I34" i="41" s="1"/>
  <c r="J34" i="41" s="1"/>
  <c r="F35" i="41" l="1"/>
  <c r="I35" i="41" s="1"/>
  <c r="J35" i="41" s="1"/>
  <c r="F36" i="41"/>
  <c r="I36" i="41" s="1"/>
  <c r="J36" i="41" s="1"/>
  <c r="C67" i="40" l="1"/>
  <c r="C68" i="40" s="1"/>
  <c r="C49" i="40"/>
  <c r="D48" i="40"/>
  <c r="C48" i="40"/>
  <c r="D47" i="40"/>
  <c r="C47" i="40"/>
  <c r="D46" i="40"/>
  <c r="C46" i="40"/>
  <c r="C45" i="40"/>
  <c r="B11" i="40"/>
  <c r="B12" i="40" s="1"/>
  <c r="B13" i="40" s="1"/>
  <c r="B14" i="40" s="1"/>
  <c r="B15" i="40" s="1"/>
  <c r="B16" i="40" s="1"/>
  <c r="B17" i="40" s="1"/>
  <c r="B18" i="40" s="1"/>
  <c r="B19" i="40" s="1"/>
  <c r="B20" i="40" s="1"/>
  <c r="B21" i="40" s="1"/>
  <c r="B22" i="40" s="1"/>
  <c r="B23" i="40" s="1"/>
  <c r="B24" i="40" s="1"/>
  <c r="B25" i="40" s="1"/>
  <c r="B3" i="40"/>
  <c r="C52" i="40" s="1"/>
  <c r="B9" i="40" s="1"/>
  <c r="D11" i="40" l="1"/>
  <c r="B26" i="40"/>
  <c r="C69" i="40"/>
  <c r="B27" i="40" l="1"/>
  <c r="D12" i="40"/>
  <c r="D13" i="40" s="1"/>
  <c r="F11" i="40"/>
  <c r="C70" i="40"/>
  <c r="F12" i="40" l="1"/>
  <c r="D14" i="40"/>
  <c r="B28" i="40"/>
  <c r="C71" i="40"/>
  <c r="I11" i="40" l="1"/>
  <c r="J11" i="40" s="1"/>
  <c r="I12" i="40"/>
  <c r="J12" i="40" s="1"/>
  <c r="D15" i="40"/>
  <c r="B29" i="40"/>
  <c r="F13" i="40"/>
  <c r="I13" i="40" s="1"/>
  <c r="J13" i="40" s="1"/>
  <c r="C72" i="40"/>
  <c r="F14" i="40"/>
  <c r="I14" i="40" l="1"/>
  <c r="J14" i="40" s="1"/>
  <c r="D16" i="40"/>
  <c r="B30" i="40"/>
  <c r="C73" i="40"/>
  <c r="F15" i="40"/>
  <c r="I15" i="40" s="1"/>
  <c r="J15" i="40" s="1"/>
  <c r="D17" i="40" l="1"/>
  <c r="B31" i="40"/>
  <c r="C74" i="40"/>
  <c r="F16" i="40"/>
  <c r="I16" i="40" l="1"/>
  <c r="J16" i="40" s="1"/>
  <c r="B32" i="40"/>
  <c r="D18" i="40"/>
  <c r="F66" i="40"/>
  <c r="F17" i="40"/>
  <c r="I17" i="40" s="1"/>
  <c r="J17" i="40" s="1"/>
  <c r="B33" i="40" l="1"/>
  <c r="D19" i="40"/>
  <c r="F67" i="40"/>
  <c r="F18" i="40"/>
  <c r="I18" i="40" s="1"/>
  <c r="J18" i="40" s="1"/>
  <c r="D20" i="40" l="1"/>
  <c r="B34" i="40"/>
  <c r="F68" i="40"/>
  <c r="F19" i="40"/>
  <c r="I19" i="40" s="1"/>
  <c r="J19" i="40" s="1"/>
  <c r="D21" i="40" l="1"/>
  <c r="B35" i="40"/>
  <c r="F69" i="40"/>
  <c r="F20" i="40"/>
  <c r="I20" i="40" s="1"/>
  <c r="J20" i="40" s="1"/>
  <c r="B36" i="40" l="1"/>
  <c r="D22" i="40"/>
  <c r="F70" i="40"/>
  <c r="F21" i="40"/>
  <c r="I21" i="40" s="1"/>
  <c r="J21" i="40" s="1"/>
  <c r="D23" i="40" l="1"/>
  <c r="F71" i="40"/>
  <c r="D24" i="40" l="1"/>
  <c r="F72" i="40"/>
  <c r="D25" i="40" l="1"/>
  <c r="F73" i="40"/>
  <c r="D26" i="40" l="1"/>
  <c r="F22" i="40"/>
  <c r="I22" i="40" s="1"/>
  <c r="J22" i="40" s="1"/>
  <c r="F74" i="40"/>
  <c r="I66" i="40" l="1"/>
  <c r="F23" i="40"/>
  <c r="I23" i="40" s="1"/>
  <c r="J23" i="40" s="1"/>
  <c r="F24" i="40" l="1"/>
  <c r="I24" i="40" s="1"/>
  <c r="J24" i="40" s="1"/>
  <c r="I67" i="40"/>
  <c r="I68" i="40" l="1"/>
  <c r="F25" i="40"/>
  <c r="I25" i="40" s="1"/>
  <c r="J25" i="40" s="1"/>
  <c r="F26" i="40" l="1"/>
  <c r="I26" i="40" s="1"/>
  <c r="J26" i="40" s="1"/>
  <c r="I69" i="40"/>
  <c r="I70" i="40" l="1"/>
  <c r="F27" i="40"/>
  <c r="I27" i="40" s="1"/>
  <c r="J27" i="40" s="1"/>
  <c r="I71" i="40" l="1"/>
  <c r="F28" i="40"/>
  <c r="I28" i="40" s="1"/>
  <c r="J28" i="40" s="1"/>
  <c r="F29" i="40" l="1"/>
  <c r="I29" i="40" s="1"/>
  <c r="J29" i="40" s="1"/>
  <c r="I72" i="40"/>
  <c r="I73" i="40" l="1"/>
  <c r="F30" i="40"/>
  <c r="I30" i="40" s="1"/>
  <c r="J30" i="40" s="1"/>
  <c r="F34" i="40" l="1"/>
  <c r="F31" i="40"/>
  <c r="I31" i="40" s="1"/>
  <c r="J31" i="40" s="1"/>
  <c r="I74" i="40"/>
  <c r="I34" i="40" l="1"/>
  <c r="J34" i="40" s="1"/>
  <c r="F35" i="40"/>
  <c r="F33" i="40"/>
  <c r="I33" i="40" s="1"/>
  <c r="J33" i="40" s="1"/>
  <c r="F32" i="40"/>
  <c r="I32" i="40" s="1"/>
  <c r="J32" i="40" s="1"/>
  <c r="F36" i="40" l="1"/>
  <c r="I36" i="40" s="1"/>
  <c r="J36" i="40" s="1"/>
  <c r="I35" i="40"/>
  <c r="J35" i="40" s="1"/>
  <c r="D9" i="28"/>
  <c r="E9" i="28"/>
  <c r="K343" i="28" l="1"/>
  <c r="K341" i="28"/>
  <c r="D49" i="43"/>
  <c r="D49" i="44"/>
  <c r="D49" i="42"/>
  <c r="D49" i="41"/>
  <c r="D49" i="40"/>
  <c r="K342" i="28"/>
  <c r="C65" i="44" l="1"/>
  <c r="C65" i="43"/>
  <c r="C65" i="42"/>
  <c r="C65" i="41"/>
  <c r="C65" i="40"/>
  <c r="K340" i="28"/>
  <c r="K339" i="28"/>
  <c r="K338" i="28"/>
  <c r="K337" i="28"/>
  <c r="K336" i="28"/>
  <c r="K335" i="28"/>
  <c r="K334" i="28"/>
  <c r="K333" i="28"/>
  <c r="K332" i="28"/>
  <c r="K331" i="28"/>
  <c r="K330" i="28"/>
  <c r="K329" i="28"/>
  <c r="B43" i="25" l="1"/>
  <c r="B44" i="28" l="1"/>
  <c r="K302" i="28" l="1"/>
  <c r="K301" i="28"/>
  <c r="K300" i="28"/>
  <c r="K298" i="28"/>
  <c r="K297" i="28"/>
  <c r="K296" i="28"/>
  <c r="K294" i="28"/>
  <c r="K293" i="28"/>
  <c r="K292" i="28"/>
  <c r="K290" i="28"/>
  <c r="K289" i="28"/>
  <c r="K288" i="28"/>
  <c r="K286" i="28"/>
  <c r="K285" i="28"/>
  <c r="K284" i="28"/>
  <c r="K282" i="28"/>
  <c r="K281" i="28"/>
  <c r="K304" i="28"/>
  <c r="K283" i="28" l="1"/>
  <c r="K287" i="28"/>
  <c r="K291" i="28"/>
  <c r="K295" i="28"/>
  <c r="K299" i="28"/>
  <c r="K303" i="28"/>
  <c r="K328" i="28" l="1"/>
  <c r="K327" i="28"/>
  <c r="K326" i="28"/>
  <c r="K324" i="28"/>
  <c r="K323" i="28"/>
  <c r="K322" i="28"/>
  <c r="K320" i="28"/>
  <c r="K319" i="28"/>
  <c r="K318" i="28"/>
  <c r="K316" i="28"/>
  <c r="K315" i="28"/>
  <c r="K314" i="28"/>
  <c r="K312" i="28"/>
  <c r="K311" i="28"/>
  <c r="K310" i="28"/>
  <c r="K308" i="28"/>
  <c r="K307" i="28"/>
  <c r="K306" i="28"/>
  <c r="K280" i="28"/>
  <c r="K279" i="28"/>
  <c r="K278" i="28"/>
  <c r="K276" i="28"/>
  <c r="K275" i="28"/>
  <c r="K274" i="28"/>
  <c r="K272" i="28"/>
  <c r="K271" i="28"/>
  <c r="K270" i="28"/>
  <c r="K268" i="28"/>
  <c r="K267" i="28"/>
  <c r="K266" i="28"/>
  <c r="K264" i="28"/>
  <c r="K263" i="28"/>
  <c r="K262" i="28"/>
  <c r="K260" i="28"/>
  <c r="K259" i="28"/>
  <c r="K258" i="28"/>
  <c r="K256" i="28"/>
  <c r="K255" i="28"/>
  <c r="K254" i="28"/>
  <c r="K251" i="28"/>
  <c r="K250" i="28"/>
  <c r="K249" i="28"/>
  <c r="K247" i="28"/>
  <c r="K246" i="28"/>
  <c r="K245" i="28"/>
  <c r="K243" i="28"/>
  <c r="K242" i="28"/>
  <c r="K241" i="28"/>
  <c r="K239" i="28"/>
  <c r="K238" i="28"/>
  <c r="K237" i="28"/>
  <c r="K235" i="28"/>
  <c r="K234" i="28"/>
  <c r="K233" i="28"/>
  <c r="K231" i="28"/>
  <c r="K230" i="28"/>
  <c r="K229" i="28"/>
  <c r="K227" i="28"/>
  <c r="K226" i="28"/>
  <c r="K225" i="28"/>
  <c r="K223" i="28"/>
  <c r="K222" i="28"/>
  <c r="K221" i="28"/>
  <c r="K219" i="28"/>
  <c r="K218" i="28"/>
  <c r="K217" i="28"/>
  <c r="K215" i="28"/>
  <c r="K214" i="28"/>
  <c r="K213" i="28"/>
  <c r="K211" i="28"/>
  <c r="K210" i="28"/>
  <c r="K209" i="28"/>
  <c r="K207" i="28"/>
  <c r="K206" i="28"/>
  <c r="K205" i="28"/>
  <c r="K203" i="28"/>
  <c r="K202" i="28"/>
  <c r="K201" i="28"/>
  <c r="K199" i="28"/>
  <c r="K197" i="28"/>
  <c r="K195" i="28"/>
  <c r="K193" i="28"/>
  <c r="K191" i="28"/>
  <c r="K190" i="28"/>
  <c r="K189" i="28"/>
  <c r="K187" i="28"/>
  <c r="K185" i="28"/>
  <c r="K183" i="28"/>
  <c r="K181" i="28"/>
  <c r="K179" i="28"/>
  <c r="K178" i="28"/>
  <c r="K177" i="28"/>
  <c r="K175" i="28"/>
  <c r="K174" i="28"/>
  <c r="K173" i="28"/>
  <c r="K171" i="28"/>
  <c r="K169" i="28"/>
  <c r="K167" i="28"/>
  <c r="K166" i="28"/>
  <c r="K165" i="28"/>
  <c r="K163" i="28"/>
  <c r="K161" i="28"/>
  <c r="K186" i="28" l="1"/>
  <c r="K162" i="28"/>
  <c r="K194" i="28"/>
  <c r="K170" i="28"/>
  <c r="K224" i="28"/>
  <c r="K253" i="28"/>
  <c r="K265" i="28"/>
  <c r="K273" i="28"/>
  <c r="K305" i="28"/>
  <c r="K325" i="28"/>
  <c r="K172" i="28"/>
  <c r="K196" i="28"/>
  <c r="K244" i="28"/>
  <c r="K182" i="28"/>
  <c r="K198" i="28"/>
  <c r="K200" i="28"/>
  <c r="K248" i="28"/>
  <c r="K208" i="28"/>
  <c r="K240" i="28"/>
  <c r="K257" i="28"/>
  <c r="K261" i="28"/>
  <c r="K269" i="28"/>
  <c r="K277" i="28"/>
  <c r="K309" i="28"/>
  <c r="K313" i="28"/>
  <c r="K317" i="28"/>
  <c r="K321" i="28"/>
  <c r="K164" i="28"/>
  <c r="K180" i="28"/>
  <c r="K188" i="28"/>
  <c r="K212" i="28"/>
  <c r="K228" i="28"/>
  <c r="K216" i="28"/>
  <c r="K232" i="28"/>
  <c r="K168" i="28"/>
  <c r="K176" i="28"/>
  <c r="K184" i="28"/>
  <c r="K192" i="28"/>
  <c r="K204" i="28"/>
  <c r="K220" i="28"/>
  <c r="K236" i="28"/>
  <c r="K252" i="28"/>
  <c r="B15" i="28" l="1"/>
  <c r="B16" i="28" l="1"/>
  <c r="B17" i="28" l="1"/>
  <c r="B18" i="28" l="1"/>
  <c r="B19" i="28" l="1"/>
  <c r="B20" i="28" l="1"/>
  <c r="B21" i="28" l="1"/>
  <c r="B3" i="31"/>
  <c r="B22" i="28" l="1"/>
  <c r="B23" i="28" l="1"/>
  <c r="B24" i="28" l="1"/>
  <c r="B25" i="28" l="1"/>
  <c r="B26" i="28" l="1"/>
  <c r="B27" i="28" l="1"/>
  <c r="B28" i="28" l="1"/>
  <c r="B29" i="28" l="1"/>
  <c r="B30" i="28" l="1"/>
  <c r="B31" i="28" l="1"/>
  <c r="B32" i="28" l="1"/>
  <c r="B33" i="28" l="1"/>
  <c r="B34" i="28" l="1"/>
  <c r="B35" i="28" l="1"/>
  <c r="B36" i="28" l="1"/>
  <c r="B37" i="28" l="1"/>
  <c r="B38" i="28" l="1"/>
  <c r="B39" i="28" l="1"/>
  <c r="B40" i="28" l="1"/>
  <c r="K148" i="28" l="1"/>
  <c r="K147" i="28"/>
  <c r="K146" i="28"/>
  <c r="K145" i="28"/>
  <c r="K144" i="28"/>
  <c r="K143" i="28"/>
  <c r="K141" i="28"/>
  <c r="K140" i="28"/>
  <c r="K139" i="28"/>
  <c r="K138" i="28"/>
  <c r="K137" i="28"/>
  <c r="K142" i="28"/>
  <c r="K160" i="28" l="1"/>
  <c r="K159" i="28"/>
  <c r="K158" i="28"/>
  <c r="K157" i="28"/>
  <c r="K156" i="28"/>
  <c r="K155" i="28"/>
  <c r="K154" i="28"/>
  <c r="K153" i="28"/>
  <c r="K152" i="28"/>
  <c r="K151" i="28"/>
  <c r="K150" i="28"/>
  <c r="K149" i="28"/>
  <c r="K136" i="28"/>
  <c r="K135" i="28"/>
  <c r="K134" i="28"/>
  <c r="K132" i="28"/>
  <c r="K131" i="28"/>
  <c r="K130" i="28"/>
  <c r="K129" i="28"/>
  <c r="K128" i="28"/>
  <c r="K127" i="28"/>
  <c r="K126" i="28"/>
  <c r="K125" i="28"/>
  <c r="K124" i="28"/>
  <c r="K122" i="28"/>
  <c r="K121" i="28"/>
  <c r="K120" i="28"/>
  <c r="K118" i="28"/>
  <c r="K117" i="28"/>
  <c r="K116" i="28"/>
  <c r="K115" i="28"/>
  <c r="K114" i="28"/>
  <c r="K113" i="28" l="1"/>
  <c r="K119" i="28"/>
  <c r="K123" i="28"/>
  <c r="K133" i="28"/>
  <c r="K112" i="28" l="1"/>
  <c r="K111" i="28"/>
  <c r="K110" i="28"/>
  <c r="K109" i="28"/>
  <c r="K108" i="28"/>
  <c r="K107" i="28"/>
  <c r="K106" i="28"/>
  <c r="K105" i="28"/>
  <c r="K104" i="28"/>
  <c r="K103" i="28"/>
  <c r="K102" i="28"/>
  <c r="K101" i="28"/>
  <c r="K100" i="28"/>
  <c r="K99" i="28"/>
  <c r="K98" i="28"/>
  <c r="K97" i="28"/>
  <c r="K96" i="28"/>
  <c r="K95" i="28"/>
  <c r="K94" i="28"/>
  <c r="K93" i="28"/>
  <c r="K92" i="28"/>
  <c r="K91" i="28"/>
  <c r="K90" i="28"/>
  <c r="K89" i="28"/>
  <c r="K88" i="28"/>
  <c r="K87" i="28"/>
  <c r="K86" i="28"/>
  <c r="K85" i="28"/>
  <c r="K84" i="28"/>
  <c r="K83" i="28"/>
  <c r="K82" i="28"/>
  <c r="K81" i="28"/>
  <c r="K80" i="28"/>
  <c r="K79" i="28"/>
  <c r="K78" i="28"/>
  <c r="K77" i="28"/>
  <c r="K76" i="28"/>
  <c r="K75" i="28"/>
  <c r="K74" i="28"/>
  <c r="K73" i="28"/>
  <c r="K72" i="28"/>
  <c r="K71" i="28"/>
  <c r="K70" i="28"/>
  <c r="K69" i="28"/>
  <c r="K68" i="28"/>
  <c r="K67" i="28"/>
  <c r="K66" i="28"/>
  <c r="K65" i="28"/>
  <c r="K64" i="28"/>
  <c r="K63" i="28"/>
  <c r="K62" i="28"/>
  <c r="K61" i="28"/>
  <c r="K60" i="28"/>
  <c r="K59" i="28"/>
  <c r="K58" i="28"/>
  <c r="K57" i="28"/>
  <c r="K56" i="28"/>
  <c r="K55" i="28"/>
  <c r="K54" i="28"/>
  <c r="K53" i="28"/>
  <c r="K52" i="28"/>
  <c r="K51" i="28"/>
  <c r="K50" i="28"/>
  <c r="K49" i="28"/>
  <c r="K48" i="28"/>
  <c r="K47" i="28"/>
  <c r="K46" i="28"/>
  <c r="K45" i="28"/>
  <c r="K43" i="28"/>
  <c r="K41" i="28"/>
  <c r="K39" i="28"/>
  <c r="K37" i="28"/>
  <c r="K35" i="28"/>
  <c r="K33" i="28"/>
  <c r="K31" i="28"/>
  <c r="K29" i="28"/>
  <c r="K27" i="28"/>
  <c r="K25" i="28"/>
  <c r="K23" i="28"/>
  <c r="K21" i="28"/>
  <c r="K19" i="28"/>
  <c r="K17" i="28"/>
  <c r="K18" i="28" l="1"/>
  <c r="K20" i="28"/>
  <c r="K22" i="28"/>
  <c r="K24" i="28"/>
  <c r="K26" i="28"/>
  <c r="K28" i="28"/>
  <c r="K30" i="28"/>
  <c r="K32" i="28"/>
  <c r="K34" i="28"/>
  <c r="K36" i="28"/>
  <c r="K38" i="28"/>
  <c r="K40" i="28"/>
  <c r="K42" i="28"/>
  <c r="K44" i="28"/>
  <c r="E14" i="28" l="1"/>
  <c r="E39" i="28"/>
  <c r="D37" i="28"/>
  <c r="E35" i="28"/>
  <c r="E33" i="28"/>
  <c r="E31" i="28"/>
  <c r="D29" i="28"/>
  <c r="E27" i="28"/>
  <c r="E25" i="28"/>
  <c r="E23" i="28"/>
  <c r="D21" i="28"/>
  <c r="E19" i="28"/>
  <c r="E17" i="28"/>
  <c r="E15" i="28"/>
  <c r="D39" i="28"/>
  <c r="E37" i="28"/>
  <c r="D35" i="28"/>
  <c r="D33" i="28"/>
  <c r="D31" i="28"/>
  <c r="E29" i="28"/>
  <c r="D27" i="28"/>
  <c r="D25" i="28"/>
  <c r="D23" i="28"/>
  <c r="E21" i="28"/>
  <c r="D19" i="28"/>
  <c r="D17" i="28"/>
  <c r="D15" i="28"/>
  <c r="E40" i="28"/>
  <c r="E38" i="28"/>
  <c r="E36" i="28"/>
  <c r="E34" i="28"/>
  <c r="E32" i="28"/>
  <c r="E30" i="28"/>
  <c r="E28" i="28"/>
  <c r="E26" i="28"/>
  <c r="E24" i="28"/>
  <c r="E22" i="28"/>
  <c r="D20" i="28"/>
  <c r="E18" i="28"/>
  <c r="E16" i="28"/>
  <c r="D14" i="28"/>
  <c r="D40" i="28"/>
  <c r="D38" i="28"/>
  <c r="D36" i="28"/>
  <c r="D34" i="28"/>
  <c r="D32" i="28"/>
  <c r="D30" i="28"/>
  <c r="D28" i="28"/>
  <c r="D26" i="28"/>
  <c r="D24" i="28"/>
  <c r="D22" i="28"/>
  <c r="E20" i="28"/>
  <c r="D18" i="28"/>
  <c r="D16" i="28"/>
  <c r="J9" i="31" l="1"/>
  <c r="J8" i="31" l="1"/>
  <c r="I133" i="31" l="1"/>
  <c r="I253" i="31" s="1"/>
  <c r="I25" i="31"/>
  <c r="I14" i="31"/>
  <c r="K9" i="31"/>
  <c r="I134" i="31" l="1"/>
  <c r="I254" i="31" s="1"/>
  <c r="I145" i="31"/>
  <c r="I265" i="31" s="1"/>
  <c r="I26" i="31"/>
  <c r="I15" i="31"/>
  <c r="I37" i="31"/>
  <c r="I157" i="31" l="1"/>
  <c r="I49" i="31"/>
  <c r="I146" i="31"/>
  <c r="I266" i="31" s="1"/>
  <c r="I38" i="31"/>
  <c r="I135" i="31"/>
  <c r="I255" i="31" s="1"/>
  <c r="I27" i="31"/>
  <c r="I16" i="31"/>
  <c r="I147" i="31" l="1"/>
  <c r="I267" i="31" s="1"/>
  <c r="I39" i="31"/>
  <c r="I169" i="31"/>
  <c r="I61" i="31"/>
  <c r="I136" i="31"/>
  <c r="I256" i="31" s="1"/>
  <c r="I17" i="31"/>
  <c r="I28" i="31"/>
  <c r="I158" i="31"/>
  <c r="I50" i="31"/>
  <c r="I170" i="31" l="1"/>
  <c r="I62" i="31"/>
  <c r="I148" i="31"/>
  <c r="I268" i="31" s="1"/>
  <c r="I40" i="31"/>
  <c r="I159" i="31"/>
  <c r="I51" i="31"/>
  <c r="I137" i="31"/>
  <c r="I257" i="31" s="1"/>
  <c r="I29" i="31"/>
  <c r="I18" i="31"/>
  <c r="I181" i="31"/>
  <c r="I73" i="31"/>
  <c r="I193" i="31" l="1"/>
  <c r="I138" i="31"/>
  <c r="I258" i="31" s="1"/>
  <c r="I19" i="31"/>
  <c r="I30" i="31"/>
  <c r="I182" i="31"/>
  <c r="I74" i="31"/>
  <c r="I85" i="31"/>
  <c r="I149" i="31"/>
  <c r="I269" i="31" s="1"/>
  <c r="I41" i="31"/>
  <c r="I171" i="31"/>
  <c r="I63" i="31"/>
  <c r="I160" i="31"/>
  <c r="I52" i="31"/>
  <c r="I205" i="31" l="1"/>
  <c r="I194" i="31"/>
  <c r="I172" i="31"/>
  <c r="I64" i="31"/>
  <c r="I161" i="31"/>
  <c r="I53" i="31"/>
  <c r="I97" i="31"/>
  <c r="I217" i="31" s="1"/>
  <c r="I150" i="31"/>
  <c r="I270" i="31" s="1"/>
  <c r="I42" i="31"/>
  <c r="I183" i="31"/>
  <c r="I75" i="31"/>
  <c r="I86" i="31"/>
  <c r="I139" i="31"/>
  <c r="I259" i="31" s="1"/>
  <c r="I31" i="31"/>
  <c r="I20" i="31"/>
  <c r="I206" i="31" l="1"/>
  <c r="I195" i="31"/>
  <c r="I151" i="31"/>
  <c r="I271" i="31" s="1"/>
  <c r="I43" i="31"/>
  <c r="I87" i="31"/>
  <c r="I162" i="31"/>
  <c r="I54" i="31"/>
  <c r="I109" i="31"/>
  <c r="I229" i="31" s="1"/>
  <c r="I184" i="31"/>
  <c r="I76" i="31"/>
  <c r="I140" i="31"/>
  <c r="I260" i="31" s="1"/>
  <c r="I21" i="31"/>
  <c r="I32" i="31"/>
  <c r="I98" i="31"/>
  <c r="I218" i="31" s="1"/>
  <c r="I173" i="31"/>
  <c r="I65" i="31"/>
  <c r="I207" i="31" l="1"/>
  <c r="I196" i="31"/>
  <c r="I152" i="31"/>
  <c r="I272" i="31" s="1"/>
  <c r="I44" i="31"/>
  <c r="I174" i="31"/>
  <c r="I66" i="31"/>
  <c r="I185" i="31"/>
  <c r="I77" i="31"/>
  <c r="I110" i="31"/>
  <c r="I230" i="31" s="1"/>
  <c r="I141" i="31"/>
  <c r="I261" i="31" s="1"/>
  <c r="I33" i="31"/>
  <c r="I22" i="31"/>
  <c r="I88" i="31"/>
  <c r="I121" i="31"/>
  <c r="I241" i="31" s="1"/>
  <c r="I99" i="31"/>
  <c r="I219" i="31" s="1"/>
  <c r="I163" i="31"/>
  <c r="I55" i="31"/>
  <c r="I197" i="31" l="1"/>
  <c r="I208" i="31"/>
  <c r="I175" i="31"/>
  <c r="I67" i="31"/>
  <c r="I100" i="31"/>
  <c r="I220" i="31" s="1"/>
  <c r="I153" i="31"/>
  <c r="I273" i="31" s="1"/>
  <c r="I45" i="31"/>
  <c r="I122" i="31"/>
  <c r="I242" i="31" s="1"/>
  <c r="I164" i="31"/>
  <c r="I56" i="31"/>
  <c r="I111" i="31"/>
  <c r="I231" i="31" s="1"/>
  <c r="I142" i="31"/>
  <c r="I262" i="31" s="1"/>
  <c r="I23" i="31"/>
  <c r="I34" i="31"/>
  <c r="I89" i="31"/>
  <c r="I186" i="31"/>
  <c r="I78" i="31"/>
  <c r="I209" i="31" l="1"/>
  <c r="I198" i="31"/>
  <c r="I90" i="31"/>
  <c r="I143" i="31"/>
  <c r="I263" i="31" s="1"/>
  <c r="I35" i="31"/>
  <c r="I24" i="31"/>
  <c r="I123" i="31"/>
  <c r="I243" i="31" s="1"/>
  <c r="I187" i="31"/>
  <c r="I79" i="31"/>
  <c r="I101" i="31"/>
  <c r="I221" i="31" s="1"/>
  <c r="I154" i="31"/>
  <c r="I274" i="31" s="1"/>
  <c r="I46" i="31"/>
  <c r="I176" i="31"/>
  <c r="I68" i="31"/>
  <c r="I165" i="31"/>
  <c r="I57" i="31"/>
  <c r="I112" i="31"/>
  <c r="I232" i="31" s="1"/>
  <c r="I199" i="31" l="1"/>
  <c r="I210" i="31"/>
  <c r="I177" i="31"/>
  <c r="I69" i="31"/>
  <c r="I188" i="31"/>
  <c r="I80" i="31"/>
  <c r="I113" i="31"/>
  <c r="I233" i="31" s="1"/>
  <c r="I91" i="31"/>
  <c r="I155" i="31"/>
  <c r="I275" i="31" s="1"/>
  <c r="I47" i="31"/>
  <c r="I124" i="31"/>
  <c r="I244" i="31" s="1"/>
  <c r="I166" i="31"/>
  <c r="I58" i="31"/>
  <c r="I144" i="31"/>
  <c r="I264" i="31" s="1"/>
  <c r="I36" i="31"/>
  <c r="I102" i="31"/>
  <c r="I222" i="31" s="1"/>
  <c r="I211" i="31" l="1"/>
  <c r="I200" i="31"/>
  <c r="I114" i="31"/>
  <c r="I234" i="31" s="1"/>
  <c r="I103" i="31"/>
  <c r="I223" i="31" s="1"/>
  <c r="I189" i="31"/>
  <c r="I81" i="31"/>
  <c r="I156" i="31"/>
  <c r="I276" i="31" s="1"/>
  <c r="I48" i="31"/>
  <c r="I178" i="31"/>
  <c r="I70" i="31"/>
  <c r="I167" i="31"/>
  <c r="I59" i="31"/>
  <c r="I125" i="31"/>
  <c r="I245" i="31" s="1"/>
  <c r="I92" i="31"/>
  <c r="I212" i="31" l="1"/>
  <c r="I201" i="31"/>
  <c r="I104" i="31"/>
  <c r="I224" i="31" s="1"/>
  <c r="I190" i="31"/>
  <c r="I82" i="31"/>
  <c r="I93" i="31"/>
  <c r="I179" i="31"/>
  <c r="I71" i="31"/>
  <c r="I168" i="31"/>
  <c r="I60" i="31"/>
  <c r="I115" i="31"/>
  <c r="I235" i="31" s="1"/>
  <c r="I126" i="31"/>
  <c r="I246" i="31" s="1"/>
  <c r="I202" i="31" l="1"/>
  <c r="I213" i="31"/>
  <c r="I127" i="31"/>
  <c r="I247" i="31" s="1"/>
  <c r="I191" i="31"/>
  <c r="I83" i="31"/>
  <c r="I105" i="31"/>
  <c r="I225" i="31" s="1"/>
  <c r="I94" i="31"/>
  <c r="I180" i="31"/>
  <c r="I72" i="31"/>
  <c r="I116" i="31"/>
  <c r="I236" i="31" s="1"/>
  <c r="I203" i="31" l="1"/>
  <c r="I214" i="31"/>
  <c r="I117" i="31"/>
  <c r="I237" i="31" s="1"/>
  <c r="I95" i="31"/>
  <c r="I128" i="31"/>
  <c r="I248" i="31" s="1"/>
  <c r="I192" i="31"/>
  <c r="I84" i="31"/>
  <c r="I106" i="31"/>
  <c r="I226" i="31" s="1"/>
  <c r="I215" i="31" l="1"/>
  <c r="I204" i="31"/>
  <c r="I118" i="31"/>
  <c r="I238" i="31" s="1"/>
  <c r="I107" i="31"/>
  <c r="I227" i="31" s="1"/>
  <c r="I96" i="31"/>
  <c r="I129" i="31"/>
  <c r="I249" i="31" s="1"/>
  <c r="I216" i="31" l="1"/>
  <c r="I119" i="31"/>
  <c r="I239" i="31" s="1"/>
  <c r="I108" i="31"/>
  <c r="I228" i="31" s="1"/>
  <c r="I130" i="31"/>
  <c r="I250" i="31" s="1"/>
  <c r="I131" i="31" l="1"/>
  <c r="I251" i="31" s="1"/>
  <c r="I120" i="31"/>
  <c r="I240" i="31" s="1"/>
  <c r="I132" i="31" l="1"/>
  <c r="I252" i="31" s="1"/>
  <c r="B46" i="25" l="1"/>
  <c r="B47" i="25" l="1"/>
  <c r="M16" i="28"/>
  <c r="C9" i="28" l="1"/>
  <c r="C14" i="28" l="1"/>
  <c r="C39" i="28"/>
  <c r="C34" i="28"/>
  <c r="C27" i="28"/>
  <c r="C17" i="28"/>
  <c r="C33" i="28"/>
  <c r="C23" i="28"/>
  <c r="C40" i="28"/>
  <c r="C25" i="28"/>
  <c r="C29" i="28"/>
  <c r="C19" i="28"/>
  <c r="C18" i="28"/>
  <c r="C15" i="28"/>
  <c r="C35" i="28"/>
  <c r="C24" i="28"/>
  <c r="C28" i="28"/>
  <c r="C20" i="28"/>
  <c r="C30" i="28"/>
  <c r="C26" i="28"/>
  <c r="C21" i="28"/>
  <c r="C31" i="28"/>
  <c r="C37" i="28"/>
  <c r="C16" i="28"/>
  <c r="C32" i="28"/>
  <c r="C38" i="28"/>
  <c r="C36" i="28"/>
  <c r="C22" i="28"/>
  <c r="J13" i="31" l="1"/>
  <c r="B13" i="25" s="1"/>
  <c r="B14" i="31"/>
  <c r="L16" i="31"/>
  <c r="L17" i="31" l="1"/>
  <c r="L18" i="31" s="1"/>
  <c r="L19" i="31" s="1"/>
  <c r="L20" i="31" s="1"/>
  <c r="L21" i="31" s="1"/>
  <c r="L22" i="31" s="1"/>
  <c r="L23" i="31" s="1"/>
  <c r="L24" i="31" s="1"/>
  <c r="L25" i="31" s="1"/>
  <c r="L26" i="31" s="1"/>
  <c r="L27" i="31" s="1"/>
  <c r="B15" i="31"/>
  <c r="J14" i="31"/>
  <c r="O13" i="25"/>
  <c r="B14" i="25"/>
  <c r="AP13" i="25" l="1"/>
  <c r="AL13" i="25"/>
  <c r="AY13" i="25"/>
  <c r="AO13" i="25"/>
  <c r="AQ13" i="25"/>
  <c r="AW13" i="25"/>
  <c r="AV13" i="25"/>
  <c r="AM13" i="25"/>
  <c r="BC13" i="25"/>
  <c r="AX13" i="25"/>
  <c r="AT13" i="25"/>
  <c r="BB13" i="25"/>
  <c r="BA13" i="25"/>
  <c r="AS13" i="25"/>
  <c r="AZ13" i="25"/>
  <c r="AR13" i="25"/>
  <c r="AU13" i="25"/>
  <c r="BD13" i="25"/>
  <c r="B15" i="25"/>
  <c r="O14" i="25"/>
  <c r="BO13" i="25"/>
  <c r="BR13" i="25"/>
  <c r="BK13" i="25"/>
  <c r="BF13" i="25"/>
  <c r="BW13" i="25"/>
  <c r="BY13" i="25"/>
  <c r="BN13" i="25"/>
  <c r="BQ13" i="25"/>
  <c r="BS13" i="25"/>
  <c r="BJ13" i="25"/>
  <c r="BV13" i="25"/>
  <c r="BU13" i="25"/>
  <c r="BM13" i="25"/>
  <c r="CW13" i="25"/>
  <c r="CX13" i="25" s="1"/>
  <c r="CY13" i="25" s="1"/>
  <c r="BI13" i="25"/>
  <c r="BG13" i="25"/>
  <c r="BX13" i="25"/>
  <c r="BT13" i="25"/>
  <c r="BH13" i="25"/>
  <c r="BP13" i="25"/>
  <c r="BL13" i="25"/>
  <c r="J15" i="31"/>
  <c r="B16" i="31"/>
  <c r="L28" i="31"/>
  <c r="AY14" i="25" l="1"/>
  <c r="AS14" i="25"/>
  <c r="AO14" i="25"/>
  <c r="AW14" i="25"/>
  <c r="AR14" i="25"/>
  <c r="AN14" i="25"/>
  <c r="BA14" i="25"/>
  <c r="AZ14" i="25"/>
  <c r="AP14" i="25"/>
  <c r="AU14" i="25"/>
  <c r="AL14" i="25"/>
  <c r="AQ14" i="25"/>
  <c r="BB14" i="25"/>
  <c r="AT14" i="25"/>
  <c r="AX14" i="25"/>
  <c r="AK14" i="25"/>
  <c r="AV14" i="25"/>
  <c r="AM14" i="25"/>
  <c r="BC14" i="25"/>
  <c r="BD14" i="25"/>
  <c r="AN13" i="25"/>
  <c r="CD13" i="25" s="1"/>
  <c r="CJ13" i="25"/>
  <c r="CE13" i="25"/>
  <c r="CS13" i="25"/>
  <c r="CG13" i="25"/>
  <c r="B17" i="31"/>
  <c r="J16" i="31"/>
  <c r="CC13" i="25"/>
  <c r="CF13" i="25"/>
  <c r="CL13" i="25"/>
  <c r="CK13" i="25"/>
  <c r="CQ13" i="25"/>
  <c r="BJ14" i="25"/>
  <c r="BX14" i="25"/>
  <c r="BQ14" i="25"/>
  <c r="BT14" i="25"/>
  <c r="BG14" i="25"/>
  <c r="BU14" i="25"/>
  <c r="BK14" i="25"/>
  <c r="BI14" i="25"/>
  <c r="CW14" i="25"/>
  <c r="CX14" i="25" s="1"/>
  <c r="CY14" i="25" s="1"/>
  <c r="BV14" i="25"/>
  <c r="BO14" i="25"/>
  <c r="BY14" i="25"/>
  <c r="BM14" i="25"/>
  <c r="BL14" i="25"/>
  <c r="BS14" i="25"/>
  <c r="BH14" i="25"/>
  <c r="BN14" i="25"/>
  <c r="BP14" i="25"/>
  <c r="BF14" i="25"/>
  <c r="BW14" i="25"/>
  <c r="BR14" i="25"/>
  <c r="L29" i="31"/>
  <c r="CH13" i="25"/>
  <c r="CM13" i="25"/>
  <c r="CB13" i="25"/>
  <c r="CT13" i="25"/>
  <c r="O15" i="25"/>
  <c r="B16" i="25"/>
  <c r="CR13" i="25"/>
  <c r="CI13" i="25"/>
  <c r="AK13" i="25"/>
  <c r="CN13" i="25"/>
  <c r="CO13" i="25"/>
  <c r="CP13" i="25"/>
  <c r="AW15" i="25" l="1"/>
  <c r="AR15" i="25"/>
  <c r="AZ15" i="25"/>
  <c r="AN15" i="25"/>
  <c r="AY15" i="25"/>
  <c r="AQ15" i="25"/>
  <c r="AO15" i="25"/>
  <c r="AV15" i="25"/>
  <c r="BD15" i="25"/>
  <c r="AP15" i="25"/>
  <c r="AX15" i="25"/>
  <c r="BB15" i="25"/>
  <c r="AT15" i="25"/>
  <c r="AL15" i="25"/>
  <c r="BA15" i="25"/>
  <c r="AS15" i="25"/>
  <c r="AU15" i="25"/>
  <c r="AM15" i="25"/>
  <c r="BC15" i="25"/>
  <c r="CJ14" i="25"/>
  <c r="CE14" i="25"/>
  <c r="CB14" i="25"/>
  <c r="CM14" i="25"/>
  <c r="CF14" i="25"/>
  <c r="CH14" i="25"/>
  <c r="CQ14" i="25"/>
  <c r="CR14" i="25"/>
  <c r="CI14" i="25"/>
  <c r="CO14" i="25"/>
  <c r="CN14" i="25"/>
  <c r="CP14" i="25"/>
  <c r="CK14" i="25"/>
  <c r="CT14" i="25"/>
  <c r="CC14" i="25"/>
  <c r="CL14" i="25"/>
  <c r="CD14" i="25"/>
  <c r="CS14" i="25"/>
  <c r="CG14" i="25"/>
  <c r="L30" i="31"/>
  <c r="J17" i="31"/>
  <c r="B18" i="31"/>
  <c r="BO15" i="25"/>
  <c r="BS15" i="25"/>
  <c r="BX15" i="25"/>
  <c r="BU15" i="25"/>
  <c r="BY15" i="25"/>
  <c r="BM15" i="25"/>
  <c r="BV15" i="25"/>
  <c r="BP15" i="25"/>
  <c r="BJ15" i="25"/>
  <c r="BW15" i="25"/>
  <c r="BL15" i="25"/>
  <c r="CW15" i="25"/>
  <c r="CX15" i="25" s="1"/>
  <c r="CY15" i="25" s="1"/>
  <c r="BN15" i="25"/>
  <c r="BF15" i="25"/>
  <c r="BI15" i="25"/>
  <c r="BR15" i="25"/>
  <c r="BH15" i="25"/>
  <c r="BQ15" i="25"/>
  <c r="BT15" i="25"/>
  <c r="BG15" i="25"/>
  <c r="BK15" i="25"/>
  <c r="CA13" i="25"/>
  <c r="CU13" i="25" s="1"/>
  <c r="C13" i="25" s="1"/>
  <c r="CA14" i="25"/>
  <c r="O16" i="25"/>
  <c r="B17" i="25"/>
  <c r="AM16" i="25" l="1"/>
  <c r="AR16" i="25"/>
  <c r="AL16" i="25"/>
  <c r="BD16" i="25"/>
  <c r="AP16" i="25"/>
  <c r="AK16" i="25"/>
  <c r="AS16" i="25"/>
  <c r="AO16" i="25"/>
  <c r="AN16" i="25"/>
  <c r="AT16" i="25"/>
  <c r="BB16" i="25"/>
  <c r="AX16" i="25"/>
  <c r="AW16" i="25"/>
  <c r="AV16" i="25"/>
  <c r="AQ16" i="25"/>
  <c r="AY16" i="25"/>
  <c r="BC16" i="25"/>
  <c r="AU16" i="25"/>
  <c r="BA16" i="25"/>
  <c r="AZ16" i="25"/>
  <c r="CJ15" i="25"/>
  <c r="CE15" i="25"/>
  <c r="CQ15" i="25"/>
  <c r="CO15" i="25"/>
  <c r="CC15" i="25"/>
  <c r="CM15" i="25"/>
  <c r="CB15" i="25"/>
  <c r="CI15" i="25"/>
  <c r="CF15" i="25"/>
  <c r="CS15" i="25"/>
  <c r="CU14" i="25"/>
  <c r="C14" i="25" s="1"/>
  <c r="CN15" i="25"/>
  <c r="AK15" i="25"/>
  <c r="CL15" i="25"/>
  <c r="CH15" i="25"/>
  <c r="CG15" i="25"/>
  <c r="CT15" i="25"/>
  <c r="CD15" i="25"/>
  <c r="CR15" i="25"/>
  <c r="CK15" i="25"/>
  <c r="CP15" i="25"/>
  <c r="B18" i="25"/>
  <c r="O17" i="25"/>
  <c r="BJ16" i="25"/>
  <c r="BL16" i="25"/>
  <c r="BK16" i="25"/>
  <c r="BQ16" i="25"/>
  <c r="BS16" i="25"/>
  <c r="BW16" i="25"/>
  <c r="BH16" i="25"/>
  <c r="BP16" i="25"/>
  <c r="BR16" i="25"/>
  <c r="BV16" i="25"/>
  <c r="BT16" i="25"/>
  <c r="BN16" i="25"/>
  <c r="CW16" i="25"/>
  <c r="CX16" i="25" s="1"/>
  <c r="CY16" i="25" s="1"/>
  <c r="BG16" i="25"/>
  <c r="BF16" i="25"/>
  <c r="BM16" i="25"/>
  <c r="BI16" i="25"/>
  <c r="BY16" i="25"/>
  <c r="BU16" i="25"/>
  <c r="BX16" i="25"/>
  <c r="BO16" i="25"/>
  <c r="J18" i="31"/>
  <c r="B19" i="31"/>
  <c r="L31" i="31"/>
  <c r="AP17" i="25" l="1"/>
  <c r="AL17" i="25"/>
  <c r="BD17" i="25"/>
  <c r="AQ17" i="25"/>
  <c r="AK17" i="25"/>
  <c r="BC17" i="25"/>
  <c r="AY17" i="25"/>
  <c r="AM17" i="25"/>
  <c r="AR17" i="25"/>
  <c r="BA17" i="25"/>
  <c r="AN17" i="25"/>
  <c r="BB17" i="25"/>
  <c r="AT17" i="25"/>
  <c r="AW17" i="25"/>
  <c r="AS17" i="25"/>
  <c r="AO17" i="25"/>
  <c r="AV17" i="25"/>
  <c r="AU17" i="25"/>
  <c r="AX17" i="25"/>
  <c r="AZ17" i="25"/>
  <c r="CA15" i="25"/>
  <c r="CU15" i="25" s="1"/>
  <c r="C15" i="25" s="1"/>
  <c r="CJ16" i="25"/>
  <c r="CE16" i="25"/>
  <c r="CT16" i="25"/>
  <c r="CS16" i="25"/>
  <c r="CI16" i="25"/>
  <c r="CA16" i="25"/>
  <c r="CP16" i="25"/>
  <c r="CD16" i="25"/>
  <c r="CB16" i="25"/>
  <c r="CO16" i="25"/>
  <c r="CR16" i="25"/>
  <c r="CN16" i="25"/>
  <c r="CQ16" i="25"/>
  <c r="CL16" i="25"/>
  <c r="CH16" i="25"/>
  <c r="CM16" i="25"/>
  <c r="CF16" i="25"/>
  <c r="CK16" i="25"/>
  <c r="CC16" i="25"/>
  <c r="CG16" i="25"/>
  <c r="B20" i="31"/>
  <c r="J19" i="31"/>
  <c r="BN17" i="25"/>
  <c r="BY17" i="25"/>
  <c r="BW17" i="25"/>
  <c r="BU17" i="25"/>
  <c r="CW17" i="25"/>
  <c r="CX17" i="25" s="1"/>
  <c r="CY17" i="25" s="1"/>
  <c r="BV17" i="25"/>
  <c r="BQ17" i="25"/>
  <c r="BX17" i="25"/>
  <c r="BM17" i="25"/>
  <c r="BR17" i="25"/>
  <c r="BT17" i="25"/>
  <c r="BJ17" i="25"/>
  <c r="BF17" i="25"/>
  <c r="BL17" i="25"/>
  <c r="BO17" i="25"/>
  <c r="BS17" i="25"/>
  <c r="BH17" i="25"/>
  <c r="BI17" i="25"/>
  <c r="BP17" i="25"/>
  <c r="BG17" i="25"/>
  <c r="BK17" i="25"/>
  <c r="L32" i="31"/>
  <c r="B19" i="25"/>
  <c r="O18" i="25"/>
  <c r="AO18" i="25" l="1"/>
  <c r="AV18" i="25"/>
  <c r="AP18" i="25"/>
  <c r="AN18" i="25"/>
  <c r="AQ18" i="25"/>
  <c r="AZ18" i="25"/>
  <c r="AW18" i="25"/>
  <c r="AL18" i="25"/>
  <c r="BB18" i="25"/>
  <c r="AT18" i="25"/>
  <c r="AX18" i="25"/>
  <c r="BA18" i="25"/>
  <c r="AU18" i="25"/>
  <c r="BD18" i="25"/>
  <c r="AY18" i="25"/>
  <c r="AK18" i="25"/>
  <c r="BC18" i="25"/>
  <c r="AM18" i="25"/>
  <c r="AS18" i="25"/>
  <c r="AR18" i="25"/>
  <c r="CJ17" i="25"/>
  <c r="CC17" i="25"/>
  <c r="CE17" i="25"/>
  <c r="CF17" i="25"/>
  <c r="CD17" i="25"/>
  <c r="CN17" i="25"/>
  <c r="CK17" i="25"/>
  <c r="CT17" i="25"/>
  <c r="CR17" i="25"/>
  <c r="CM17" i="25"/>
  <c r="CA17" i="25"/>
  <c r="CU16" i="25"/>
  <c r="C16" i="25" s="1"/>
  <c r="CI17" i="25"/>
  <c r="CH17" i="25"/>
  <c r="CS17" i="25"/>
  <c r="CP17" i="25"/>
  <c r="CB17" i="25"/>
  <c r="CG17" i="25"/>
  <c r="CL17" i="25"/>
  <c r="CO17" i="25"/>
  <c r="CQ17" i="25"/>
  <c r="O19" i="25"/>
  <c r="B20" i="25"/>
  <c r="BJ18" i="25"/>
  <c r="BP18" i="25"/>
  <c r="BV18" i="25"/>
  <c r="BY18" i="25"/>
  <c r="BG18" i="25"/>
  <c r="BT18" i="25"/>
  <c r="BO18" i="25"/>
  <c r="BQ18" i="25"/>
  <c r="BL18" i="25"/>
  <c r="BI18" i="25"/>
  <c r="BF18" i="25"/>
  <c r="BN18" i="25"/>
  <c r="BK18" i="25"/>
  <c r="BM18" i="25"/>
  <c r="BX18" i="25"/>
  <c r="BU18" i="25"/>
  <c r="CW18" i="25"/>
  <c r="CX18" i="25" s="1"/>
  <c r="CY18" i="25" s="1"/>
  <c r="BS18" i="25"/>
  <c r="BW18" i="25"/>
  <c r="BH18" i="25"/>
  <c r="BR18" i="25"/>
  <c r="L33" i="31"/>
  <c r="J20" i="31"/>
  <c r="B21" i="31"/>
  <c r="BC19" i="25" l="1"/>
  <c r="AR19" i="25"/>
  <c r="AN19" i="25"/>
  <c r="BA19" i="25"/>
  <c r="AO19" i="25"/>
  <c r="AZ19" i="25"/>
  <c r="AK19" i="25"/>
  <c r="AQ19" i="25"/>
  <c r="AP19" i="25"/>
  <c r="AY19" i="25"/>
  <c r="AL19" i="25"/>
  <c r="BB19" i="25"/>
  <c r="AT19" i="25"/>
  <c r="AS19" i="25"/>
  <c r="AU19" i="25"/>
  <c r="AX19" i="25"/>
  <c r="AM19" i="25"/>
  <c r="BD19" i="25"/>
  <c r="AW19" i="25"/>
  <c r="AV19" i="25"/>
  <c r="CJ18" i="25"/>
  <c r="CE18" i="25"/>
  <c r="CM18" i="25"/>
  <c r="CT18" i="25"/>
  <c r="CA18" i="25"/>
  <c r="CQ18" i="25"/>
  <c r="CP18" i="25"/>
  <c r="CS18" i="25"/>
  <c r="CF18" i="25"/>
  <c r="CL18" i="25"/>
  <c r="CC18" i="25"/>
  <c r="CN18" i="25"/>
  <c r="CO18" i="25"/>
  <c r="CI18" i="25"/>
  <c r="CU17" i="25"/>
  <c r="C17" i="25" s="1"/>
  <c r="CH18" i="25"/>
  <c r="CG18" i="25"/>
  <c r="CR18" i="25"/>
  <c r="CD18" i="25"/>
  <c r="CK18" i="25"/>
  <c r="CB18" i="25"/>
  <c r="B22" i="31"/>
  <c r="J21" i="31"/>
  <c r="B21" i="25"/>
  <c r="O20" i="25"/>
  <c r="L34" i="31"/>
  <c r="BN19" i="25"/>
  <c r="BF19" i="25"/>
  <c r="BU19" i="25"/>
  <c r="BH19" i="25"/>
  <c r="BR19" i="25"/>
  <c r="BX19" i="25"/>
  <c r="BV19" i="25"/>
  <c r="BG19" i="25"/>
  <c r="BO19" i="25"/>
  <c r="BQ19" i="25"/>
  <c r="BL19" i="25"/>
  <c r="BW19" i="25"/>
  <c r="BI19" i="25"/>
  <c r="BT19" i="25"/>
  <c r="BY19" i="25"/>
  <c r="CW19" i="25"/>
  <c r="CX19" i="25" s="1"/>
  <c r="CY19" i="25" s="1"/>
  <c r="BP19" i="25"/>
  <c r="BS19" i="25"/>
  <c r="BJ19" i="25"/>
  <c r="BK19" i="25"/>
  <c r="BM19" i="25"/>
  <c r="AQ20" i="25" l="1"/>
  <c r="AM20" i="25"/>
  <c r="AN20" i="25"/>
  <c r="AY20" i="25"/>
  <c r="BC20" i="25"/>
  <c r="AO20" i="25"/>
  <c r="AW20" i="25"/>
  <c r="AK20" i="25"/>
  <c r="AU20" i="25"/>
  <c r="BD20" i="25"/>
  <c r="AP20" i="25"/>
  <c r="BB20" i="25"/>
  <c r="AX20" i="25"/>
  <c r="AV20" i="25"/>
  <c r="AT20" i="25"/>
  <c r="AL20" i="25"/>
  <c r="AR20" i="25"/>
  <c r="BA20" i="25"/>
  <c r="AS20" i="25"/>
  <c r="AZ20" i="25"/>
  <c r="CE19" i="25"/>
  <c r="CJ19" i="25"/>
  <c r="CF19" i="25"/>
  <c r="CT19" i="25"/>
  <c r="CN19" i="25"/>
  <c r="CK19" i="25"/>
  <c r="CR19" i="25"/>
  <c r="CI19" i="25"/>
  <c r="CD19" i="25"/>
  <c r="CH19" i="25"/>
  <c r="CL19" i="25"/>
  <c r="CU18" i="25"/>
  <c r="C18" i="25" s="1"/>
  <c r="CO19" i="25"/>
  <c r="CG19" i="25"/>
  <c r="CB19" i="25"/>
  <c r="CC19" i="25"/>
  <c r="CQ19" i="25"/>
  <c r="CP19" i="25"/>
  <c r="CS19" i="25"/>
  <c r="CA19" i="25"/>
  <c r="CM19" i="25"/>
  <c r="BJ20" i="25"/>
  <c r="BV20" i="25"/>
  <c r="BX20" i="25"/>
  <c r="BT20" i="25"/>
  <c r="BR20" i="25"/>
  <c r="BK20" i="25"/>
  <c r="BG20" i="25"/>
  <c r="BM20" i="25"/>
  <c r="BL20" i="25"/>
  <c r="BO20" i="25"/>
  <c r="BU20" i="25"/>
  <c r="BY20" i="25"/>
  <c r="BF20" i="25"/>
  <c r="BI20" i="25"/>
  <c r="BP20" i="25"/>
  <c r="BS20" i="25"/>
  <c r="BN20" i="25"/>
  <c r="BW20" i="25"/>
  <c r="BQ20" i="25"/>
  <c r="CW20" i="25"/>
  <c r="CX20" i="25" s="1"/>
  <c r="CY20" i="25" s="1"/>
  <c r="BH20" i="25"/>
  <c r="J22" i="31"/>
  <c r="B23" i="31"/>
  <c r="B22" i="25"/>
  <c r="O21" i="25"/>
  <c r="L35" i="31"/>
  <c r="AP21" i="25" l="1"/>
  <c r="AL21" i="25"/>
  <c r="AM21" i="25"/>
  <c r="BD21" i="25"/>
  <c r="AK21" i="25"/>
  <c r="AS21" i="25"/>
  <c r="AO21" i="25"/>
  <c r="BA21" i="25"/>
  <c r="AN21" i="25"/>
  <c r="BB21" i="25"/>
  <c r="AT21" i="25"/>
  <c r="AX21" i="25"/>
  <c r="AV21" i="25"/>
  <c r="AQ21" i="25"/>
  <c r="BC21" i="25"/>
  <c r="AU21" i="25"/>
  <c r="AR21" i="25"/>
  <c r="AY21" i="25"/>
  <c r="AW21" i="25"/>
  <c r="AZ21" i="25"/>
  <c r="CJ20" i="25"/>
  <c r="CE20" i="25"/>
  <c r="CP20" i="25"/>
  <c r="CI20" i="25"/>
  <c r="CM20" i="25"/>
  <c r="CN20" i="25"/>
  <c r="CQ20" i="25"/>
  <c r="CC20" i="25"/>
  <c r="CR20" i="25"/>
  <c r="CD20" i="25"/>
  <c r="CK20" i="25"/>
  <c r="CL20" i="25"/>
  <c r="CT20" i="25"/>
  <c r="CG20" i="25"/>
  <c r="CO20" i="25"/>
  <c r="CU19" i="25"/>
  <c r="C19" i="25" s="1"/>
  <c r="CH20" i="25"/>
  <c r="CB20" i="25"/>
  <c r="CS20" i="25"/>
  <c r="CA20" i="25"/>
  <c r="CF20" i="25"/>
  <c r="O22" i="25"/>
  <c r="B23" i="25"/>
  <c r="J23" i="31"/>
  <c r="B24" i="31"/>
  <c r="BO21" i="25"/>
  <c r="BW21" i="25"/>
  <c r="BH21" i="25"/>
  <c r="BK21" i="25"/>
  <c r="BQ21" i="25"/>
  <c r="CW21" i="25"/>
  <c r="CX21" i="25" s="1"/>
  <c r="CY21" i="25" s="1"/>
  <c r="BY21" i="25"/>
  <c r="BU21" i="25"/>
  <c r="BS21" i="25"/>
  <c r="BR21" i="25"/>
  <c r="BN21" i="25"/>
  <c r="BG21" i="25"/>
  <c r="BJ21" i="25"/>
  <c r="BT21" i="25"/>
  <c r="BV21" i="25"/>
  <c r="BI21" i="25"/>
  <c r="BM21" i="25"/>
  <c r="BX21" i="25"/>
  <c r="BL21" i="25"/>
  <c r="BF21" i="25"/>
  <c r="BP21" i="25"/>
  <c r="BD22" i="25" l="1"/>
  <c r="AS22" i="25"/>
  <c r="AO22" i="25"/>
  <c r="AK22" i="25"/>
  <c r="AQ22" i="25"/>
  <c r="AL22" i="25"/>
  <c r="BC22" i="25"/>
  <c r="AP22" i="25"/>
  <c r="AZ22" i="25"/>
  <c r="AM22" i="25"/>
  <c r="AR22" i="25"/>
  <c r="BA22" i="25"/>
  <c r="AN22" i="25"/>
  <c r="AT22" i="25"/>
  <c r="AX22" i="25"/>
  <c r="AV22" i="25"/>
  <c r="AU22" i="25"/>
  <c r="BB22" i="25"/>
  <c r="AW22" i="25"/>
  <c r="AY22" i="25"/>
  <c r="CJ21" i="25"/>
  <c r="CE21" i="25"/>
  <c r="CH21" i="25"/>
  <c r="CK21" i="25"/>
  <c r="CS21" i="25"/>
  <c r="CT21" i="25"/>
  <c r="CQ21" i="25"/>
  <c r="CP21" i="25"/>
  <c r="CG21" i="25"/>
  <c r="CA21" i="25"/>
  <c r="CU20" i="25"/>
  <c r="C20" i="25" s="1"/>
  <c r="CD21" i="25"/>
  <c r="CO21" i="25"/>
  <c r="CN21" i="25"/>
  <c r="CI21" i="25"/>
  <c r="CF21" i="25"/>
  <c r="CC21" i="25"/>
  <c r="CR21" i="25"/>
  <c r="CB21" i="25"/>
  <c r="CM21" i="25"/>
  <c r="CL21" i="25"/>
  <c r="B24" i="25"/>
  <c r="O23" i="25"/>
  <c r="BJ22" i="25"/>
  <c r="BL22" i="25"/>
  <c r="BK22" i="25"/>
  <c r="BV22" i="25"/>
  <c r="BM22" i="25"/>
  <c r="BU22" i="25"/>
  <c r="BF22" i="25"/>
  <c r="BS22" i="25"/>
  <c r="BG22" i="25"/>
  <c r="BI22" i="25"/>
  <c r="BP22" i="25"/>
  <c r="BQ22" i="25"/>
  <c r="CW22" i="25"/>
  <c r="CX22" i="25" s="1"/>
  <c r="CY22" i="25" s="1"/>
  <c r="BO22" i="25"/>
  <c r="BY22" i="25"/>
  <c r="BW22" i="25"/>
  <c r="BH22" i="25"/>
  <c r="BX22" i="25"/>
  <c r="BN22" i="25"/>
  <c r="BT22" i="25"/>
  <c r="BR22" i="25"/>
  <c r="B25" i="31"/>
  <c r="J24" i="31"/>
  <c r="AR23" i="25" l="1"/>
  <c r="AN23" i="25"/>
  <c r="AV23" i="25"/>
  <c r="AP23" i="25"/>
  <c r="AK23" i="25"/>
  <c r="BA23" i="25"/>
  <c r="AO23" i="25"/>
  <c r="AQ23" i="25"/>
  <c r="AM23" i="25"/>
  <c r="AY23" i="25"/>
  <c r="AL23" i="25"/>
  <c r="AS23" i="25"/>
  <c r="BB23" i="25"/>
  <c r="AT23" i="25"/>
  <c r="BC23" i="25"/>
  <c r="AU23" i="25"/>
  <c r="AX23" i="25"/>
  <c r="BD23" i="25"/>
  <c r="AW23" i="25"/>
  <c r="AZ23" i="25"/>
  <c r="CJ22" i="25"/>
  <c r="CE22" i="25"/>
  <c r="CM22" i="25"/>
  <c r="CI22" i="25"/>
  <c r="CT22" i="25"/>
  <c r="CQ22" i="25"/>
  <c r="CO22" i="25"/>
  <c r="CS22" i="25"/>
  <c r="CR22" i="25"/>
  <c r="CU21" i="25"/>
  <c r="C21" i="25" s="1"/>
  <c r="CC22" i="25"/>
  <c r="CP22" i="25"/>
  <c r="CL22" i="25"/>
  <c r="CK22" i="25"/>
  <c r="CB22" i="25"/>
  <c r="CH22" i="25"/>
  <c r="CD22" i="25"/>
  <c r="CN22" i="25"/>
  <c r="CA22" i="25"/>
  <c r="CF22" i="25"/>
  <c r="CG22" i="25"/>
  <c r="BJ23" i="25"/>
  <c r="BP23" i="25"/>
  <c r="BX23" i="25"/>
  <c r="BY23" i="25"/>
  <c r="BW23" i="25"/>
  <c r="CW23" i="25"/>
  <c r="CX23" i="25" s="1"/>
  <c r="CY23" i="25" s="1"/>
  <c r="BQ23" i="25"/>
  <c r="BT23" i="25"/>
  <c r="BR23" i="25"/>
  <c r="BU23" i="25"/>
  <c r="BS23" i="25"/>
  <c r="BI23" i="25"/>
  <c r="BV23" i="25"/>
  <c r="BF23" i="25"/>
  <c r="BO23" i="25"/>
  <c r="BN23" i="25"/>
  <c r="BH23" i="25"/>
  <c r="BK23" i="25"/>
  <c r="BG23" i="25"/>
  <c r="BL23" i="25"/>
  <c r="BM23" i="25"/>
  <c r="O24" i="25"/>
  <c r="B25" i="25"/>
  <c r="J25" i="31"/>
  <c r="B26" i="31"/>
  <c r="AQ24" i="25" l="1"/>
  <c r="AM24" i="25"/>
  <c r="BC24" i="25"/>
  <c r="AO24" i="25"/>
  <c r="AZ24" i="25"/>
  <c r="AS24" i="25"/>
  <c r="AW24" i="25"/>
  <c r="AK24" i="25"/>
  <c r="AR24" i="25"/>
  <c r="AP24" i="25"/>
  <c r="AY24" i="25"/>
  <c r="AL24" i="25"/>
  <c r="AT24" i="25"/>
  <c r="AX24" i="25"/>
  <c r="BD24" i="25"/>
  <c r="AV24" i="25"/>
  <c r="AU24" i="25"/>
  <c r="BB24" i="25"/>
  <c r="AN24" i="25"/>
  <c r="BA24" i="25"/>
  <c r="CJ23" i="25"/>
  <c r="CE23" i="25"/>
  <c r="CF23" i="25"/>
  <c r="CA23" i="25"/>
  <c r="CB23" i="25"/>
  <c r="CN23" i="25"/>
  <c r="CH23" i="25"/>
  <c r="CQ23" i="25"/>
  <c r="CG23" i="25"/>
  <c r="CM23" i="25"/>
  <c r="CI23" i="25"/>
  <c r="CU22" i="25"/>
  <c r="C22" i="25" s="1"/>
  <c r="CK23" i="25"/>
  <c r="CC23" i="25"/>
  <c r="CD23" i="25"/>
  <c r="CP23" i="25"/>
  <c r="CR23" i="25"/>
  <c r="CO23" i="25"/>
  <c r="CT23" i="25"/>
  <c r="CL23" i="25"/>
  <c r="CS23" i="25"/>
  <c r="O25" i="25"/>
  <c r="B26" i="25"/>
  <c r="B27" i="31"/>
  <c r="J26" i="31"/>
  <c r="BJ24" i="25"/>
  <c r="BT24" i="25"/>
  <c r="BX24" i="25"/>
  <c r="BV24" i="25"/>
  <c r="BY24" i="25"/>
  <c r="BR24" i="25"/>
  <c r="BO24" i="25"/>
  <c r="BL24" i="25"/>
  <c r="BI24" i="25"/>
  <c r="BQ24" i="25"/>
  <c r="BG24" i="25"/>
  <c r="BN24" i="25"/>
  <c r="BS24" i="25"/>
  <c r="BP24" i="25"/>
  <c r="BF24" i="25"/>
  <c r="BM24" i="25"/>
  <c r="BK24" i="25"/>
  <c r="CW24" i="25"/>
  <c r="CX24" i="25" s="1"/>
  <c r="CY24" i="25" s="1"/>
  <c r="BW24" i="25"/>
  <c r="BU24" i="25"/>
  <c r="BH24" i="25"/>
  <c r="AZ25" i="25" l="1"/>
  <c r="AL25" i="25"/>
  <c r="AN25" i="25"/>
  <c r="AY25" i="25"/>
  <c r="AR25" i="25"/>
  <c r="BC25" i="25"/>
  <c r="AO25" i="25"/>
  <c r="AV25" i="25"/>
  <c r="BD25" i="25"/>
  <c r="AQ25" i="25"/>
  <c r="BB25" i="25"/>
  <c r="AT25" i="25"/>
  <c r="AX25" i="25"/>
  <c r="AP25" i="25"/>
  <c r="AU25" i="25"/>
  <c r="AM25" i="25"/>
  <c r="AW25" i="25"/>
  <c r="BA25" i="25"/>
  <c r="AS25" i="25"/>
  <c r="AK25" i="25"/>
  <c r="CJ24" i="25"/>
  <c r="CE24" i="25"/>
  <c r="CR24" i="25"/>
  <c r="CP24" i="25"/>
  <c r="CI24" i="25"/>
  <c r="CC24" i="25"/>
  <c r="CG24" i="25"/>
  <c r="CH24" i="25"/>
  <c r="CQ24" i="25"/>
  <c r="CF24" i="25"/>
  <c r="CK24" i="25"/>
  <c r="CB24" i="25"/>
  <c r="CT24" i="25"/>
  <c r="CU23" i="25"/>
  <c r="C23" i="25" s="1"/>
  <c r="CD24" i="25"/>
  <c r="CA24" i="25"/>
  <c r="CS24" i="25"/>
  <c r="CN24" i="25"/>
  <c r="CL24" i="25"/>
  <c r="CM24" i="25"/>
  <c r="CO24" i="25"/>
  <c r="B28" i="31"/>
  <c r="J27" i="31"/>
  <c r="B27" i="25"/>
  <c r="O26" i="25"/>
  <c r="BI25" i="25"/>
  <c r="BV25" i="25"/>
  <c r="BH25" i="25"/>
  <c r="BQ25" i="25"/>
  <c r="BG25" i="25"/>
  <c r="CW25" i="25"/>
  <c r="CX25" i="25" s="1"/>
  <c r="CY25" i="25" s="1"/>
  <c r="BN25" i="25"/>
  <c r="BP25" i="25"/>
  <c r="BM25" i="25"/>
  <c r="BR25" i="25"/>
  <c r="BO25" i="25"/>
  <c r="BF25" i="25"/>
  <c r="BJ25" i="25"/>
  <c r="BT25" i="25"/>
  <c r="BX25" i="25"/>
  <c r="BL25" i="25"/>
  <c r="BU25" i="25"/>
  <c r="BY25" i="25"/>
  <c r="BK25" i="25"/>
  <c r="BW25" i="25"/>
  <c r="BS25" i="25"/>
  <c r="AS26" i="25" l="1"/>
  <c r="AO26" i="25"/>
  <c r="AR26" i="25"/>
  <c r="AM26" i="25"/>
  <c r="AL26" i="25"/>
  <c r="AU26" i="25"/>
  <c r="BA26" i="25"/>
  <c r="AN26" i="25"/>
  <c r="BB26" i="25"/>
  <c r="AT26" i="25"/>
  <c r="AX26" i="25"/>
  <c r="AK26" i="25"/>
  <c r="AZ26" i="25"/>
  <c r="AV26" i="25"/>
  <c r="BC26" i="25"/>
  <c r="AY26" i="25"/>
  <c r="AQ26" i="25"/>
  <c r="AP26" i="25"/>
  <c r="AW26" i="25"/>
  <c r="BD26" i="25"/>
  <c r="CJ25" i="25"/>
  <c r="CE25" i="25"/>
  <c r="CN25" i="25"/>
  <c r="CT25" i="25"/>
  <c r="CF25" i="25"/>
  <c r="CR25" i="25"/>
  <c r="CO25" i="25"/>
  <c r="CP25" i="25"/>
  <c r="CH25" i="25"/>
  <c r="CC25" i="25"/>
  <c r="CK25" i="25"/>
  <c r="CQ25" i="25"/>
  <c r="CG25" i="25"/>
  <c r="CI25" i="25"/>
  <c r="CB25" i="25"/>
  <c r="CD25" i="25"/>
  <c r="CU24" i="25"/>
  <c r="C24" i="25" s="1"/>
  <c r="CS25" i="25"/>
  <c r="CA25" i="25"/>
  <c r="CM25" i="25"/>
  <c r="CL25" i="25"/>
  <c r="BJ26" i="25"/>
  <c r="BH26" i="25"/>
  <c r="BR26" i="25"/>
  <c r="BT26" i="25"/>
  <c r="BM26" i="25"/>
  <c r="BO26" i="25"/>
  <c r="BY26" i="25"/>
  <c r="BS26" i="25"/>
  <c r="BL26" i="25"/>
  <c r="BG26" i="25"/>
  <c r="BN26" i="25"/>
  <c r="BQ26" i="25"/>
  <c r="BU26" i="25"/>
  <c r="CW26" i="25"/>
  <c r="CX26" i="25" s="1"/>
  <c r="CY26" i="25" s="1"/>
  <c r="BK26" i="25"/>
  <c r="BV26" i="25"/>
  <c r="BP26" i="25"/>
  <c r="BF26" i="25"/>
  <c r="BI26" i="25"/>
  <c r="BW26" i="25"/>
  <c r="BX26" i="25"/>
  <c r="J28" i="31"/>
  <c r="B29" i="31"/>
  <c r="O27" i="25"/>
  <c r="B28" i="25"/>
  <c r="AN27" i="25" l="1"/>
  <c r="BD27" i="25"/>
  <c r="AV27" i="25"/>
  <c r="AK27" i="25"/>
  <c r="AZ27" i="25"/>
  <c r="AM27" i="25"/>
  <c r="AS27" i="25"/>
  <c r="BA27" i="25"/>
  <c r="AO27" i="25"/>
  <c r="AX27" i="25"/>
  <c r="BB27" i="25"/>
  <c r="AT27" i="25"/>
  <c r="AW27" i="25"/>
  <c r="AY27" i="25"/>
  <c r="AQ27" i="25"/>
  <c r="AP27" i="25"/>
  <c r="AU27" i="25"/>
  <c r="AR27" i="25"/>
  <c r="AL27" i="25"/>
  <c r="BC27" i="25"/>
  <c r="CJ26" i="25"/>
  <c r="CE26" i="25"/>
  <c r="CA26" i="25"/>
  <c r="CL26" i="25"/>
  <c r="CM26" i="25"/>
  <c r="CR26" i="25"/>
  <c r="CK26" i="25"/>
  <c r="CI26" i="25"/>
  <c r="CD26" i="25"/>
  <c r="CS26" i="25"/>
  <c r="CP26" i="25"/>
  <c r="CQ26" i="25"/>
  <c r="CB26" i="25"/>
  <c r="CC26" i="25"/>
  <c r="CF26" i="25"/>
  <c r="CG26" i="25"/>
  <c r="CH26" i="25"/>
  <c r="CU25" i="25"/>
  <c r="C25" i="25" s="1"/>
  <c r="CN26" i="25"/>
  <c r="CO26" i="25"/>
  <c r="CT26" i="25"/>
  <c r="BO27" i="25"/>
  <c r="BY27" i="25"/>
  <c r="BR27" i="25"/>
  <c r="BS27" i="25"/>
  <c r="BU27" i="25"/>
  <c r="CW27" i="25"/>
  <c r="CX27" i="25" s="1"/>
  <c r="CY27" i="25" s="1"/>
  <c r="BJ27" i="25"/>
  <c r="BL27" i="25"/>
  <c r="BK27" i="25"/>
  <c r="BV27" i="25"/>
  <c r="BF27" i="25"/>
  <c r="BW27" i="25"/>
  <c r="BH27" i="25"/>
  <c r="BT27" i="25"/>
  <c r="BN27" i="25"/>
  <c r="BP27" i="25"/>
  <c r="BG27" i="25"/>
  <c r="BQ27" i="25"/>
  <c r="BI27" i="25"/>
  <c r="BX27" i="25"/>
  <c r="BM27" i="25"/>
  <c r="B29" i="25"/>
  <c r="O28" i="25"/>
  <c r="B30" i="31"/>
  <c r="J29" i="31"/>
  <c r="AQ28" i="25" l="1"/>
  <c r="AM28" i="25"/>
  <c r="BC28" i="25"/>
  <c r="AO28" i="25"/>
  <c r="AR28" i="25"/>
  <c r="AZ28" i="25"/>
  <c r="AY28" i="25"/>
  <c r="AL28" i="25"/>
  <c r="AS28" i="25"/>
  <c r="AX28" i="25"/>
  <c r="BB28" i="25"/>
  <c r="AT28" i="25"/>
  <c r="AV28" i="25"/>
  <c r="AN28" i="25"/>
  <c r="AU28" i="25"/>
  <c r="AP28" i="25"/>
  <c r="AW28" i="25"/>
  <c r="BA28" i="25"/>
  <c r="CE27" i="25"/>
  <c r="CJ27" i="25"/>
  <c r="CL27" i="25"/>
  <c r="CI27" i="25"/>
  <c r="CN27" i="25"/>
  <c r="CK27" i="25"/>
  <c r="CD27" i="25"/>
  <c r="CP27" i="25"/>
  <c r="CS27" i="25"/>
  <c r="CB27" i="25"/>
  <c r="CQ27" i="25"/>
  <c r="CM27" i="25"/>
  <c r="CO27" i="25"/>
  <c r="CH27" i="25"/>
  <c r="CU26" i="25"/>
  <c r="C26" i="25" s="1"/>
  <c r="CG27" i="25"/>
  <c r="CC27" i="25"/>
  <c r="CR27" i="25"/>
  <c r="CA27" i="25"/>
  <c r="CT27" i="25"/>
  <c r="CF27" i="25"/>
  <c r="B30" i="25"/>
  <c r="O29" i="25"/>
  <c r="BN28" i="25"/>
  <c r="BX28" i="25"/>
  <c r="BH28" i="25"/>
  <c r="BL28" i="25"/>
  <c r="BU28" i="25"/>
  <c r="BS28" i="25"/>
  <c r="BV28" i="25"/>
  <c r="BW28" i="25"/>
  <c r="BJ28" i="25"/>
  <c r="BI28" i="25"/>
  <c r="BG28" i="25"/>
  <c r="BF28" i="25"/>
  <c r="BO28" i="25"/>
  <c r="BR28" i="25"/>
  <c r="BP28" i="25"/>
  <c r="BK28" i="25"/>
  <c r="BM28" i="25"/>
  <c r="BQ28" i="25"/>
  <c r="CW28" i="25"/>
  <c r="CX28" i="25" s="1"/>
  <c r="CY28" i="25" s="1"/>
  <c r="BT28" i="25"/>
  <c r="BY28" i="25"/>
  <c r="B31" i="31"/>
  <c r="J30" i="31"/>
  <c r="AZ29" i="25" l="1"/>
  <c r="AL29" i="25"/>
  <c r="BC29" i="25"/>
  <c r="AO29" i="25"/>
  <c r="BA29" i="25"/>
  <c r="AS29" i="25"/>
  <c r="AK29" i="25"/>
  <c r="AR29" i="25"/>
  <c r="AQ29" i="25"/>
  <c r="AY29" i="25"/>
  <c r="AM29" i="25"/>
  <c r="AT29" i="25"/>
  <c r="AX29" i="25"/>
  <c r="BB29" i="25"/>
  <c r="BD29" i="25"/>
  <c r="AV29" i="25"/>
  <c r="AU29" i="25"/>
  <c r="AP29" i="25"/>
  <c r="AN29" i="25"/>
  <c r="AW29" i="25"/>
  <c r="CJ28" i="25"/>
  <c r="CE28" i="25"/>
  <c r="CF28" i="25"/>
  <c r="CB28" i="25"/>
  <c r="CK28" i="25"/>
  <c r="CM28" i="25"/>
  <c r="CO28" i="25"/>
  <c r="CH28" i="25"/>
  <c r="CQ28" i="25"/>
  <c r="CU27" i="25"/>
  <c r="C27" i="25" s="1"/>
  <c r="CC28" i="25"/>
  <c r="CL28" i="25"/>
  <c r="CD28" i="25"/>
  <c r="CN28" i="25"/>
  <c r="CS28" i="25"/>
  <c r="BD28" i="25"/>
  <c r="CT28" i="25" s="1"/>
  <c r="A49" i="25"/>
  <c r="CP28" i="25"/>
  <c r="CI28" i="25"/>
  <c r="AK28" i="25"/>
  <c r="CA28" i="25" s="1"/>
  <c r="A50" i="25"/>
  <c r="CR28" i="25"/>
  <c r="CG28" i="25"/>
  <c r="B32" i="31"/>
  <c r="J31" i="31"/>
  <c r="BN29" i="25"/>
  <c r="BS29" i="25"/>
  <c r="BG29" i="25"/>
  <c r="BF29" i="25"/>
  <c r="BP29" i="25"/>
  <c r="BO29" i="25"/>
  <c r="BW29" i="25"/>
  <c r="BQ29" i="25"/>
  <c r="CW29" i="25"/>
  <c r="CX29" i="25" s="1"/>
  <c r="CY29" i="25" s="1"/>
  <c r="BR29" i="25"/>
  <c r="BX29" i="25"/>
  <c r="BJ29" i="25"/>
  <c r="BL29" i="25"/>
  <c r="BY29" i="25"/>
  <c r="BH29" i="25"/>
  <c r="BK29" i="25"/>
  <c r="BV29" i="25"/>
  <c r="BU29" i="25"/>
  <c r="BI29" i="25"/>
  <c r="BT29" i="25"/>
  <c r="BM29" i="25"/>
  <c r="O30" i="25"/>
  <c r="B31" i="25"/>
  <c r="AO30" i="25" l="1"/>
  <c r="AN30" i="25"/>
  <c r="AM30" i="25"/>
  <c r="BC30" i="25"/>
  <c r="AL30" i="25"/>
  <c r="AV30" i="25"/>
  <c r="AX30" i="25"/>
  <c r="BB30" i="25"/>
  <c r="AU30" i="25"/>
  <c r="AT30" i="25"/>
  <c r="AY30" i="25"/>
  <c r="AQ30" i="25"/>
  <c r="AS30" i="25"/>
  <c r="AW30" i="25"/>
  <c r="AZ30" i="25"/>
  <c r="AP30" i="25"/>
  <c r="BD30" i="25"/>
  <c r="AK30" i="25"/>
  <c r="AR30" i="25"/>
  <c r="BA30" i="25"/>
  <c r="CJ29" i="25"/>
  <c r="CE29" i="25"/>
  <c r="CB29" i="25"/>
  <c r="CL29" i="25"/>
  <c r="CO29" i="25"/>
  <c r="CQ29" i="25"/>
  <c r="CT29" i="25"/>
  <c r="CS29" i="25"/>
  <c r="CP29" i="25"/>
  <c r="CH29" i="25"/>
  <c r="CD29" i="25"/>
  <c r="CC29" i="25"/>
  <c r="CF29" i="25"/>
  <c r="CU28" i="25"/>
  <c r="C28" i="25" s="1"/>
  <c r="CR29" i="25"/>
  <c r="CN29" i="25"/>
  <c r="CK29" i="25"/>
  <c r="CI29" i="25"/>
  <c r="CG29" i="25"/>
  <c r="CM29" i="25"/>
  <c r="CA29" i="25"/>
  <c r="O31" i="25"/>
  <c r="B32" i="25"/>
  <c r="BN30" i="25"/>
  <c r="BQ30" i="25"/>
  <c r="BK30" i="25"/>
  <c r="CW30" i="25"/>
  <c r="CX30" i="25" s="1"/>
  <c r="CY30" i="25" s="1"/>
  <c r="BR30" i="25"/>
  <c r="BL30" i="25"/>
  <c r="BV30" i="25"/>
  <c r="BM30" i="25"/>
  <c r="BF30" i="25"/>
  <c r="BG30" i="25"/>
  <c r="BP30" i="25"/>
  <c r="BO30" i="25"/>
  <c r="BH30" i="25"/>
  <c r="BI30" i="25"/>
  <c r="BU30" i="25"/>
  <c r="BY30" i="25"/>
  <c r="BS30" i="25"/>
  <c r="BJ30" i="25"/>
  <c r="BW30" i="25"/>
  <c r="BT30" i="25"/>
  <c r="BX30" i="25"/>
  <c r="J32" i="31"/>
  <c r="B33" i="31"/>
  <c r="AW31" i="25" l="1"/>
  <c r="AN31" i="25"/>
  <c r="AS31" i="25"/>
  <c r="AY31" i="25"/>
  <c r="AQ31" i="25"/>
  <c r="AU31" i="25"/>
  <c r="BD31" i="25"/>
  <c r="AP31" i="25"/>
  <c r="BA31" i="25"/>
  <c r="AO31" i="25"/>
  <c r="AV31" i="25"/>
  <c r="AK31" i="25"/>
  <c r="AX31" i="25"/>
  <c r="BB31" i="25"/>
  <c r="AT31" i="25"/>
  <c r="AR31" i="25"/>
  <c r="BC31" i="25"/>
  <c r="AL31" i="25"/>
  <c r="AZ31" i="25"/>
  <c r="AM31" i="25"/>
  <c r="CJ30" i="25"/>
  <c r="CE30" i="25"/>
  <c r="CP30" i="25"/>
  <c r="CO30" i="25"/>
  <c r="CR30" i="25"/>
  <c r="CM30" i="25"/>
  <c r="CC30" i="25"/>
  <c r="CS30" i="25"/>
  <c r="CQ30" i="25"/>
  <c r="CT30" i="25"/>
  <c r="CK30" i="25"/>
  <c r="CN30" i="25"/>
  <c r="CA30" i="25"/>
  <c r="CH30" i="25"/>
  <c r="CD30" i="25"/>
  <c r="CF30" i="25"/>
  <c r="CG30" i="25"/>
  <c r="CL30" i="25"/>
  <c r="CB30" i="25"/>
  <c r="CI30" i="25"/>
  <c r="CU29" i="25"/>
  <c r="C29" i="25" s="1"/>
  <c r="B33" i="25"/>
  <c r="O32" i="25"/>
  <c r="B34" i="31"/>
  <c r="J33" i="31"/>
  <c r="BO31" i="25"/>
  <c r="BP31" i="25"/>
  <c r="BS31" i="25"/>
  <c r="BQ31" i="25"/>
  <c r="BR31" i="25"/>
  <c r="BH31" i="25"/>
  <c r="BL31" i="25"/>
  <c r="BU31" i="25"/>
  <c r="CW31" i="25"/>
  <c r="CX31" i="25" s="1"/>
  <c r="CY31" i="25" s="1"/>
  <c r="BF31" i="25"/>
  <c r="BN31" i="25"/>
  <c r="BV31" i="25"/>
  <c r="BT31" i="25"/>
  <c r="BX31" i="25"/>
  <c r="BI31" i="25"/>
  <c r="BM31" i="25"/>
  <c r="BK31" i="25"/>
  <c r="BJ31" i="25"/>
  <c r="BY31" i="25"/>
  <c r="BG31" i="25"/>
  <c r="BW31" i="25"/>
  <c r="AY32" i="25" l="1"/>
  <c r="AQ32" i="25"/>
  <c r="BB32" i="25"/>
  <c r="AR32" i="25"/>
  <c r="AV32" i="25"/>
  <c r="AP32" i="25"/>
  <c r="AZ32" i="25"/>
  <c r="AT32" i="25"/>
  <c r="BD32" i="25"/>
  <c r="AN32" i="25"/>
  <c r="AX32" i="25"/>
  <c r="AS32" i="25"/>
  <c r="AO32" i="25"/>
  <c r="AW32" i="25"/>
  <c r="BC32" i="25"/>
  <c r="AU32" i="25"/>
  <c r="AL32" i="25"/>
  <c r="AK32" i="25"/>
  <c r="AM32" i="25"/>
  <c r="B34" i="25"/>
  <c r="O34" i="25" s="1"/>
  <c r="O33" i="25"/>
  <c r="BA32" i="25"/>
  <c r="CJ31" i="25"/>
  <c r="CS31" i="25"/>
  <c r="CE31" i="25"/>
  <c r="CB31" i="25"/>
  <c r="CD31" i="25"/>
  <c r="CT31" i="25"/>
  <c r="CN31" i="25"/>
  <c r="CH31" i="25"/>
  <c r="CQ31" i="25"/>
  <c r="CP31" i="25"/>
  <c r="CR31" i="25"/>
  <c r="CO31" i="25"/>
  <c r="CC31" i="25"/>
  <c r="CK31" i="25"/>
  <c r="CA31" i="25"/>
  <c r="CM31" i="25"/>
  <c r="CI31" i="25"/>
  <c r="CL31" i="25"/>
  <c r="CF31" i="25"/>
  <c r="CG31" i="25"/>
  <c r="CU30" i="25"/>
  <c r="C30" i="25" s="1"/>
  <c r="B35" i="31"/>
  <c r="J34" i="31"/>
  <c r="BI32" i="25"/>
  <c r="BX32" i="25"/>
  <c r="CW32" i="25"/>
  <c r="CX32" i="25" s="1"/>
  <c r="CY32" i="25" s="1"/>
  <c r="BM32" i="25"/>
  <c r="BV32" i="25"/>
  <c r="BH32" i="25"/>
  <c r="BJ32" i="25"/>
  <c r="BP32" i="25"/>
  <c r="BY32" i="25"/>
  <c r="BU32" i="25"/>
  <c r="BO32" i="25"/>
  <c r="BR32" i="25"/>
  <c r="BW32" i="25"/>
  <c r="BQ32" i="25"/>
  <c r="BL32" i="25"/>
  <c r="BK32" i="25"/>
  <c r="BF32" i="25"/>
  <c r="BN32" i="25"/>
  <c r="BG32" i="25"/>
  <c r="BT32" i="25"/>
  <c r="BS32" i="25"/>
  <c r="AZ34" i="25" l="1"/>
  <c r="AY34" i="25"/>
  <c r="AP34" i="25"/>
  <c r="BC34" i="25"/>
  <c r="AT34" i="25"/>
  <c r="BA34" i="25"/>
  <c r="AO34" i="25"/>
  <c r="BC33" i="25"/>
  <c r="AQ33" i="25"/>
  <c r="AM33" i="25"/>
  <c r="AN33" i="25"/>
  <c r="AR33" i="25"/>
  <c r="AL33" i="25"/>
  <c r="BA33" i="25"/>
  <c r="AV33" i="25"/>
  <c r="AP33" i="25"/>
  <c r="AK33" i="25"/>
  <c r="AZ33" i="25"/>
  <c r="AT33" i="25"/>
  <c r="AO33" i="25"/>
  <c r="AK34" i="25"/>
  <c r="AN34" i="25"/>
  <c r="AL34" i="25"/>
  <c r="AQ34" i="25"/>
  <c r="AW34" i="25"/>
  <c r="AS34" i="25"/>
  <c r="AW33" i="25"/>
  <c r="AY33" i="25"/>
  <c r="AX33" i="25"/>
  <c r="BB33" i="25"/>
  <c r="AX34" i="25"/>
  <c r="BB34" i="25"/>
  <c r="AM34" i="25"/>
  <c r="BD34" i="25"/>
  <c r="BD33" i="25"/>
  <c r="AR34" i="25"/>
  <c r="AU34" i="25"/>
  <c r="BF34" i="25"/>
  <c r="AV34" i="25"/>
  <c r="BN34" i="25"/>
  <c r="BT33" i="25"/>
  <c r="AU33" i="25"/>
  <c r="BR34" i="25"/>
  <c r="BU34" i="25"/>
  <c r="BO34" i="25"/>
  <c r="BQ34" i="25"/>
  <c r="CW34" i="25"/>
  <c r="CX34" i="25" s="1"/>
  <c r="CY34" i="25" s="1"/>
  <c r="BW34" i="25"/>
  <c r="BT34" i="25"/>
  <c r="BL34" i="25"/>
  <c r="BY34" i="25"/>
  <c r="BM34" i="25"/>
  <c r="BH34" i="25"/>
  <c r="BV34" i="25"/>
  <c r="BP34" i="25"/>
  <c r="BS34" i="25"/>
  <c r="BM33" i="25"/>
  <c r="BX34" i="25"/>
  <c r="BK34" i="25"/>
  <c r="BJ34" i="25"/>
  <c r="BI34" i="25"/>
  <c r="BG34" i="25"/>
  <c r="BO33" i="25"/>
  <c r="AS33" i="25"/>
  <c r="BV33" i="25"/>
  <c r="BK33" i="25"/>
  <c r="BJ33" i="25"/>
  <c r="BL33" i="25"/>
  <c r="BX33" i="25"/>
  <c r="BS33" i="25"/>
  <c r="BH33" i="25"/>
  <c r="CW33" i="25"/>
  <c r="CX33" i="25" s="1"/>
  <c r="CY33" i="25" s="1"/>
  <c r="BQ33" i="25"/>
  <c r="BU33" i="25"/>
  <c r="BP33" i="25"/>
  <c r="BW33" i="25"/>
  <c r="BI33" i="25"/>
  <c r="BF33" i="25"/>
  <c r="BG33" i="25"/>
  <c r="BY33" i="25"/>
  <c r="BN33" i="25"/>
  <c r="BR33" i="25"/>
  <c r="CE32" i="25"/>
  <c r="CJ32" i="25"/>
  <c r="CN32" i="25"/>
  <c r="CF32" i="25"/>
  <c r="CA32" i="25"/>
  <c r="CL32" i="25"/>
  <c r="CO32" i="25"/>
  <c r="CT32" i="25"/>
  <c r="CQ32" i="25"/>
  <c r="CM32" i="25"/>
  <c r="CI32" i="25"/>
  <c r="CB32" i="25"/>
  <c r="CU31" i="25"/>
  <c r="C31" i="25" s="1"/>
  <c r="CR32" i="25"/>
  <c r="CP32" i="25"/>
  <c r="CK32" i="25"/>
  <c r="CC32" i="25"/>
  <c r="CS32" i="25"/>
  <c r="CD32" i="25"/>
  <c r="CG32" i="25"/>
  <c r="CH32" i="25"/>
  <c r="J35" i="31"/>
  <c r="B36" i="31"/>
  <c r="CJ34" i="25" l="1"/>
  <c r="CI34" i="25"/>
  <c r="CG34" i="25"/>
  <c r="CO33" i="25"/>
  <c r="CP34" i="25"/>
  <c r="CK34" i="25"/>
  <c r="CQ33" i="25"/>
  <c r="CD34" i="25"/>
  <c r="CN34" i="25"/>
  <c r="CA34" i="25"/>
  <c r="CR34" i="25"/>
  <c r="CS34" i="25"/>
  <c r="CB34" i="25"/>
  <c r="CQ34" i="25"/>
  <c r="CO34" i="25"/>
  <c r="CF34" i="25"/>
  <c r="CC34" i="25"/>
  <c r="A51" i="25"/>
  <c r="CN33" i="25"/>
  <c r="CM34" i="25"/>
  <c r="CM33" i="25"/>
  <c r="CD33" i="25"/>
  <c r="CS33" i="25"/>
  <c r="CB33" i="25"/>
  <c r="CK33" i="25"/>
  <c r="CC33" i="25"/>
  <c r="CG33" i="25"/>
  <c r="CP33" i="25"/>
  <c r="CR33" i="25"/>
  <c r="CT33" i="25"/>
  <c r="CH33" i="25"/>
  <c r="CH34" i="25"/>
  <c r="CL34" i="25"/>
  <c r="CL33" i="25"/>
  <c r="CJ33" i="25"/>
  <c r="CA33" i="25"/>
  <c r="CF33" i="25"/>
  <c r="CI33" i="25"/>
  <c r="CT34" i="25"/>
  <c r="CU32" i="25"/>
  <c r="C32" i="25" s="1"/>
  <c r="B37" i="31"/>
  <c r="J36" i="31"/>
  <c r="CU34" i="25" l="1"/>
  <c r="C34" i="25" s="1"/>
  <c r="CU33" i="25"/>
  <c r="C33" i="25" s="1"/>
  <c r="B38" i="31"/>
  <c r="J37" i="31"/>
  <c r="B39" i="31" l="1"/>
  <c r="J38" i="31"/>
  <c r="J39" i="31" l="1"/>
  <c r="B40" i="31"/>
  <c r="B41" i="31" l="1"/>
  <c r="J40" i="31"/>
  <c r="J41" i="31" l="1"/>
  <c r="B42" i="31"/>
  <c r="J42" i="31" l="1"/>
  <c r="B43" i="31"/>
  <c r="B44" i="31" l="1"/>
  <c r="J43" i="31"/>
  <c r="J44" i="31" l="1"/>
  <c r="B45" i="31"/>
  <c r="B46" i="31" l="1"/>
  <c r="J45" i="31"/>
  <c r="J46" i="31" l="1"/>
  <c r="B47" i="31"/>
  <c r="J47" i="31" l="1"/>
  <c r="B48" i="31"/>
  <c r="J48" i="31" l="1"/>
  <c r="B49" i="31"/>
  <c r="B50" i="31" l="1"/>
  <c r="J49" i="31"/>
  <c r="B51" i="31" l="1"/>
  <c r="J50" i="31"/>
  <c r="J51" i="31" l="1"/>
  <c r="B52" i="31"/>
  <c r="J52" i="31" l="1"/>
  <c r="B53" i="31"/>
  <c r="B54" i="31" l="1"/>
  <c r="J53" i="31"/>
  <c r="J54" i="31" l="1"/>
  <c r="B55" i="31"/>
  <c r="J55" i="31" l="1"/>
  <c r="B56" i="31"/>
  <c r="B57" i="31" l="1"/>
  <c r="J56" i="31"/>
  <c r="J57" i="31" l="1"/>
  <c r="B58" i="31"/>
  <c r="J58" i="31" l="1"/>
  <c r="B59" i="31"/>
  <c r="J59" i="31" l="1"/>
  <c r="B60" i="31"/>
  <c r="J60" i="31" l="1"/>
  <c r="B61" i="31"/>
  <c r="J61" i="31" l="1"/>
  <c r="B62" i="31"/>
  <c r="J62" i="31" l="1"/>
  <c r="B63" i="31"/>
  <c r="J63" i="31" l="1"/>
  <c r="B64" i="31"/>
  <c r="J64" i="31" l="1"/>
  <c r="B65" i="31"/>
  <c r="J65" i="31" l="1"/>
  <c r="B66" i="31"/>
  <c r="J66" i="31" l="1"/>
  <c r="B67" i="31"/>
  <c r="J67" i="31" l="1"/>
  <c r="B68" i="31"/>
  <c r="J68" i="31" l="1"/>
  <c r="B69" i="31"/>
  <c r="J69" i="31" l="1"/>
  <c r="B70" i="31"/>
  <c r="J70" i="31" l="1"/>
  <c r="B71" i="31"/>
  <c r="J71" i="31" l="1"/>
  <c r="B72" i="31"/>
  <c r="J72" i="31" l="1"/>
  <c r="B73" i="31"/>
  <c r="J73" i="31" l="1"/>
  <c r="B74" i="31"/>
  <c r="B75" i="31" l="1"/>
  <c r="J74" i="31"/>
  <c r="J75" i="31" l="1"/>
  <c r="B76" i="31"/>
  <c r="J76" i="31" l="1"/>
  <c r="B77" i="31"/>
  <c r="J77" i="31" l="1"/>
  <c r="B78" i="31"/>
  <c r="J78" i="31" l="1"/>
  <c r="B79" i="31"/>
  <c r="J79" i="31" l="1"/>
  <c r="B80" i="31"/>
  <c r="J80" i="31" l="1"/>
  <c r="B81" i="31"/>
  <c r="J81" i="31" l="1"/>
  <c r="B82" i="31"/>
  <c r="J82" i="31" l="1"/>
  <c r="B83" i="31"/>
  <c r="J83" i="31" l="1"/>
  <c r="B84" i="31"/>
  <c r="J84" i="31" l="1"/>
  <c r="B85" i="31"/>
  <c r="J85" i="31" l="1"/>
  <c r="B86" i="31"/>
  <c r="J86" i="31" l="1"/>
  <c r="B87" i="31"/>
  <c r="J87" i="31" l="1"/>
  <c r="B88" i="31"/>
  <c r="J88" i="31" l="1"/>
  <c r="B89" i="31"/>
  <c r="J89" i="31" l="1"/>
  <c r="B90" i="31"/>
  <c r="J90" i="31" l="1"/>
  <c r="B91" i="31"/>
  <c r="J91" i="31" l="1"/>
  <c r="B92" i="31"/>
  <c r="J92" i="31" l="1"/>
  <c r="B93" i="31"/>
  <c r="B94" i="31" l="1"/>
  <c r="J93" i="31"/>
  <c r="J94" i="31" l="1"/>
  <c r="B95" i="31"/>
  <c r="J95" i="31" l="1"/>
  <c r="B96" i="31"/>
  <c r="J96" i="31" l="1"/>
  <c r="B97" i="31"/>
  <c r="J97" i="31" l="1"/>
  <c r="B98" i="31"/>
  <c r="J98" i="31" l="1"/>
  <c r="B99" i="31"/>
  <c r="J99" i="31" l="1"/>
  <c r="B100" i="31"/>
  <c r="J100" i="31" l="1"/>
  <c r="B101" i="31"/>
  <c r="J101" i="31" l="1"/>
  <c r="B102" i="31"/>
  <c r="J102" i="31" l="1"/>
  <c r="B103" i="31"/>
  <c r="J103" i="31" l="1"/>
  <c r="B104" i="31"/>
  <c r="J104" i="31" l="1"/>
  <c r="B105" i="31"/>
  <c r="J105" i="31" l="1"/>
  <c r="B106" i="31"/>
  <c r="J106" i="31" l="1"/>
  <c r="B107" i="31"/>
  <c r="J107" i="31" l="1"/>
  <c r="B108" i="31"/>
  <c r="J108" i="31" l="1"/>
  <c r="B109" i="31"/>
  <c r="J109" i="31" l="1"/>
  <c r="B110" i="31"/>
  <c r="J110" i="31" l="1"/>
  <c r="B111" i="31"/>
  <c r="J111" i="31" l="1"/>
  <c r="B112" i="31"/>
  <c r="J112" i="31" l="1"/>
  <c r="B113" i="31"/>
  <c r="J113" i="31" l="1"/>
  <c r="B114" i="31"/>
  <c r="B115" i="31" l="1"/>
  <c r="J114" i="31"/>
  <c r="J115" i="31" l="1"/>
  <c r="B116" i="31"/>
  <c r="J116" i="31" l="1"/>
  <c r="B117" i="31"/>
  <c r="J117" i="31" l="1"/>
  <c r="B118" i="31"/>
  <c r="J118" i="31" l="1"/>
  <c r="B119" i="31"/>
  <c r="J119" i="31" l="1"/>
  <c r="B120" i="31"/>
  <c r="J120" i="31" l="1"/>
  <c r="B121" i="31"/>
  <c r="J121" i="31" l="1"/>
  <c r="B122" i="31"/>
  <c r="J122" i="31" l="1"/>
  <c r="B123" i="31"/>
  <c r="J123" i="31" l="1"/>
  <c r="B124" i="31"/>
  <c r="J124" i="31" l="1"/>
  <c r="B125" i="31"/>
  <c r="J125" i="31" l="1"/>
  <c r="B126" i="31"/>
  <c r="B127" i="31" l="1"/>
  <c r="J126" i="31"/>
  <c r="J127" i="31" l="1"/>
  <c r="B128" i="31"/>
  <c r="B129" i="31" l="1"/>
  <c r="J128" i="31"/>
  <c r="J129" i="31" l="1"/>
  <c r="B130" i="31"/>
  <c r="B131" i="31" l="1"/>
  <c r="J130" i="31"/>
  <c r="J131" i="31" l="1"/>
  <c r="B132" i="31"/>
  <c r="J132" i="31" l="1"/>
  <c r="B133" i="31"/>
  <c r="J133" i="31" l="1"/>
  <c r="B134" i="31"/>
  <c r="B135" i="31" l="1"/>
  <c r="J134" i="31"/>
  <c r="J135" i="31" l="1"/>
  <c r="B136" i="31"/>
  <c r="J136" i="31" l="1"/>
  <c r="B137" i="31"/>
  <c r="J137" i="31" l="1"/>
  <c r="B138" i="31"/>
  <c r="J138" i="31" l="1"/>
  <c r="B139" i="31"/>
  <c r="J139" i="31" l="1"/>
  <c r="B140" i="31"/>
  <c r="J140" i="31" l="1"/>
  <c r="B141" i="31"/>
  <c r="J141" i="31" l="1"/>
  <c r="B142" i="31"/>
  <c r="J142" i="31" l="1"/>
  <c r="B143" i="31"/>
  <c r="J143" i="31" l="1"/>
  <c r="B144" i="31"/>
  <c r="J144" i="31" l="1"/>
  <c r="B145" i="31"/>
  <c r="B146" i="31" l="1"/>
  <c r="J145" i="31"/>
  <c r="J146" i="31" l="1"/>
  <c r="B147" i="31"/>
  <c r="J147" i="31" l="1"/>
  <c r="B148" i="31"/>
  <c r="B149" i="31" l="1"/>
  <c r="J148" i="31"/>
  <c r="B150" i="31" l="1"/>
  <c r="J149" i="31"/>
  <c r="J150" i="31" l="1"/>
  <c r="B151" i="31"/>
  <c r="J151" i="31" l="1"/>
  <c r="B152" i="31"/>
  <c r="J152" i="31" l="1"/>
  <c r="B153" i="31"/>
  <c r="J153" i="31" l="1"/>
  <c r="B154" i="31"/>
  <c r="J154" i="31" l="1"/>
  <c r="B155" i="31"/>
  <c r="J155" i="31" l="1"/>
  <c r="B156" i="31"/>
  <c r="J156" i="31" l="1"/>
  <c r="B157" i="31"/>
  <c r="J157" i="31" l="1"/>
  <c r="B158" i="31"/>
  <c r="J158" i="31" l="1"/>
  <c r="B159" i="31"/>
  <c r="J159" i="31" l="1"/>
  <c r="B160" i="31"/>
  <c r="J160" i="31" l="1"/>
  <c r="B161" i="31"/>
  <c r="B162" i="31" l="1"/>
  <c r="J161" i="31"/>
  <c r="J162" i="31" l="1"/>
  <c r="B163" i="31"/>
  <c r="B164" i="31" l="1"/>
  <c r="J163" i="31"/>
  <c r="J164" i="31" l="1"/>
  <c r="B165" i="31"/>
  <c r="J165" i="31" l="1"/>
  <c r="B166" i="31"/>
  <c r="J166" i="31" l="1"/>
  <c r="B167" i="31"/>
  <c r="B168" i="31" l="1"/>
  <c r="J167" i="31"/>
  <c r="J168" i="31" l="1"/>
  <c r="B169" i="31"/>
  <c r="J169" i="31" l="1"/>
  <c r="B170" i="31"/>
  <c r="B171" i="31" l="1"/>
  <c r="J170" i="31"/>
  <c r="J171" i="31" l="1"/>
  <c r="B172" i="31"/>
  <c r="B173" i="31" l="1"/>
  <c r="J172" i="31"/>
  <c r="J173" i="31" l="1"/>
  <c r="B174" i="31"/>
  <c r="J174" i="31" l="1"/>
  <c r="B175" i="31"/>
  <c r="J175" i="31" l="1"/>
  <c r="B176" i="31"/>
  <c r="J176" i="31" l="1"/>
  <c r="B177" i="31"/>
  <c r="J177" i="31" l="1"/>
  <c r="B178" i="31"/>
  <c r="J178" i="31" l="1"/>
  <c r="B179" i="31"/>
  <c r="J179" i="31" l="1"/>
  <c r="B180" i="31"/>
  <c r="J180" i="31" l="1"/>
  <c r="B181" i="31"/>
  <c r="J181" i="31" l="1"/>
  <c r="B182" i="31"/>
  <c r="J182" i="31" l="1"/>
  <c r="B183" i="31"/>
  <c r="B184" i="31" l="1"/>
  <c r="J183" i="31"/>
  <c r="J184" i="31" l="1"/>
  <c r="B185" i="31"/>
  <c r="B186" i="31" l="1"/>
  <c r="J185" i="31"/>
  <c r="J186" i="31" l="1"/>
  <c r="B187" i="31"/>
  <c r="J187" i="31" l="1"/>
  <c r="B188" i="31"/>
  <c r="B189" i="31" l="1"/>
  <c r="J188" i="31"/>
  <c r="J189" i="31" l="1"/>
  <c r="B190" i="31"/>
  <c r="J190" i="31" l="1"/>
  <c r="B191" i="31"/>
  <c r="B192" i="31" l="1"/>
  <c r="B193" i="31" s="1"/>
  <c r="B194" i="31" s="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B209" i="31" s="1"/>
  <c r="B210" i="31" s="1"/>
  <c r="B211" i="31" s="1"/>
  <c r="B212" i="31" s="1"/>
  <c r="B213" i="31" s="1"/>
  <c r="B214" i="31" s="1"/>
  <c r="B215" i="31" s="1"/>
  <c r="B216" i="31" s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J191" i="31"/>
  <c r="J192" i="31" l="1"/>
  <c r="J193" i="31" l="1"/>
  <c r="J194" i="31" l="1"/>
  <c r="J195" i="31" l="1"/>
  <c r="J196" i="31" l="1"/>
  <c r="J197" i="31" l="1"/>
  <c r="J198" i="31" l="1"/>
  <c r="J199" i="31" l="1"/>
  <c r="J200" i="31" l="1"/>
  <c r="J201" i="31" l="1"/>
  <c r="J202" i="31" l="1"/>
  <c r="J203" i="31" l="1"/>
  <c r="J204" i="31" l="1"/>
  <c r="J205" i="31" l="1"/>
  <c r="J206" i="31" l="1"/>
  <c r="J207" i="31" l="1"/>
  <c r="J208" i="31" l="1"/>
  <c r="J209" i="31" l="1"/>
  <c r="J210" i="31" l="1"/>
  <c r="J211" i="31" l="1"/>
  <c r="J212" i="31" l="1"/>
  <c r="J213" i="31" l="1"/>
  <c r="J214" i="31" l="1"/>
  <c r="J215" i="31" l="1"/>
  <c r="J217" i="31" l="1"/>
  <c r="J216" i="31"/>
  <c r="J218" i="31" l="1"/>
  <c r="J219" i="31" l="1"/>
  <c r="J265" i="31"/>
  <c r="J220" i="31" l="1"/>
  <c r="J266" i="31"/>
  <c r="J221" i="31" l="1"/>
  <c r="J267" i="31"/>
  <c r="J222" i="31" l="1"/>
  <c r="J268" i="31"/>
  <c r="J223" i="31" l="1"/>
  <c r="J269" i="31"/>
  <c r="J224" i="31" l="1"/>
  <c r="J270" i="31"/>
  <c r="J225" i="31" l="1"/>
  <c r="J271" i="31"/>
  <c r="J226" i="31" l="1"/>
  <c r="J272" i="31"/>
  <c r="J227" i="31" l="1"/>
  <c r="J273" i="31"/>
  <c r="B229" i="31" l="1"/>
  <c r="J228" i="31"/>
  <c r="J274" i="31"/>
  <c r="J229" i="31" l="1"/>
  <c r="B230" i="31"/>
  <c r="J275" i="31"/>
  <c r="J276" i="31"/>
  <c r="J230" i="31" l="1"/>
  <c r="B231" i="31"/>
  <c r="B232" i="31" l="1"/>
  <c r="J231" i="31"/>
  <c r="J232" i="31" l="1"/>
  <c r="B233" i="31"/>
  <c r="B234" i="31" l="1"/>
  <c r="J233" i="31"/>
  <c r="J234" i="31" l="1"/>
  <c r="B235" i="31"/>
  <c r="J235" i="31" l="1"/>
  <c r="B236" i="31"/>
  <c r="J236" i="31" l="1"/>
  <c r="B237" i="31"/>
  <c r="J237" i="31" l="1"/>
  <c r="B238" i="31"/>
  <c r="J238" i="31" l="1"/>
  <c r="B239" i="31"/>
  <c r="B240" i="31" l="1"/>
  <c r="J239" i="31"/>
  <c r="J240" i="31" l="1"/>
  <c r="B241" i="31"/>
  <c r="B242" i="31" l="1"/>
  <c r="J241" i="31"/>
  <c r="J242" i="31" l="1"/>
  <c r="B243" i="31"/>
  <c r="K264" i="31"/>
  <c r="J243" i="31" l="1"/>
  <c r="B244" i="31"/>
  <c r="K268" i="31"/>
  <c r="K270" i="31"/>
  <c r="K267" i="31"/>
  <c r="K273" i="31"/>
  <c r="K266" i="31"/>
  <c r="K271" i="31"/>
  <c r="K276" i="31"/>
  <c r="K269" i="31"/>
  <c r="K272" i="31"/>
  <c r="K265" i="31"/>
  <c r="K275" i="31"/>
  <c r="K274" i="31"/>
  <c r="J244" i="31" l="1"/>
  <c r="B245" i="31"/>
  <c r="J245" i="31" l="1"/>
  <c r="B246" i="31"/>
  <c r="J246" i="31" l="1"/>
  <c r="B247" i="31"/>
  <c r="B248" i="31" l="1"/>
  <c r="J247" i="31"/>
  <c r="J248" i="31" l="1"/>
  <c r="B249" i="31"/>
  <c r="B250" i="31" l="1"/>
  <c r="J249" i="31"/>
  <c r="J250" i="31" l="1"/>
  <c r="B251" i="31"/>
  <c r="J251" i="31" l="1"/>
  <c r="B252" i="31"/>
  <c r="J252" i="31" l="1"/>
  <c r="J253" i="31" l="1"/>
  <c r="J254" i="31" l="1"/>
  <c r="J255" i="31" l="1"/>
  <c r="J256" i="31" l="1"/>
  <c r="J257" i="31" l="1"/>
  <c r="J258" i="31" l="1"/>
  <c r="J259" i="31" l="1"/>
  <c r="J260" i="31" l="1"/>
  <c r="J261" i="31" l="1"/>
  <c r="J262" i="31" l="1"/>
  <c r="J263" i="31"/>
  <c r="R37" i="31" l="1"/>
  <c r="K253" i="31" l="1"/>
  <c r="K259" i="31"/>
  <c r="K262" i="31"/>
  <c r="K261" i="31"/>
  <c r="K260" i="31"/>
  <c r="K254" i="31"/>
  <c r="K258" i="31"/>
  <c r="K255" i="31"/>
  <c r="K257" i="31"/>
  <c r="K263" i="31"/>
  <c r="K256" i="31"/>
  <c r="R36" i="31" l="1"/>
  <c r="A37" i="25" l="1"/>
  <c r="Q6" i="31" l="1"/>
  <c r="B23" i="66" l="1"/>
  <c r="B24" i="66" l="1"/>
  <c r="B25" i="66" l="1"/>
  <c r="B26" i="66" l="1"/>
  <c r="B27" i="66" l="1"/>
  <c r="B28" i="66" l="1"/>
  <c r="B29" i="66" l="1"/>
  <c r="B30" i="66" l="1"/>
  <c r="F227" i="31" l="1"/>
  <c r="F225" i="31"/>
  <c r="F218" i="31"/>
  <c r="F212" i="31"/>
  <c r="F209" i="31"/>
  <c r="F204" i="31"/>
  <c r="F202" i="31"/>
  <c r="F198" i="31"/>
  <c r="F195" i="31"/>
  <c r="F190" i="31"/>
  <c r="F187" i="31"/>
  <c r="F183" i="31"/>
  <c r="F176" i="31"/>
  <c r="F172" i="31"/>
  <c r="F165" i="31"/>
  <c r="F161" i="31"/>
  <c r="F156" i="31"/>
  <c r="F155" i="31"/>
  <c r="F151" i="31"/>
  <c r="F146" i="31"/>
  <c r="F145" i="31"/>
  <c r="F143" i="31"/>
  <c r="F139" i="31"/>
  <c r="F135" i="31"/>
  <c r="F224" i="31"/>
  <c r="F221" i="31"/>
  <c r="F217" i="31"/>
  <c r="F216" i="31"/>
  <c r="F214" i="31"/>
  <c r="F210" i="31"/>
  <c r="F206" i="31"/>
  <c r="F205" i="31"/>
  <c r="F203" i="31"/>
  <c r="F199" i="31"/>
  <c r="F194" i="31"/>
  <c r="F188" i="31"/>
  <c r="F185" i="31"/>
  <c r="F177" i="31"/>
  <c r="F173" i="31"/>
  <c r="F169" i="31"/>
  <c r="F168" i="31"/>
  <c r="F166" i="31"/>
  <c r="F162" i="31"/>
  <c r="F159" i="31"/>
  <c r="F157" i="31"/>
  <c r="F154" i="31"/>
  <c r="F150" i="31"/>
  <c r="F147" i="31"/>
  <c r="F140" i="31"/>
  <c r="F136" i="31"/>
  <c r="F226" i="31"/>
  <c r="F223" i="31"/>
  <c r="F220" i="31"/>
  <c r="F215" i="31"/>
  <c r="F211" i="31"/>
  <c r="F207" i="31"/>
  <c r="F200" i="31"/>
  <c r="F196" i="31"/>
  <c r="F191" i="31"/>
  <c r="F184" i="31"/>
  <c r="F181" i="31"/>
  <c r="F180" i="31"/>
  <c r="F178" i="31"/>
  <c r="F175" i="31"/>
  <c r="F171" i="31"/>
  <c r="F167" i="31"/>
  <c r="F163" i="31"/>
  <c r="F158" i="31"/>
  <c r="F152" i="31"/>
  <c r="F149" i="31"/>
  <c r="F141" i="31"/>
  <c r="F138" i="31"/>
  <c r="F133" i="31"/>
  <c r="F228" i="31"/>
  <c r="F222" i="31"/>
  <c r="F219" i="31"/>
  <c r="F213" i="31"/>
  <c r="F208" i="31"/>
  <c r="F201" i="31"/>
  <c r="F197" i="31"/>
  <c r="F193" i="31"/>
  <c r="F192" i="31"/>
  <c r="F189" i="31"/>
  <c r="F186" i="31"/>
  <c r="F182" i="31"/>
  <c r="F179" i="31"/>
  <c r="F174" i="31"/>
  <c r="F170" i="31"/>
  <c r="F164" i="31"/>
  <c r="F160" i="31"/>
  <c r="F153" i="31"/>
  <c r="F148" i="31"/>
  <c r="F144" i="31"/>
  <c r="F142" i="31"/>
  <c r="F137" i="31"/>
  <c r="F134" i="31"/>
  <c r="D142" i="31" l="1"/>
  <c r="K142" i="31"/>
  <c r="K174" i="31"/>
  <c r="D174" i="31"/>
  <c r="K189" i="31"/>
  <c r="D189" i="31"/>
  <c r="K201" i="31"/>
  <c r="D201" i="31"/>
  <c r="D219" i="31"/>
  <c r="K219" i="31"/>
  <c r="F231" i="31"/>
  <c r="D138" i="31"/>
  <c r="K138" i="31"/>
  <c r="K152" i="31"/>
  <c r="D152" i="31"/>
  <c r="D171" i="31"/>
  <c r="K171" i="31"/>
  <c r="K181" i="31"/>
  <c r="O30" i="31"/>
  <c r="D181" i="31"/>
  <c r="K196" i="31"/>
  <c r="D196" i="31"/>
  <c r="D215" i="31"/>
  <c r="K215" i="31"/>
  <c r="F238" i="31"/>
  <c r="K226" i="31"/>
  <c r="D226" i="31"/>
  <c r="K136" i="31"/>
  <c r="D136" i="31"/>
  <c r="D154" i="31"/>
  <c r="K154" i="31"/>
  <c r="K166" i="31"/>
  <c r="D166" i="31"/>
  <c r="D177" i="31"/>
  <c r="K177" i="31"/>
  <c r="K194" i="31"/>
  <c r="D194" i="31"/>
  <c r="K206" i="31"/>
  <c r="D206" i="31"/>
  <c r="K217" i="31"/>
  <c r="F229" i="31"/>
  <c r="O33" i="31"/>
  <c r="D217" i="31"/>
  <c r="K139" i="31"/>
  <c r="D139" i="31"/>
  <c r="K151" i="31"/>
  <c r="D151" i="31"/>
  <c r="D165" i="31"/>
  <c r="K165" i="31"/>
  <c r="K187" i="31"/>
  <c r="D187" i="31"/>
  <c r="K202" i="31"/>
  <c r="D202" i="31"/>
  <c r="F230" i="31"/>
  <c r="D218" i="31"/>
  <c r="K218" i="31"/>
  <c r="K137" i="31"/>
  <c r="D137" i="31"/>
  <c r="D144" i="31"/>
  <c r="K144" i="31"/>
  <c r="K160" i="31"/>
  <c r="D160" i="31"/>
  <c r="D179" i="31"/>
  <c r="K179" i="31"/>
  <c r="K192" i="31"/>
  <c r="D192" i="31"/>
  <c r="F234" i="31"/>
  <c r="K222" i="31"/>
  <c r="D222" i="31"/>
  <c r="D141" i="31"/>
  <c r="K141" i="31"/>
  <c r="D158" i="31"/>
  <c r="K158" i="31"/>
  <c r="D175" i="31"/>
  <c r="K175" i="31"/>
  <c r="K184" i="31"/>
  <c r="D184" i="31"/>
  <c r="K200" i="31"/>
  <c r="D200" i="31"/>
  <c r="K140" i="31"/>
  <c r="D140" i="31"/>
  <c r="K157" i="31"/>
  <c r="D157" i="31"/>
  <c r="O28" i="31"/>
  <c r="K168" i="31"/>
  <c r="D168" i="31"/>
  <c r="D199" i="31"/>
  <c r="K199" i="31"/>
  <c r="D210" i="31"/>
  <c r="K210" i="31"/>
  <c r="F233" i="31"/>
  <c r="D221" i="31"/>
  <c r="K221" i="31"/>
  <c r="D143" i="31"/>
  <c r="K143" i="31"/>
  <c r="K155" i="31"/>
  <c r="D155" i="31"/>
  <c r="K172" i="31"/>
  <c r="D172" i="31"/>
  <c r="D190" i="31"/>
  <c r="K190" i="31"/>
  <c r="D204" i="31"/>
  <c r="K204" i="31"/>
  <c r="D225" i="31"/>
  <c r="K225" i="31"/>
  <c r="F237" i="31"/>
  <c r="D134" i="31"/>
  <c r="K134" i="31"/>
  <c r="D148" i="31"/>
  <c r="K148" i="31"/>
  <c r="K164" i="31"/>
  <c r="D164" i="31"/>
  <c r="D182" i="31"/>
  <c r="K182" i="31"/>
  <c r="K193" i="31"/>
  <c r="O31" i="31"/>
  <c r="D193" i="31"/>
  <c r="K208" i="31"/>
  <c r="D208" i="31"/>
  <c r="K228" i="31"/>
  <c r="F240" i="31"/>
  <c r="D228" i="31"/>
  <c r="K163" i="31"/>
  <c r="D163" i="31"/>
  <c r="K178" i="31"/>
  <c r="D178" i="31"/>
  <c r="D191" i="31"/>
  <c r="K191" i="31"/>
  <c r="D207" i="31"/>
  <c r="K207" i="31"/>
  <c r="D220" i="31"/>
  <c r="F232" i="31"/>
  <c r="K220" i="31"/>
  <c r="K147" i="31"/>
  <c r="D147" i="31"/>
  <c r="D159" i="31"/>
  <c r="K159" i="31"/>
  <c r="K169" i="31"/>
  <c r="D169" i="31"/>
  <c r="O29" i="31"/>
  <c r="K185" i="31"/>
  <c r="D185" i="31"/>
  <c r="K203" i="31"/>
  <c r="D203" i="31"/>
  <c r="D214" i="31"/>
  <c r="K214" i="31"/>
  <c r="K224" i="31"/>
  <c r="F236" i="31"/>
  <c r="D224" i="31"/>
  <c r="D145" i="31"/>
  <c r="O27" i="31"/>
  <c r="K145" i="31"/>
  <c r="D156" i="31"/>
  <c r="K156" i="31"/>
  <c r="K176" i="31"/>
  <c r="D176" i="31"/>
  <c r="K195" i="31"/>
  <c r="D195" i="31"/>
  <c r="D209" i="31"/>
  <c r="K209" i="31"/>
  <c r="D227" i="31"/>
  <c r="F239" i="31"/>
  <c r="K227" i="31"/>
  <c r="D153" i="31"/>
  <c r="K153" i="31"/>
  <c r="D170" i="31"/>
  <c r="K170" i="31"/>
  <c r="K186" i="31"/>
  <c r="D186" i="31"/>
  <c r="D197" i="31"/>
  <c r="K197" i="31"/>
  <c r="K213" i="31"/>
  <c r="D213" i="31"/>
  <c r="K133" i="31"/>
  <c r="D133" i="31"/>
  <c r="O26" i="31"/>
  <c r="D149" i="31"/>
  <c r="K149" i="31"/>
  <c r="K167" i="31"/>
  <c r="D167" i="31"/>
  <c r="D180" i="31"/>
  <c r="K180" i="31"/>
  <c r="K211" i="31"/>
  <c r="D211" i="31"/>
  <c r="F235" i="31"/>
  <c r="K223" i="31"/>
  <c r="D223" i="31"/>
  <c r="D150" i="31"/>
  <c r="K150" i="31"/>
  <c r="D162" i="31"/>
  <c r="K162" i="31"/>
  <c r="K173" i="31"/>
  <c r="D173" i="31"/>
  <c r="D188" i="31"/>
  <c r="K188" i="31"/>
  <c r="D205" i="31"/>
  <c r="K205" i="31"/>
  <c r="O32" i="31"/>
  <c r="K216" i="31"/>
  <c r="D216" i="31"/>
  <c r="K135" i="31"/>
  <c r="D135" i="31"/>
  <c r="D146" i="31"/>
  <c r="K146" i="31"/>
  <c r="K161" i="31"/>
  <c r="D161" i="31"/>
  <c r="K183" i="31"/>
  <c r="D183" i="31"/>
  <c r="D198" i="31"/>
  <c r="K198" i="31"/>
  <c r="D212" i="31"/>
  <c r="K212" i="31"/>
  <c r="N32" i="31" l="1"/>
  <c r="R32" i="31" s="1"/>
  <c r="N27" i="31"/>
  <c r="F248" i="31"/>
  <c r="K236" i="31"/>
  <c r="F249" i="31"/>
  <c r="K237" i="31"/>
  <c r="N30" i="31"/>
  <c r="K235" i="31"/>
  <c r="F247" i="31"/>
  <c r="N26" i="31"/>
  <c r="N29" i="31"/>
  <c r="K234" i="31"/>
  <c r="F246" i="31"/>
  <c r="N33" i="31"/>
  <c r="K238" i="31"/>
  <c r="F250" i="31"/>
  <c r="K231" i="31"/>
  <c r="F243" i="31"/>
  <c r="K239" i="31"/>
  <c r="F251" i="31"/>
  <c r="F244" i="31"/>
  <c r="K232" i="31"/>
  <c r="F242" i="31"/>
  <c r="K230" i="31"/>
  <c r="F252" i="31"/>
  <c r="K240" i="31"/>
  <c r="N31" i="31"/>
  <c r="K233" i="31"/>
  <c r="F245" i="31"/>
  <c r="N28" i="31"/>
  <c r="D229" i="31"/>
  <c r="K229" i="31"/>
  <c r="F241" i="31"/>
  <c r="O34" i="31"/>
  <c r="R28" i="31" l="1"/>
  <c r="R26" i="31"/>
  <c r="D230" i="31"/>
  <c r="R31" i="31"/>
  <c r="R29" i="31"/>
  <c r="R30" i="31"/>
  <c r="R33" i="31"/>
  <c r="R27" i="31"/>
  <c r="D234" i="31"/>
  <c r="D238" i="31"/>
  <c r="D236" i="31"/>
  <c r="D232" i="31"/>
  <c r="D252" i="31"/>
  <c r="K252" i="31"/>
  <c r="D251" i="31"/>
  <c r="K251" i="31"/>
  <c r="O35" i="31"/>
  <c r="K241" i="31"/>
  <c r="D241" i="31"/>
  <c r="D233" i="31"/>
  <c r="D240" i="31"/>
  <c r="D244" i="31"/>
  <c r="K244" i="31"/>
  <c r="D231" i="31"/>
  <c r="K250" i="31"/>
  <c r="D250" i="31"/>
  <c r="D246" i="31"/>
  <c r="K246" i="31"/>
  <c r="D235" i="31"/>
  <c r="D237" i="31"/>
  <c r="K245" i="31"/>
  <c r="D245" i="31"/>
  <c r="K242" i="31"/>
  <c r="D242" i="31"/>
  <c r="D239" i="31"/>
  <c r="K243" i="31"/>
  <c r="D243" i="31"/>
  <c r="K247" i="31"/>
  <c r="D247" i="31"/>
  <c r="K248" i="31"/>
  <c r="D248" i="31"/>
  <c r="D249" i="31"/>
  <c r="K249" i="31"/>
  <c r="N34" i="31" l="1"/>
  <c r="N35" i="31"/>
  <c r="R34" i="31" l="1"/>
  <c r="R35" i="31"/>
  <c r="C214" i="31" l="1"/>
  <c r="E214" i="31" s="1"/>
  <c r="C200" i="31"/>
  <c r="E200" i="31" s="1"/>
  <c r="C188" i="31"/>
  <c r="E188" i="31" s="1"/>
  <c r="C228" i="31"/>
  <c r="C221" i="31"/>
  <c r="C152" i="31"/>
  <c r="E152" i="31" s="1"/>
  <c r="C191" i="31"/>
  <c r="E191" i="31" s="1"/>
  <c r="C212" i="31"/>
  <c r="E212" i="31" s="1"/>
  <c r="C143" i="31"/>
  <c r="E143" i="31" s="1"/>
  <c r="C209" i="31"/>
  <c r="E209" i="31" s="1"/>
  <c r="C175" i="31"/>
  <c r="E175" i="31" s="1"/>
  <c r="C176" i="31"/>
  <c r="E176" i="31" s="1"/>
  <c r="C137" i="31"/>
  <c r="E137" i="31" s="1"/>
  <c r="C171" i="31"/>
  <c r="E171" i="31" s="1"/>
  <c r="C197" i="31"/>
  <c r="E197" i="31" s="1"/>
  <c r="C219" i="31"/>
  <c r="C173" i="31"/>
  <c r="E173" i="31" s="1"/>
  <c r="C179" i="31"/>
  <c r="E179" i="31" s="1"/>
  <c r="C225" i="31"/>
  <c r="C199" i="31"/>
  <c r="E199" i="31" s="1"/>
  <c r="C151" i="31"/>
  <c r="E151" i="31" s="1"/>
  <c r="C156" i="31"/>
  <c r="E156" i="31" s="1"/>
  <c r="C211" i="31"/>
  <c r="E211" i="31" s="1"/>
  <c r="C134" i="31"/>
  <c r="E134" i="31" s="1"/>
  <c r="C172" i="31"/>
  <c r="E172" i="31" s="1"/>
  <c r="C196" i="31"/>
  <c r="E196" i="31" s="1"/>
  <c r="C192" i="31"/>
  <c r="E192" i="31" s="1"/>
  <c r="C190" i="31"/>
  <c r="E190" i="31" s="1"/>
  <c r="C213" i="31"/>
  <c r="E213" i="31" s="1"/>
  <c r="C146" i="31"/>
  <c r="E146" i="31" s="1"/>
  <c r="C206" i="31"/>
  <c r="E206" i="31" s="1"/>
  <c r="C207" i="31"/>
  <c r="E207" i="31" s="1"/>
  <c r="C150" i="31"/>
  <c r="E150" i="31" s="1"/>
  <c r="C159" i="31"/>
  <c r="E159" i="31" s="1"/>
  <c r="C164" i="31"/>
  <c r="E164" i="31" s="1"/>
  <c r="C220" i="31"/>
  <c r="C149" i="31"/>
  <c r="E149" i="31" s="1"/>
  <c r="C142" i="31"/>
  <c r="E142" i="31" s="1"/>
  <c r="C202" i="31"/>
  <c r="E202" i="31" s="1"/>
  <c r="C198" i="31"/>
  <c r="E198" i="31" s="1"/>
  <c r="C153" i="31"/>
  <c r="E153" i="31" s="1"/>
  <c r="C148" i="31"/>
  <c r="E148" i="31" s="1"/>
  <c r="C227" i="31"/>
  <c r="C174" i="31"/>
  <c r="E174" i="31" s="1"/>
  <c r="C223" i="31"/>
  <c r="C166" i="31"/>
  <c r="E166" i="31" s="1"/>
  <c r="C184" i="31"/>
  <c r="E184" i="31" s="1"/>
  <c r="C139" i="31"/>
  <c r="E139" i="31" s="1"/>
  <c r="C141" i="31"/>
  <c r="E141" i="31" s="1"/>
  <c r="C208" i="31"/>
  <c r="E208" i="31" s="1"/>
  <c r="C178" i="31"/>
  <c r="E178" i="31" s="1"/>
  <c r="C226" i="31"/>
  <c r="C167" i="31"/>
  <c r="E167" i="31" s="1"/>
  <c r="C162" i="31"/>
  <c r="E162" i="31" s="1"/>
  <c r="C144" i="31"/>
  <c r="E144" i="31" s="1"/>
  <c r="C222" i="31"/>
  <c r="C204" i="31"/>
  <c r="E204" i="31" s="1"/>
  <c r="C165" i="31"/>
  <c r="E165" i="31" s="1"/>
  <c r="C170" i="31"/>
  <c r="E170" i="31" s="1"/>
  <c r="C224" i="31"/>
  <c r="C186" i="31"/>
  <c r="E186" i="31" s="1"/>
  <c r="C158" i="31"/>
  <c r="E158" i="31" s="1"/>
  <c r="C195" i="31"/>
  <c r="E195" i="31" s="1"/>
  <c r="C140" i="31"/>
  <c r="E140" i="31" s="1"/>
  <c r="C135" i="31"/>
  <c r="E135" i="31" s="1"/>
  <c r="C177" i="31"/>
  <c r="E177" i="31" s="1"/>
  <c r="C216" i="31"/>
  <c r="E216" i="31" s="1"/>
  <c r="C187" i="31"/>
  <c r="E187" i="31" s="1"/>
  <c r="C161" i="31"/>
  <c r="E161" i="31" s="1"/>
  <c r="C194" i="31"/>
  <c r="E194" i="31" s="1"/>
  <c r="C215" i="31"/>
  <c r="E215" i="31" s="1"/>
  <c r="C218" i="31"/>
  <c r="C185" i="31"/>
  <c r="E185" i="31" s="1"/>
  <c r="C155" i="31"/>
  <c r="E155" i="31" s="1"/>
  <c r="C147" i="31"/>
  <c r="E147" i="31" s="1"/>
  <c r="C163" i="31"/>
  <c r="E163" i="31" s="1"/>
  <c r="C201" i="31"/>
  <c r="E201" i="31" s="1"/>
  <c r="C154" i="31"/>
  <c r="E154" i="31" s="1"/>
  <c r="C183" i="31"/>
  <c r="E183" i="31" s="1"/>
  <c r="C138" i="31"/>
  <c r="E138" i="31" s="1"/>
  <c r="C136" i="31"/>
  <c r="E136" i="31" s="1"/>
  <c r="C189" i="31"/>
  <c r="E189" i="31" s="1"/>
  <c r="C203" i="31"/>
  <c r="E203" i="31" s="1"/>
  <c r="C210" i="31"/>
  <c r="E210" i="31" s="1"/>
  <c r="C180" i="31"/>
  <c r="E180" i="31" s="1"/>
  <c r="C168" i="31"/>
  <c r="E168" i="31" s="1"/>
  <c r="C182" i="31"/>
  <c r="E182" i="31" s="1"/>
  <c r="C160" i="31"/>
  <c r="E160" i="31" s="1"/>
  <c r="G168" i="31" l="1"/>
  <c r="G189" i="31"/>
  <c r="G154" i="31"/>
  <c r="G155" i="31"/>
  <c r="G215" i="31"/>
  <c r="G161" i="31"/>
  <c r="G177" i="31"/>
  <c r="G140" i="31"/>
  <c r="G195" i="31"/>
  <c r="G186" i="31"/>
  <c r="G165" i="31"/>
  <c r="G144" i="31"/>
  <c r="G167" i="31"/>
  <c r="G208" i="31"/>
  <c r="G139" i="31"/>
  <c r="G166" i="31"/>
  <c r="G174" i="31"/>
  <c r="G153" i="31"/>
  <c r="G202" i="31"/>
  <c r="G142" i="31"/>
  <c r="G149" i="31"/>
  <c r="G210" i="31"/>
  <c r="G138" i="31"/>
  <c r="G147" i="31"/>
  <c r="G164" i="31"/>
  <c r="G150" i="31"/>
  <c r="G206" i="31"/>
  <c r="G146" i="31"/>
  <c r="G190" i="31"/>
  <c r="G172" i="31"/>
  <c r="G134" i="31"/>
  <c r="G211" i="31"/>
  <c r="G151" i="31"/>
  <c r="G171" i="31"/>
  <c r="G176" i="31"/>
  <c r="G175" i="31"/>
  <c r="G212" i="31"/>
  <c r="G152" i="31"/>
  <c r="G200" i="31"/>
  <c r="G214" i="31"/>
  <c r="G182" i="31"/>
  <c r="G180" i="31"/>
  <c r="G203" i="31"/>
  <c r="G136" i="31"/>
  <c r="G183" i="31"/>
  <c r="G201" i="31"/>
  <c r="G163" i="31"/>
  <c r="G185" i="31"/>
  <c r="G194" i="31"/>
  <c r="G187" i="31"/>
  <c r="G216" i="31"/>
  <c r="G135" i="31"/>
  <c r="G158" i="31"/>
  <c r="G170" i="31"/>
  <c r="G204" i="31"/>
  <c r="G162" i="31"/>
  <c r="G178" i="31"/>
  <c r="G141" i="31"/>
  <c r="G184" i="31"/>
  <c r="G148" i="31"/>
  <c r="G198" i="31"/>
  <c r="G160" i="31"/>
  <c r="G159" i="31"/>
  <c r="G207" i="31"/>
  <c r="G213" i="31"/>
  <c r="G192" i="31"/>
  <c r="G196" i="31"/>
  <c r="G156" i="31"/>
  <c r="G199" i="31"/>
  <c r="G179" i="31"/>
  <c r="G173" i="31"/>
  <c r="G197" i="31"/>
  <c r="G137" i="31"/>
  <c r="G209" i="31"/>
  <c r="G143" i="31"/>
  <c r="G191" i="31"/>
  <c r="G188" i="31"/>
  <c r="C236" i="31"/>
  <c r="E224" i="31"/>
  <c r="C237" i="31"/>
  <c r="E225" i="31"/>
  <c r="E219" i="31"/>
  <c r="C231" i="31"/>
  <c r="C240" i="31"/>
  <c r="E228" i="31"/>
  <c r="C230" i="31"/>
  <c r="E218" i="31"/>
  <c r="E222" i="31"/>
  <c r="C234" i="31"/>
  <c r="E226" i="31"/>
  <c r="C238" i="31"/>
  <c r="E223" i="31"/>
  <c r="C235" i="31"/>
  <c r="C239" i="31"/>
  <c r="E227" i="31"/>
  <c r="E220" i="31"/>
  <c r="C232" i="31"/>
  <c r="E221" i="31"/>
  <c r="C233" i="31"/>
  <c r="C145" i="31"/>
  <c r="C217" i="31"/>
  <c r="C193" i="31"/>
  <c r="C157" i="31"/>
  <c r="C205" i="31"/>
  <c r="C169" i="31"/>
  <c r="C181" i="31"/>
  <c r="C133" i="31"/>
  <c r="G227" i="31" l="1"/>
  <c r="G218" i="31"/>
  <c r="G224" i="31"/>
  <c r="G221" i="31"/>
  <c r="G226" i="31"/>
  <c r="G219" i="31"/>
  <c r="G228" i="31"/>
  <c r="G225" i="31"/>
  <c r="G220" i="31"/>
  <c r="G223" i="31"/>
  <c r="G222" i="31"/>
  <c r="E169" i="31"/>
  <c r="M29" i="31"/>
  <c r="C244" i="31"/>
  <c r="E244" i="31" s="1"/>
  <c r="E232" i="31"/>
  <c r="E235" i="31"/>
  <c r="C247" i="31"/>
  <c r="E247" i="31" s="1"/>
  <c r="C246" i="31"/>
  <c r="E246" i="31" s="1"/>
  <c r="E234" i="31"/>
  <c r="E133" i="31"/>
  <c r="M26" i="31"/>
  <c r="E145" i="31"/>
  <c r="M27" i="31"/>
  <c r="E240" i="31"/>
  <c r="C252" i="31"/>
  <c r="E252" i="31" s="1"/>
  <c r="E237" i="31"/>
  <c r="C249" i="31"/>
  <c r="E249" i="31" s="1"/>
  <c r="M28" i="31"/>
  <c r="E157" i="31"/>
  <c r="E233" i="31"/>
  <c r="C245" i="31"/>
  <c r="E245" i="31" s="1"/>
  <c r="C250" i="31"/>
  <c r="E250" i="31" s="1"/>
  <c r="E238" i="31"/>
  <c r="C243" i="31"/>
  <c r="E243" i="31" s="1"/>
  <c r="E231" i="31"/>
  <c r="C229" i="31"/>
  <c r="M33" i="31"/>
  <c r="E217" i="31"/>
  <c r="M31" i="31"/>
  <c r="E193" i="31"/>
  <c r="E181" i="31"/>
  <c r="M30" i="31"/>
  <c r="E205" i="31"/>
  <c r="M32" i="31"/>
  <c r="E239" i="31"/>
  <c r="C251" i="31"/>
  <c r="E251" i="31" s="1"/>
  <c r="C242" i="31"/>
  <c r="E242" i="31" s="1"/>
  <c r="E230" i="31"/>
  <c r="C248" i="31"/>
  <c r="E248" i="31" s="1"/>
  <c r="E236" i="31"/>
  <c r="G245" i="31" l="1"/>
  <c r="G242" i="31"/>
  <c r="G205" i="31"/>
  <c r="G217" i="31"/>
  <c r="G243" i="31"/>
  <c r="G233" i="31"/>
  <c r="G237" i="31"/>
  <c r="G145" i="31"/>
  <c r="G246" i="31"/>
  <c r="G244" i="31"/>
  <c r="G231" i="31"/>
  <c r="G249" i="31"/>
  <c r="G232" i="31"/>
  <c r="G236" i="31"/>
  <c r="G251" i="31"/>
  <c r="G248" i="31"/>
  <c r="G239" i="31"/>
  <c r="G181" i="31"/>
  <c r="G238" i="31"/>
  <c r="G157" i="31"/>
  <c r="G252" i="31"/>
  <c r="G247" i="31"/>
  <c r="G234" i="31"/>
  <c r="G230" i="31"/>
  <c r="G193" i="31"/>
  <c r="G250" i="31"/>
  <c r="G240" i="31"/>
  <c r="G133" i="31"/>
  <c r="G235" i="31"/>
  <c r="G169" i="31"/>
  <c r="P31" i="31"/>
  <c r="Q31" i="31"/>
  <c r="Q30" i="31"/>
  <c r="P30" i="31"/>
  <c r="Q27" i="31"/>
  <c r="P27" i="31"/>
  <c r="P33" i="31"/>
  <c r="Q33" i="31"/>
  <c r="Q26" i="31"/>
  <c r="P26" i="31"/>
  <c r="P29" i="31"/>
  <c r="Q29" i="31"/>
  <c r="Q32" i="31"/>
  <c r="P32" i="31"/>
  <c r="E229" i="31"/>
  <c r="C241" i="31"/>
  <c r="M34" i="31"/>
  <c r="Q28" i="31"/>
  <c r="P28" i="31"/>
  <c r="G229" i="31" l="1"/>
  <c r="E241" i="31"/>
  <c r="M35" i="31"/>
  <c r="P34" i="31"/>
  <c r="Q34" i="31"/>
  <c r="G241" i="31" l="1"/>
  <c r="Q35" i="31"/>
  <c r="P35" i="31"/>
  <c r="F131" i="31" l="1"/>
  <c r="F127" i="31"/>
  <c r="F122" i="31"/>
  <c r="F119" i="31"/>
  <c r="F116" i="31"/>
  <c r="F112" i="31"/>
  <c r="F107" i="31"/>
  <c r="F105" i="31"/>
  <c r="F132" i="31"/>
  <c r="F130" i="31"/>
  <c r="F126" i="31"/>
  <c r="F118" i="31"/>
  <c r="F114" i="31"/>
  <c r="F111" i="31"/>
  <c r="F124" i="31"/>
  <c r="F121" i="31"/>
  <c r="F117" i="31"/>
  <c r="F109" i="31"/>
  <c r="F98" i="31"/>
  <c r="F92" i="31"/>
  <c r="F89" i="31"/>
  <c r="F84" i="31"/>
  <c r="F82" i="31"/>
  <c r="F78" i="31"/>
  <c r="F75" i="31"/>
  <c r="F70" i="31"/>
  <c r="F67" i="31"/>
  <c r="F63" i="31"/>
  <c r="F56" i="31"/>
  <c r="F52" i="31"/>
  <c r="F45" i="31"/>
  <c r="F41" i="31"/>
  <c r="F36" i="31"/>
  <c r="F35" i="31"/>
  <c r="F31" i="31"/>
  <c r="F26" i="31"/>
  <c r="F25" i="31"/>
  <c r="F23" i="31"/>
  <c r="F19" i="31"/>
  <c r="F15" i="31"/>
  <c r="F125" i="31"/>
  <c r="F120" i="31"/>
  <c r="F110" i="31"/>
  <c r="F104" i="31"/>
  <c r="F101" i="31"/>
  <c r="F97" i="31"/>
  <c r="F96" i="31"/>
  <c r="F94" i="31"/>
  <c r="F90" i="31"/>
  <c r="F86" i="31"/>
  <c r="F85" i="31"/>
  <c r="F83" i="31"/>
  <c r="F79" i="31"/>
  <c r="F74" i="31"/>
  <c r="F68" i="31"/>
  <c r="F65" i="31"/>
  <c r="F57" i="31"/>
  <c r="F53" i="31"/>
  <c r="F49" i="31"/>
  <c r="F48" i="31"/>
  <c r="F46" i="31"/>
  <c r="F42" i="31"/>
  <c r="F39" i="31"/>
  <c r="F37" i="31"/>
  <c r="F34" i="31"/>
  <c r="F30" i="31"/>
  <c r="F27" i="31"/>
  <c r="F20" i="31"/>
  <c r="F16" i="31"/>
  <c r="F128" i="31"/>
  <c r="F113" i="31"/>
  <c r="F106" i="31"/>
  <c r="F103" i="31"/>
  <c r="F100" i="31"/>
  <c r="F95" i="31"/>
  <c r="F91" i="31"/>
  <c r="F87" i="31"/>
  <c r="F80" i="31"/>
  <c r="F76" i="31"/>
  <c r="F71" i="31"/>
  <c r="F64" i="31"/>
  <c r="F61" i="31"/>
  <c r="F60" i="31"/>
  <c r="F58" i="31"/>
  <c r="F55" i="31"/>
  <c r="F51" i="31"/>
  <c r="F47" i="31"/>
  <c r="F43" i="31"/>
  <c r="F38" i="31"/>
  <c r="F32" i="31"/>
  <c r="F29" i="31"/>
  <c r="F21" i="31"/>
  <c r="F18" i="31"/>
  <c r="F13" i="31"/>
  <c r="F129" i="31"/>
  <c r="F123" i="31"/>
  <c r="F115" i="31"/>
  <c r="F108" i="31"/>
  <c r="F102" i="31"/>
  <c r="F99" i="31"/>
  <c r="F93" i="31"/>
  <c r="F88" i="31"/>
  <c r="F81" i="31"/>
  <c r="F77" i="31"/>
  <c r="F73" i="31"/>
  <c r="F72" i="31"/>
  <c r="F69" i="31"/>
  <c r="F66" i="31"/>
  <c r="F62" i="31"/>
  <c r="F59" i="31"/>
  <c r="F54" i="31"/>
  <c r="F50" i="31"/>
  <c r="F44" i="31"/>
  <c r="F40" i="31"/>
  <c r="F33" i="31"/>
  <c r="F28" i="31"/>
  <c r="F24" i="31"/>
  <c r="F22" i="31"/>
  <c r="F17" i="31"/>
  <c r="F14" i="31"/>
  <c r="F10" i="31"/>
  <c r="D22" i="31" l="1"/>
  <c r="K22" i="31"/>
  <c r="D69" i="31"/>
  <c r="K69" i="31"/>
  <c r="D81" i="31"/>
  <c r="K81" i="31"/>
  <c r="K99" i="31"/>
  <c r="D99" i="31"/>
  <c r="K123" i="31"/>
  <c r="D123" i="31"/>
  <c r="K18" i="31"/>
  <c r="D18" i="31"/>
  <c r="K32" i="31"/>
  <c r="D32" i="31"/>
  <c r="K51" i="31"/>
  <c r="D51" i="31"/>
  <c r="K61" i="31"/>
  <c r="O20" i="31"/>
  <c r="D61" i="31"/>
  <c r="K76" i="31"/>
  <c r="D76" i="31"/>
  <c r="D95" i="31"/>
  <c r="K95" i="31"/>
  <c r="D106" i="31"/>
  <c r="K106" i="31"/>
  <c r="K16" i="31"/>
  <c r="D16" i="31"/>
  <c r="D34" i="31"/>
  <c r="K34" i="31"/>
  <c r="K46" i="31"/>
  <c r="D46" i="31"/>
  <c r="D57" i="31"/>
  <c r="K57" i="31"/>
  <c r="D74" i="31"/>
  <c r="K74" i="31"/>
  <c r="D86" i="31"/>
  <c r="K86" i="31"/>
  <c r="O23" i="31"/>
  <c r="D97" i="31"/>
  <c r="K97" i="31"/>
  <c r="D120" i="31"/>
  <c r="K120" i="31"/>
  <c r="K19" i="31"/>
  <c r="D19" i="31"/>
  <c r="D31" i="31"/>
  <c r="K31" i="31"/>
  <c r="K45" i="31"/>
  <c r="D45" i="31"/>
  <c r="K67" i="31"/>
  <c r="D67" i="31"/>
  <c r="D82" i="31"/>
  <c r="K82" i="31"/>
  <c r="D98" i="31"/>
  <c r="K98" i="31"/>
  <c r="K124" i="31"/>
  <c r="D124" i="31"/>
  <c r="D126" i="31"/>
  <c r="K126" i="31"/>
  <c r="D116" i="31"/>
  <c r="K116" i="31"/>
  <c r="D131" i="31"/>
  <c r="K131" i="31"/>
  <c r="D54" i="31"/>
  <c r="K54" i="31"/>
  <c r="K40" i="31"/>
  <c r="D40" i="31"/>
  <c r="K72" i="31"/>
  <c r="D72" i="31"/>
  <c r="K102" i="31"/>
  <c r="D102" i="31"/>
  <c r="K129" i="31"/>
  <c r="D129" i="31"/>
  <c r="K21" i="31"/>
  <c r="D21" i="31"/>
  <c r="D38" i="31"/>
  <c r="K38" i="31"/>
  <c r="K55" i="31"/>
  <c r="D55" i="31"/>
  <c r="K64" i="31"/>
  <c r="D64" i="31"/>
  <c r="D80" i="31"/>
  <c r="K80" i="31"/>
  <c r="D113" i="31"/>
  <c r="K113" i="31"/>
  <c r="D20" i="31"/>
  <c r="K20" i="31"/>
  <c r="O18" i="31"/>
  <c r="D37" i="31"/>
  <c r="K37" i="31"/>
  <c r="D48" i="31"/>
  <c r="K48" i="31"/>
  <c r="D79" i="31"/>
  <c r="K79" i="31"/>
  <c r="K90" i="31"/>
  <c r="D90" i="31"/>
  <c r="K101" i="31"/>
  <c r="D101" i="31"/>
  <c r="K125" i="31"/>
  <c r="D125" i="31"/>
  <c r="D23" i="31"/>
  <c r="K23" i="31"/>
  <c r="K35" i="31"/>
  <c r="D35" i="31"/>
  <c r="D52" i="31"/>
  <c r="K52" i="31"/>
  <c r="D70" i="31"/>
  <c r="K70" i="31"/>
  <c r="K84" i="31"/>
  <c r="D84" i="31"/>
  <c r="K109" i="31"/>
  <c r="O24" i="31"/>
  <c r="D109" i="31"/>
  <c r="K111" i="31"/>
  <c r="D111" i="31"/>
  <c r="D130" i="31"/>
  <c r="K130" i="31"/>
  <c r="D105" i="31"/>
  <c r="K105" i="31"/>
  <c r="D119" i="31"/>
  <c r="K119" i="31"/>
  <c r="D24" i="31"/>
  <c r="K24" i="31"/>
  <c r="D59" i="31"/>
  <c r="K59" i="31"/>
  <c r="K14" i="31"/>
  <c r="D14" i="31"/>
  <c r="D28" i="31"/>
  <c r="K28" i="31"/>
  <c r="K44" i="31"/>
  <c r="D44" i="31"/>
  <c r="D62" i="31"/>
  <c r="K62" i="31"/>
  <c r="K73" i="31"/>
  <c r="O21" i="31"/>
  <c r="D73" i="31"/>
  <c r="D88" i="31"/>
  <c r="K88" i="31"/>
  <c r="D108" i="31"/>
  <c r="K108" i="31"/>
  <c r="K43" i="31"/>
  <c r="D43" i="31"/>
  <c r="K58" i="31"/>
  <c r="D58" i="31"/>
  <c r="D71" i="31"/>
  <c r="K71" i="31"/>
  <c r="D87" i="31"/>
  <c r="K87" i="31"/>
  <c r="K100" i="31"/>
  <c r="D100" i="31"/>
  <c r="D27" i="31"/>
  <c r="K27" i="31"/>
  <c r="K39" i="31"/>
  <c r="D39" i="31"/>
  <c r="O19" i="31"/>
  <c r="K49" i="31"/>
  <c r="D49" i="31"/>
  <c r="K65" i="31"/>
  <c r="D65" i="31"/>
  <c r="D83" i="31"/>
  <c r="K83" i="31"/>
  <c r="K94" i="31"/>
  <c r="D94" i="31"/>
  <c r="K104" i="31"/>
  <c r="D104" i="31"/>
  <c r="O17" i="31"/>
  <c r="D12" i="31"/>
  <c r="G12" i="31" s="1"/>
  <c r="K25" i="31"/>
  <c r="D25" i="31"/>
  <c r="K36" i="31"/>
  <c r="D36" i="31"/>
  <c r="D56" i="31"/>
  <c r="K56" i="31"/>
  <c r="K75" i="31"/>
  <c r="D75" i="31"/>
  <c r="D89" i="31"/>
  <c r="K89" i="31"/>
  <c r="K117" i="31"/>
  <c r="D117" i="31"/>
  <c r="D114" i="31"/>
  <c r="K114" i="31"/>
  <c r="D132" i="31"/>
  <c r="K132" i="31"/>
  <c r="D107" i="31"/>
  <c r="K107" i="31"/>
  <c r="D122" i="31"/>
  <c r="K122" i="31"/>
  <c r="K17" i="31"/>
  <c r="D17" i="31"/>
  <c r="D33" i="31"/>
  <c r="K33" i="31"/>
  <c r="D50" i="31"/>
  <c r="K50" i="31"/>
  <c r="K66" i="31"/>
  <c r="D66" i="31"/>
  <c r="D77" i="31"/>
  <c r="K77" i="31"/>
  <c r="D93" i="31"/>
  <c r="K93" i="31"/>
  <c r="D115" i="31"/>
  <c r="K115" i="31"/>
  <c r="K13" i="31"/>
  <c r="O16" i="31"/>
  <c r="D13" i="31"/>
  <c r="K29" i="31"/>
  <c r="D29" i="31"/>
  <c r="D47" i="31"/>
  <c r="K47" i="31"/>
  <c r="D60" i="31"/>
  <c r="K60" i="31"/>
  <c r="D91" i="31"/>
  <c r="K91" i="31"/>
  <c r="D103" i="31"/>
  <c r="K103" i="31"/>
  <c r="D128" i="31"/>
  <c r="K128" i="31"/>
  <c r="D30" i="31"/>
  <c r="K30" i="31"/>
  <c r="D42" i="31"/>
  <c r="K42" i="31"/>
  <c r="K53" i="31"/>
  <c r="D53" i="31"/>
  <c r="D68" i="31"/>
  <c r="K68" i="31"/>
  <c r="D85" i="31"/>
  <c r="K85" i="31"/>
  <c r="O22" i="31"/>
  <c r="D96" i="31"/>
  <c r="K96" i="31"/>
  <c r="K110" i="31"/>
  <c r="D110" i="31"/>
  <c r="K15" i="31"/>
  <c r="D15" i="31"/>
  <c r="D26" i="31"/>
  <c r="K26" i="31"/>
  <c r="D41" i="31"/>
  <c r="K41" i="31"/>
  <c r="D63" i="31"/>
  <c r="K63" i="31"/>
  <c r="D78" i="31"/>
  <c r="K78" i="31"/>
  <c r="D92" i="31"/>
  <c r="K92" i="31"/>
  <c r="K121" i="31"/>
  <c r="D121" i="31"/>
  <c r="O25" i="31"/>
  <c r="K118" i="31"/>
  <c r="D118" i="31"/>
  <c r="K112" i="31"/>
  <c r="D112" i="31"/>
  <c r="K127" i="31"/>
  <c r="D127" i="31"/>
  <c r="D10" i="31"/>
  <c r="N25" i="31" l="1"/>
  <c r="N22" i="31"/>
  <c r="N19" i="31"/>
  <c r="N18" i="31"/>
  <c r="N16" i="31"/>
  <c r="N21" i="31"/>
  <c r="N23" i="31"/>
  <c r="N20" i="31"/>
  <c r="N24" i="31"/>
  <c r="N17" i="31"/>
  <c r="K4" i="31"/>
  <c r="K5" i="31"/>
  <c r="R16" i="31" l="1"/>
  <c r="R23" i="31"/>
  <c r="R24" i="31"/>
  <c r="R25" i="31"/>
  <c r="R20" i="31"/>
  <c r="R18" i="31"/>
  <c r="R19" i="31"/>
  <c r="R17" i="31"/>
  <c r="R21" i="31"/>
  <c r="R22" i="31"/>
  <c r="K6" i="31"/>
  <c r="B5" i="31" s="1"/>
  <c r="P5" i="31"/>
  <c r="M7" i="31"/>
  <c r="K3" i="25"/>
  <c r="B5" i="25" l="1"/>
  <c r="G9" i="25"/>
  <c r="C39" i="25"/>
  <c r="P6" i="31"/>
  <c r="G27" i="25"/>
  <c r="E27" i="25"/>
  <c r="G31" i="25"/>
  <c r="E32" i="25"/>
  <c r="E26" i="25"/>
  <c r="G29" i="25"/>
  <c r="G28" i="25"/>
  <c r="G33" i="25"/>
  <c r="G32" i="25"/>
  <c r="G23" i="25"/>
  <c r="G34" i="25"/>
  <c r="E34" i="25"/>
  <c r="E30" i="25"/>
  <c r="E23" i="25"/>
  <c r="G25" i="25"/>
  <c r="E24" i="25"/>
  <c r="E31" i="25"/>
  <c r="E33" i="25"/>
  <c r="G24" i="25"/>
  <c r="E29" i="25"/>
  <c r="E28" i="25"/>
  <c r="G30" i="25"/>
  <c r="G26" i="25"/>
  <c r="E25" i="25"/>
  <c r="B5" i="28" l="1"/>
  <c r="B5" i="66"/>
  <c r="B4" i="31"/>
  <c r="C94" i="31" l="1"/>
  <c r="E94" i="31" s="1"/>
  <c r="C118" i="31"/>
  <c r="E118" i="31" s="1"/>
  <c r="C80" i="31"/>
  <c r="E80" i="31" s="1"/>
  <c r="C68" i="31"/>
  <c r="E68" i="31" s="1"/>
  <c r="C108" i="31"/>
  <c r="E108" i="31" s="1"/>
  <c r="C101" i="31"/>
  <c r="E101" i="31" s="1"/>
  <c r="C32" i="31"/>
  <c r="E32" i="31" s="1"/>
  <c r="C71" i="31"/>
  <c r="E71" i="31" s="1"/>
  <c r="C92" i="31"/>
  <c r="E92" i="31" s="1"/>
  <c r="C23" i="31"/>
  <c r="E23" i="31" s="1"/>
  <c r="C122" i="31"/>
  <c r="E122" i="31" s="1"/>
  <c r="C89" i="31"/>
  <c r="E89" i="31" s="1"/>
  <c r="C55" i="31"/>
  <c r="E55" i="31" s="1"/>
  <c r="C115" i="31"/>
  <c r="E115" i="31" s="1"/>
  <c r="C56" i="31"/>
  <c r="E56" i="31" s="1"/>
  <c r="C17" i="31"/>
  <c r="E17" i="31" s="1"/>
  <c r="C51" i="31"/>
  <c r="E51" i="31" s="1"/>
  <c r="C77" i="31"/>
  <c r="E77" i="31" s="1"/>
  <c r="C99" i="31"/>
  <c r="E99" i="31" s="1"/>
  <c r="C53" i="31"/>
  <c r="E53" i="31" s="1"/>
  <c r="C128" i="31"/>
  <c r="E128" i="31" s="1"/>
  <c r="C59" i="31"/>
  <c r="E59" i="31" s="1"/>
  <c r="C105" i="31"/>
  <c r="E105" i="31" s="1"/>
  <c r="C79" i="31"/>
  <c r="E79" i="31" s="1"/>
  <c r="C31" i="31"/>
  <c r="E31" i="31" s="1"/>
  <c r="C36" i="31"/>
  <c r="E36" i="31" s="1"/>
  <c r="C91" i="31"/>
  <c r="E91" i="31" s="1"/>
  <c r="C124" i="31"/>
  <c r="E124" i="31" s="1"/>
  <c r="C14" i="31"/>
  <c r="E14" i="31" s="1"/>
  <c r="C123" i="31"/>
  <c r="E123" i="31" s="1"/>
  <c r="C52" i="31"/>
  <c r="E52" i="31" s="1"/>
  <c r="C76" i="31"/>
  <c r="E76" i="31" s="1"/>
  <c r="C117" i="31"/>
  <c r="E117" i="31" s="1"/>
  <c r="C72" i="31"/>
  <c r="E72" i="31" s="1"/>
  <c r="C70" i="31"/>
  <c r="E70" i="31" s="1"/>
  <c r="C93" i="31"/>
  <c r="E93" i="31" s="1"/>
  <c r="C26" i="31"/>
  <c r="E26" i="31" s="1"/>
  <c r="C127" i="31"/>
  <c r="E127" i="31" s="1"/>
  <c r="C86" i="31"/>
  <c r="E86" i="31" s="1"/>
  <c r="C87" i="31"/>
  <c r="E87" i="31" s="1"/>
  <c r="C30" i="31"/>
  <c r="E30" i="31" s="1"/>
  <c r="C39" i="31"/>
  <c r="E39" i="31" s="1"/>
  <c r="C44" i="31"/>
  <c r="E44" i="31" s="1"/>
  <c r="C100" i="31"/>
  <c r="E100" i="31" s="1"/>
  <c r="C132" i="31"/>
  <c r="E132" i="31" s="1"/>
  <c r="C29" i="31"/>
  <c r="E29" i="31" s="1"/>
  <c r="C120" i="31"/>
  <c r="E120" i="31" s="1"/>
  <c r="C22" i="31"/>
  <c r="E22" i="31" s="1"/>
  <c r="C112" i="31"/>
  <c r="E112" i="31" s="1"/>
  <c r="C82" i="31"/>
  <c r="E82" i="31" s="1"/>
  <c r="C78" i="31"/>
  <c r="E78" i="31" s="1"/>
  <c r="C33" i="31"/>
  <c r="E33" i="31" s="1"/>
  <c r="C28" i="31"/>
  <c r="E28" i="31" s="1"/>
  <c r="C125" i="31"/>
  <c r="E125" i="31" s="1"/>
  <c r="C107" i="31"/>
  <c r="E107" i="31" s="1"/>
  <c r="C54" i="31"/>
  <c r="E54" i="31" s="1"/>
  <c r="C103" i="31"/>
  <c r="E103" i="31" s="1"/>
  <c r="C46" i="31"/>
  <c r="E46" i="31" s="1"/>
  <c r="C64" i="31"/>
  <c r="E64" i="31" s="1"/>
  <c r="C19" i="31"/>
  <c r="E19" i="31" s="1"/>
  <c r="C21" i="31"/>
  <c r="E21" i="31" s="1"/>
  <c r="C88" i="31"/>
  <c r="E88" i="31" s="1"/>
  <c r="C58" i="31"/>
  <c r="E58" i="31" s="1"/>
  <c r="C110" i="31"/>
  <c r="E110" i="31" s="1"/>
  <c r="C106" i="31"/>
  <c r="E106" i="31" s="1"/>
  <c r="C47" i="31"/>
  <c r="E47" i="31" s="1"/>
  <c r="C42" i="31"/>
  <c r="E42" i="31" s="1"/>
  <c r="C24" i="31"/>
  <c r="E24" i="31" s="1"/>
  <c r="C102" i="31"/>
  <c r="E102" i="31" s="1"/>
  <c r="C111" i="31"/>
  <c r="E111" i="31" s="1"/>
  <c r="C84" i="31"/>
  <c r="E84" i="31" s="1"/>
  <c r="C45" i="31"/>
  <c r="E45" i="31" s="1"/>
  <c r="C50" i="31"/>
  <c r="E50" i="31" s="1"/>
  <c r="C104" i="31"/>
  <c r="E104" i="31" s="1"/>
  <c r="C113" i="31"/>
  <c r="E113" i="31" s="1"/>
  <c r="C66" i="31"/>
  <c r="E66" i="31" s="1"/>
  <c r="C38" i="31"/>
  <c r="E38" i="31" s="1"/>
  <c r="C75" i="31"/>
  <c r="E75" i="31" s="1"/>
  <c r="C116" i="31"/>
  <c r="E116" i="31" s="1"/>
  <c r="C20" i="31"/>
  <c r="E20" i="31" s="1"/>
  <c r="C15" i="31"/>
  <c r="E15" i="31" s="1"/>
  <c r="C57" i="31"/>
  <c r="E57" i="31" s="1"/>
  <c r="C96" i="31"/>
  <c r="E96" i="31" s="1"/>
  <c r="C131" i="31"/>
  <c r="E131" i="31" s="1"/>
  <c r="C67" i="31"/>
  <c r="E67" i="31" s="1"/>
  <c r="C41" i="31"/>
  <c r="E41" i="31" s="1"/>
  <c r="C74" i="31"/>
  <c r="E74" i="31" s="1"/>
  <c r="C95" i="31"/>
  <c r="E95" i="31" s="1"/>
  <c r="C98" i="31"/>
  <c r="E98" i="31" s="1"/>
  <c r="C114" i="31"/>
  <c r="E114" i="31" s="1"/>
  <c r="C65" i="31"/>
  <c r="E65" i="31" s="1"/>
  <c r="C35" i="31"/>
  <c r="E35" i="31" s="1"/>
  <c r="C119" i="31"/>
  <c r="E119" i="31" s="1"/>
  <c r="C27" i="31"/>
  <c r="E27" i="31" s="1"/>
  <c r="C43" i="31"/>
  <c r="E43" i="31" s="1"/>
  <c r="C130" i="31"/>
  <c r="E130" i="31" s="1"/>
  <c r="C81" i="31"/>
  <c r="E81" i="31" s="1"/>
  <c r="C34" i="31"/>
  <c r="E34" i="31" s="1"/>
  <c r="C63" i="31"/>
  <c r="E63" i="31" s="1"/>
  <c r="C18" i="31"/>
  <c r="E18" i="31" s="1"/>
  <c r="C16" i="31"/>
  <c r="E16" i="31" s="1"/>
  <c r="C69" i="31"/>
  <c r="E69" i="31" s="1"/>
  <c r="C83" i="31"/>
  <c r="E83" i="31" s="1"/>
  <c r="C90" i="31"/>
  <c r="E90" i="31" s="1"/>
  <c r="C60" i="31"/>
  <c r="E60" i="31" s="1"/>
  <c r="C126" i="31"/>
  <c r="E126" i="31" s="1"/>
  <c r="C129" i="31"/>
  <c r="E129" i="31" s="1"/>
  <c r="C48" i="31"/>
  <c r="E48" i="31" s="1"/>
  <c r="C62" i="31"/>
  <c r="E62" i="31" s="1"/>
  <c r="C40" i="31"/>
  <c r="E40" i="31" s="1"/>
  <c r="G48" i="31" l="1"/>
  <c r="G90" i="31"/>
  <c r="G69" i="31"/>
  <c r="G34" i="31"/>
  <c r="G27" i="31"/>
  <c r="G114" i="31"/>
  <c r="G95" i="31"/>
  <c r="G131" i="31"/>
  <c r="G57" i="31"/>
  <c r="G20" i="31"/>
  <c r="G75" i="31"/>
  <c r="G66" i="31"/>
  <c r="G104" i="31"/>
  <c r="G45" i="31"/>
  <c r="G111" i="31"/>
  <c r="G24" i="31"/>
  <c r="G47" i="31"/>
  <c r="G110" i="31"/>
  <c r="G88" i="31"/>
  <c r="G19" i="31"/>
  <c r="G46" i="31"/>
  <c r="G54" i="31"/>
  <c r="G125" i="31"/>
  <c r="G33" i="31"/>
  <c r="G82" i="31"/>
  <c r="G22" i="31"/>
  <c r="G29" i="31"/>
  <c r="G126" i="31"/>
  <c r="G18" i="31"/>
  <c r="G130" i="31"/>
  <c r="G35" i="31"/>
  <c r="G41" i="31"/>
  <c r="G132" i="31"/>
  <c r="G44" i="31"/>
  <c r="G30" i="31"/>
  <c r="G86" i="31"/>
  <c r="G26" i="31"/>
  <c r="G70" i="31"/>
  <c r="G117" i="31"/>
  <c r="G52" i="31"/>
  <c r="G14" i="31"/>
  <c r="G91" i="31"/>
  <c r="G31" i="31"/>
  <c r="G105" i="31"/>
  <c r="G128" i="31"/>
  <c r="G99" i="31"/>
  <c r="G51" i="31"/>
  <c r="G56" i="31"/>
  <c r="G55" i="31"/>
  <c r="G122" i="31"/>
  <c r="G92" i="31"/>
  <c r="G32" i="31"/>
  <c r="G108" i="31"/>
  <c r="G80" i="31"/>
  <c r="G94" i="31"/>
  <c r="G62" i="31"/>
  <c r="G129" i="31"/>
  <c r="G60" i="31"/>
  <c r="G83" i="31"/>
  <c r="G16" i="31"/>
  <c r="G63" i="31"/>
  <c r="G81" i="31"/>
  <c r="G43" i="31"/>
  <c r="G119" i="31"/>
  <c r="G65" i="31"/>
  <c r="G98" i="31"/>
  <c r="G74" i="31"/>
  <c r="G67" i="31"/>
  <c r="G96" i="31"/>
  <c r="G15" i="31"/>
  <c r="G116" i="31"/>
  <c r="G38" i="31"/>
  <c r="G113" i="31"/>
  <c r="G50" i="31"/>
  <c r="G84" i="31"/>
  <c r="G102" i="31"/>
  <c r="G42" i="31"/>
  <c r="G106" i="31"/>
  <c r="G58" i="31"/>
  <c r="G21" i="31"/>
  <c r="G64" i="31"/>
  <c r="G103" i="31"/>
  <c r="G107" i="31"/>
  <c r="G28" i="31"/>
  <c r="G78" i="31"/>
  <c r="G112" i="31"/>
  <c r="G120" i="31"/>
  <c r="G40" i="31"/>
  <c r="G100" i="31"/>
  <c r="G39" i="31"/>
  <c r="G87" i="31"/>
  <c r="G127" i="31"/>
  <c r="G93" i="31"/>
  <c r="G72" i="31"/>
  <c r="G76" i="31"/>
  <c r="G123" i="31"/>
  <c r="G124" i="31"/>
  <c r="G36" i="31"/>
  <c r="G79" i="31"/>
  <c r="G59" i="31"/>
  <c r="G53" i="31"/>
  <c r="G77" i="31"/>
  <c r="G17" i="31"/>
  <c r="G115" i="31"/>
  <c r="G89" i="31"/>
  <c r="G23" i="31"/>
  <c r="G71" i="31"/>
  <c r="G101" i="31"/>
  <c r="G68" i="31"/>
  <c r="G118" i="31"/>
  <c r="C25" i="31"/>
  <c r="C97" i="31"/>
  <c r="C73" i="31"/>
  <c r="C37" i="31"/>
  <c r="C85" i="31"/>
  <c r="C109" i="31"/>
  <c r="C49" i="31"/>
  <c r="C121" i="31"/>
  <c r="C61" i="31"/>
  <c r="C13" i="31"/>
  <c r="E14" i="25"/>
  <c r="E15" i="25"/>
  <c r="E21" i="25"/>
  <c r="E13" i="25"/>
  <c r="E17" i="25"/>
  <c r="E18" i="25"/>
  <c r="E16" i="25"/>
  <c r="C10" i="31"/>
  <c r="E20" i="25"/>
  <c r="E22" i="25"/>
  <c r="E19" i="25"/>
  <c r="G10" i="31" l="1"/>
  <c r="E39" i="25"/>
  <c r="M25" i="31"/>
  <c r="E121" i="31"/>
  <c r="E73" i="31"/>
  <c r="M21" i="31"/>
  <c r="E61" i="31"/>
  <c r="M20" i="31"/>
  <c r="E85" i="31"/>
  <c r="M22" i="31"/>
  <c r="M19" i="31"/>
  <c r="E49" i="31"/>
  <c r="M23" i="31"/>
  <c r="E97" i="31"/>
  <c r="E37" i="31"/>
  <c r="M18" i="31"/>
  <c r="M16" i="31"/>
  <c r="E13" i="31"/>
  <c r="E109" i="31"/>
  <c r="M24" i="31"/>
  <c r="M17" i="31"/>
  <c r="E25" i="31"/>
  <c r="M19" i="66"/>
  <c r="O20" i="66"/>
  <c r="K19" i="66"/>
  <c r="J16" i="66"/>
  <c r="F16" i="66"/>
  <c r="K22" i="66"/>
  <c r="J14" i="66"/>
  <c r="E13" i="66"/>
  <c r="L21" i="66"/>
  <c r="E14" i="66"/>
  <c r="I14" i="66"/>
  <c r="O22" i="66"/>
  <c r="G21" i="66"/>
  <c r="G14" i="66"/>
  <c r="J20" i="66"/>
  <c r="L13" i="66"/>
  <c r="M20" i="66"/>
  <c r="I20" i="66"/>
  <c r="E16" i="66"/>
  <c r="E15" i="66"/>
  <c r="F13" i="66"/>
  <c r="J17" i="66"/>
  <c r="E20" i="66"/>
  <c r="N21" i="66"/>
  <c r="L18" i="66"/>
  <c r="G13" i="66"/>
  <c r="O16" i="66"/>
  <c r="E17" i="66"/>
  <c r="K17" i="66"/>
  <c r="N17" i="66"/>
  <c r="H19" i="66"/>
  <c r="H13" i="66"/>
  <c r="H16" i="66"/>
  <c r="J18" i="66"/>
  <c r="G22" i="66"/>
  <c r="G18" i="66"/>
  <c r="L19" i="66"/>
  <c r="F19" i="66"/>
  <c r="G20" i="66"/>
  <c r="M13" i="66"/>
  <c r="L14" i="66"/>
  <c r="I16" i="66"/>
  <c r="J13" i="66"/>
  <c r="E21" i="66"/>
  <c r="O13" i="66"/>
  <c r="L15" i="66"/>
  <c r="I17" i="66"/>
  <c r="K13" i="66"/>
  <c r="N22" i="66"/>
  <c r="N19" i="66"/>
  <c r="N14" i="66"/>
  <c r="M22" i="66"/>
  <c r="I13" i="66"/>
  <c r="I19" i="66"/>
  <c r="O15" i="66"/>
  <c r="K18" i="66"/>
  <c r="K14" i="66"/>
  <c r="E22" i="66"/>
  <c r="K16" i="66"/>
  <c r="F20" i="66"/>
  <c r="L20" i="66"/>
  <c r="J19" i="66"/>
  <c r="G16" i="66"/>
  <c r="M17" i="66"/>
  <c r="E19" i="66"/>
  <c r="K15" i="66"/>
  <c r="O21" i="66"/>
  <c r="I18" i="66"/>
  <c r="N20" i="66"/>
  <c r="G17" i="66"/>
  <c r="M16" i="66"/>
  <c r="I15" i="66"/>
  <c r="O18" i="66"/>
  <c r="H21" i="66"/>
  <c r="K21" i="66"/>
  <c r="O19" i="66"/>
  <c r="E18" i="66"/>
  <c r="H17" i="66"/>
  <c r="J15" i="66"/>
  <c r="F17" i="66"/>
  <c r="N18" i="66"/>
  <c r="L22" i="66"/>
  <c r="M21" i="66"/>
  <c r="H20" i="66"/>
  <c r="N13" i="66"/>
  <c r="J21" i="66"/>
  <c r="H18" i="66"/>
  <c r="N16" i="66"/>
  <c r="O14" i="66"/>
  <c r="F22" i="66"/>
  <c r="O17" i="66"/>
  <c r="J22" i="66"/>
  <c r="F15" i="66"/>
  <c r="H14" i="66"/>
  <c r="M18" i="66"/>
  <c r="H22" i="66"/>
  <c r="M15" i="66"/>
  <c r="G19" i="66"/>
  <c r="N15" i="66"/>
  <c r="F21" i="66"/>
  <c r="K20" i="66"/>
  <c r="F18" i="66"/>
  <c r="L16" i="66"/>
  <c r="H15" i="66"/>
  <c r="I21" i="66"/>
  <c r="F14" i="66"/>
  <c r="M14" i="66"/>
  <c r="L17" i="66"/>
  <c r="I22" i="66"/>
  <c r="G15" i="66"/>
  <c r="G21" i="25"/>
  <c r="G20" i="25"/>
  <c r="G18" i="25"/>
  <c r="G22" i="25"/>
  <c r="G16" i="25"/>
  <c r="G14" i="25"/>
  <c r="G19" i="25"/>
  <c r="G17" i="25"/>
  <c r="G13" i="25"/>
  <c r="E10" i="31"/>
  <c r="G15" i="25"/>
  <c r="G25" i="31" l="1"/>
  <c r="G13" i="31"/>
  <c r="G97" i="31"/>
  <c r="Q22" i="31"/>
  <c r="P22" i="31"/>
  <c r="Q21" i="31"/>
  <c r="P21" i="31"/>
  <c r="P17" i="31"/>
  <c r="Q17" i="31"/>
  <c r="P16" i="31"/>
  <c r="Q16" i="31"/>
  <c r="P23" i="31"/>
  <c r="Q23" i="31"/>
  <c r="G85" i="31"/>
  <c r="G73" i="31"/>
  <c r="Q24" i="31"/>
  <c r="P24" i="31"/>
  <c r="Q18" i="31"/>
  <c r="P18" i="31"/>
  <c r="G49" i="31"/>
  <c r="Q20" i="31"/>
  <c r="P20" i="31"/>
  <c r="G121" i="31"/>
  <c r="G39" i="25"/>
  <c r="G109" i="31"/>
  <c r="G37" i="31"/>
  <c r="Q19" i="31"/>
  <c r="P19" i="31"/>
  <c r="G61" i="31"/>
  <c r="Q25" i="31"/>
  <c r="P25" i="31"/>
  <c r="D17" i="66"/>
  <c r="D16" i="66"/>
  <c r="D19" i="66"/>
  <c r="D22" i="66"/>
  <c r="D20" i="66"/>
  <c r="D18" i="66"/>
  <c r="D14" i="66"/>
  <c r="C14" i="66"/>
  <c r="D21" i="66"/>
  <c r="D15" i="66"/>
  <c r="D13" i="66"/>
  <c r="C22" i="66" l="1"/>
  <c r="C19" i="66"/>
  <c r="C13" i="66"/>
  <c r="C18" i="66"/>
  <c r="C21" i="66"/>
  <c r="C17" i="66"/>
  <c r="C16" i="66"/>
  <c r="C20" i="66"/>
  <c r="C15" i="66"/>
  <c r="G25" i="66" l="1"/>
  <c r="O25" i="66"/>
  <c r="I29" i="66"/>
  <c r="L27" i="66"/>
  <c r="I23" i="66"/>
  <c r="M24" i="66"/>
  <c r="F24" i="66"/>
  <c r="N24" i="66"/>
  <c r="N29" i="66"/>
  <c r="H25" i="66"/>
  <c r="L26" i="66"/>
  <c r="K23" i="66"/>
  <c r="F28" i="66"/>
  <c r="I27" i="66"/>
  <c r="K30" i="66"/>
  <c r="L25" i="66"/>
  <c r="O23" i="66"/>
  <c r="N25" i="66"/>
  <c r="G29" i="66"/>
  <c r="J23" i="66"/>
  <c r="M25" i="66"/>
  <c r="I26" i="66"/>
  <c r="L24" i="66"/>
  <c r="M28" i="66"/>
  <c r="M23" i="66"/>
  <c r="H24" i="66"/>
  <c r="G30" i="66"/>
  <c r="F25" i="66"/>
  <c r="F29" i="66"/>
  <c r="L29" i="66"/>
  <c r="O27" i="66"/>
  <c r="G28" i="66"/>
  <c r="O24" i="66"/>
  <c r="J28" i="66"/>
  <c r="N26" i="66"/>
  <c r="H26" i="66"/>
  <c r="H28" i="66"/>
  <c r="H23" i="66"/>
  <c r="H29" i="66"/>
  <c r="N23" i="66"/>
  <c r="N27" i="66"/>
  <c r="H30" i="66"/>
  <c r="K27" i="66"/>
  <c r="E27" i="66"/>
  <c r="O26" i="66"/>
  <c r="N28" i="66"/>
  <c r="G23" i="66"/>
  <c r="F27" i="66"/>
  <c r="L28" i="66"/>
  <c r="J25" i="66"/>
  <c r="H27" i="66"/>
  <c r="E30" i="66"/>
  <c r="E28" i="66"/>
  <c r="J27" i="66"/>
  <c r="O29" i="66"/>
  <c r="F23" i="66"/>
  <c r="E25" i="66"/>
  <c r="E26" i="66"/>
  <c r="O28" i="66"/>
  <c r="I30" i="66"/>
  <c r="I25" i="66"/>
  <c r="M30" i="66"/>
  <c r="M26" i="66"/>
  <c r="L23" i="66"/>
  <c r="G27" i="66"/>
  <c r="J30" i="66"/>
  <c r="N30" i="66"/>
  <c r="G24" i="66"/>
  <c r="I28" i="66"/>
  <c r="K25" i="66"/>
  <c r="I24" i="66"/>
  <c r="E29" i="66"/>
  <c r="E24" i="66"/>
  <c r="M27" i="66"/>
  <c r="G26" i="66"/>
  <c r="E23" i="66"/>
  <c r="J29" i="66"/>
  <c r="J24" i="66"/>
  <c r="L30" i="66"/>
  <c r="F30" i="66"/>
  <c r="F26" i="66"/>
  <c r="K26" i="66"/>
  <c r="J26" i="66"/>
  <c r="K29" i="66"/>
  <c r="K24" i="66"/>
  <c r="O30" i="66"/>
  <c r="K28" i="66"/>
  <c r="M29" i="66"/>
  <c r="D23" i="66" l="1"/>
  <c r="D24" i="66"/>
  <c r="D26" i="66"/>
  <c r="D25" i="66"/>
  <c r="D28" i="66"/>
  <c r="D29" i="66"/>
  <c r="D27" i="66"/>
  <c r="D30" i="66"/>
  <c r="C24" i="66"/>
  <c r="C26" i="66" l="1"/>
  <c r="C29" i="66"/>
  <c r="C25" i="66"/>
  <c r="C27" i="66"/>
  <c r="C28" i="66"/>
  <c r="C30" i="66"/>
  <c r="C23" i="66"/>
</calcChain>
</file>

<file path=xl/comments1.xml><?xml version="1.0" encoding="utf-8"?>
<comments xmlns="http://schemas.openxmlformats.org/spreadsheetml/2006/main">
  <authors>
    <author>PacifiCorp</author>
  </authors>
  <commentList>
    <comment ref="G5" authorId="0" shapeId="0">
      <text>
        <r>
          <rPr>
            <b/>
            <sz val="8"/>
            <color indexed="81"/>
            <rFont val="Tahoma"/>
            <family val="2"/>
          </rPr>
          <t>PacifiCorp:</t>
        </r>
        <r>
          <rPr>
            <sz val="8"/>
            <color indexed="81"/>
            <rFont val="Tahoma"/>
            <family val="2"/>
          </rPr>
          <t xml:space="preserve">
Date that deal is evaluated.</t>
        </r>
      </text>
    </comment>
  </commentList>
</comments>
</file>

<file path=xl/sharedStrings.xml><?xml version="1.0" encoding="utf-8"?>
<sst xmlns="http://schemas.openxmlformats.org/spreadsheetml/2006/main" count="1333" uniqueCount="178">
  <si>
    <t>Year</t>
  </si>
  <si>
    <t>(a)</t>
  </si>
  <si>
    <t>(b)</t>
  </si>
  <si>
    <t>(c)</t>
  </si>
  <si>
    <t>(d)</t>
  </si>
  <si>
    <t>(e)</t>
  </si>
  <si>
    <t>Capacity</t>
  </si>
  <si>
    <t>(f)</t>
  </si>
  <si>
    <t>$/kW</t>
  </si>
  <si>
    <t>$/kW-yr</t>
  </si>
  <si>
    <t>Estimated Capital Cost</t>
  </si>
  <si>
    <t>Fixed Capital Cost at Real Levelized Rate</t>
  </si>
  <si>
    <t>Fixed O&amp;M</t>
  </si>
  <si>
    <t>Variable O&amp;M</t>
  </si>
  <si>
    <t>Total Price @</t>
  </si>
  <si>
    <t>Capacity Factor</t>
  </si>
  <si>
    <t>Footnotes:</t>
  </si>
  <si>
    <t xml:space="preserve"> $/kW-yr</t>
  </si>
  <si>
    <t>Avoided Cost Prices</t>
  </si>
  <si>
    <t>Energy</t>
  </si>
  <si>
    <t>Only Price</t>
  </si>
  <si>
    <t>Table 1</t>
  </si>
  <si>
    <t>(2)   'Energy Only' is the GRID calculated costs and includes some capacity costs.</t>
  </si>
  <si>
    <t>Fuel Cost</t>
  </si>
  <si>
    <t>(g)</t>
  </si>
  <si>
    <t>(h)</t>
  </si>
  <si>
    <t>(i)</t>
  </si>
  <si>
    <t>Sources, Inputs and Assumptions</t>
  </si>
  <si>
    <t>PacifiCorp</t>
  </si>
  <si>
    <t>Delivered</t>
  </si>
  <si>
    <t>Peak Type:</t>
  </si>
  <si>
    <t>Quote Date</t>
  </si>
  <si>
    <t>Burnertip Natural Gas Price Forecast</t>
  </si>
  <si>
    <t>$/MWh</t>
  </si>
  <si>
    <t>MW</t>
  </si>
  <si>
    <t>Fixed</t>
  </si>
  <si>
    <t>CF</t>
  </si>
  <si>
    <t>Appendix B</t>
  </si>
  <si>
    <t xml:space="preserve">  Payment Factor</t>
  </si>
  <si>
    <t xml:space="preserve">  Capacity Factor</t>
  </si>
  <si>
    <t>Start</t>
  </si>
  <si>
    <t>Resource Capacity</t>
  </si>
  <si>
    <t>Nominal Avoided Costs Calculated Monthly</t>
  </si>
  <si>
    <t>End</t>
  </si>
  <si>
    <t>Capacity $</t>
  </si>
  <si>
    <t>Total</t>
  </si>
  <si>
    <t>Month</t>
  </si>
  <si>
    <t>Avoided $</t>
  </si>
  <si>
    <t>MWH</t>
  </si>
  <si>
    <t>Offset</t>
  </si>
  <si>
    <t>Date Test</t>
  </si>
  <si>
    <t>Net Power Cost</t>
  </si>
  <si>
    <t>Dollars</t>
  </si>
  <si>
    <t>AC Price</t>
  </si>
  <si>
    <t>East</t>
  </si>
  <si>
    <t>Total Resource Costs</t>
  </si>
  <si>
    <r>
      <t>$/MWh</t>
    </r>
    <r>
      <rPr>
        <vertAlign val="superscript"/>
        <sz val="9"/>
        <rFont val="Times New Roman"/>
        <family val="1"/>
      </rPr>
      <t xml:space="preserve"> (2)</t>
    </r>
  </si>
  <si>
    <t>Study_Name:</t>
  </si>
  <si>
    <t>Table 4</t>
  </si>
  <si>
    <t>Table 3</t>
  </si>
  <si>
    <t>Capacity Contribution</t>
  </si>
  <si>
    <t>Type</t>
  </si>
  <si>
    <t xml:space="preserve">Wind </t>
  </si>
  <si>
    <t>Tracking</t>
  </si>
  <si>
    <t xml:space="preserve">Gas </t>
  </si>
  <si>
    <t xml:space="preserve">Hydro </t>
  </si>
  <si>
    <t>IRP - Utah Greenfield</t>
  </si>
  <si>
    <t>IRP West Side</t>
  </si>
  <si>
    <t>IRP - Wyo NE</t>
  </si>
  <si>
    <t>Fixed Costs</t>
  </si>
  <si>
    <t>Tax Credit</t>
  </si>
  <si>
    <t>Wind Integration Cost</t>
  </si>
  <si>
    <t>Source:</t>
  </si>
  <si>
    <t>(c)(f)</t>
  </si>
  <si>
    <t xml:space="preserve">  Plant capacity cost</t>
  </si>
  <si>
    <t>Wind</t>
  </si>
  <si>
    <t>Cost and Input Assumptions</t>
  </si>
  <si>
    <t xml:space="preserve">  Fixed O&amp;M, plus on-going capital cost</t>
  </si>
  <si>
    <t xml:space="preserve">  Variable O&amp;M</t>
  </si>
  <si>
    <t>$/MWH</t>
  </si>
  <si>
    <t xml:space="preserve">  Tax Credit $/MWh</t>
  </si>
  <si>
    <t>Solar</t>
  </si>
  <si>
    <t>Integration Cost</t>
  </si>
  <si>
    <t>Avoided Cost (before Integration Cost)</t>
  </si>
  <si>
    <t>energy</t>
  </si>
  <si>
    <t>capacity</t>
  </si>
  <si>
    <t>IRP17 Dave Johnston Wind</t>
  </si>
  <si>
    <t>IRP17 Goshen Wind 2</t>
  </si>
  <si>
    <t>Total Resource Cost</t>
  </si>
  <si>
    <t>IRP17 Yakima Solar</t>
  </si>
  <si>
    <t>IRP17 Aeolus Wind</t>
  </si>
  <si>
    <t>Deferral (Capacity Contribution MW)</t>
  </si>
  <si>
    <t>Deferral (Nameplate MW)</t>
  </si>
  <si>
    <t>Resource Cost ($/kw-year)</t>
  </si>
  <si>
    <t>Deferred Cost (Millions $/year)</t>
  </si>
  <si>
    <t>West</t>
  </si>
  <si>
    <t>Total Capacity Deferral</t>
  </si>
  <si>
    <t>$/kw-year</t>
  </si>
  <si>
    <t>Millions $/year</t>
  </si>
  <si>
    <t xml:space="preserve">start </t>
  </si>
  <si>
    <t>end</t>
  </si>
  <si>
    <t>2017 IRP Aeolus-Bridger/Anticline Transmission</t>
  </si>
  <si>
    <t>Months In Service</t>
  </si>
  <si>
    <t>#</t>
  </si>
  <si>
    <t>Transfer Capacity (MW)</t>
  </si>
  <si>
    <t>Transmission Deferral (MW)</t>
  </si>
  <si>
    <t>IRP17 Aeolus Trans</t>
  </si>
  <si>
    <t>Retail Revenue Requirement</t>
  </si>
  <si>
    <t>Retail Revenue Requirement
($/kW-year, 2021$)</t>
  </si>
  <si>
    <t>Transmission Deferral %</t>
  </si>
  <si>
    <t>Transmission Upgrade Capacity</t>
  </si>
  <si>
    <t>2017 $</t>
  </si>
  <si>
    <t>2020 $</t>
  </si>
  <si>
    <t>West Side</t>
  </si>
  <si>
    <t>Network Upgrade ($/MWh)</t>
  </si>
  <si>
    <t>First Year real levelized</t>
  </si>
  <si>
    <t>2017 IRP Update Wyoming Wind Resource</t>
  </si>
  <si>
    <t>Plant Costs  - 2017 IRP Update - Table 5.4 &amp; 5.5</t>
  </si>
  <si>
    <t>2021 $</t>
  </si>
  <si>
    <t>2030 $</t>
  </si>
  <si>
    <t>Network Upgrade</t>
  </si>
  <si>
    <t>2017 IRP Update Wyoming DJ Wind Resource</t>
  </si>
  <si>
    <t>2017 IRP Update Utah Wind Resource</t>
  </si>
  <si>
    <t>2036 $</t>
  </si>
  <si>
    <t>2033 $</t>
  </si>
  <si>
    <t>2017 IRP Update ID Wind Resource</t>
  </si>
  <si>
    <t>2035 $</t>
  </si>
  <si>
    <t>2017 IRP Update Walla Walla Wind Resource</t>
  </si>
  <si>
    <t>2017 IRP Update Yakima Wind Resource</t>
  </si>
  <si>
    <t>2017 IRP Update Oregon Wind Resource</t>
  </si>
  <si>
    <t>2032 $</t>
  </si>
  <si>
    <t>2017 IRP Update Utah Solar Resource-2035</t>
  </si>
  <si>
    <t>2017 IRP Update Utah Solar Resource-2033</t>
  </si>
  <si>
    <t>2031 $</t>
  </si>
  <si>
    <t>IRP17 WYAE WindCDR2021</t>
  </si>
  <si>
    <t>IRP17 SOregonCal Solar</t>
  </si>
  <si>
    <t>IRP17 UT Wind</t>
  </si>
  <si>
    <t>IRP17 WallaW Wind</t>
  </si>
  <si>
    <t>IRP17 Yakima Wind</t>
  </si>
  <si>
    <t>IRP17 S Oregon Wind</t>
  </si>
  <si>
    <t>Supply Side tables</t>
  </si>
  <si>
    <t>IRP17 Utah South Solar T</t>
  </si>
  <si>
    <t>Year of deferral</t>
  </si>
  <si>
    <t xml:space="preserve">IRP17 Yakima Solar2030 </t>
  </si>
  <si>
    <t>IRP17 Yakima Solar2032</t>
  </si>
  <si>
    <t>IRP17 Yakima Solar2033</t>
  </si>
  <si>
    <t>IRP17 Utah South Solar T2033</t>
  </si>
  <si>
    <t>IRP17 Utah South Solar T2035</t>
  </si>
  <si>
    <t>IRP17 Utah South Solar F2035</t>
  </si>
  <si>
    <t>IRP17 SOregonCal Solar2030'</t>
  </si>
  <si>
    <t>IRP17 SOregonCal Solar2031</t>
  </si>
  <si>
    <t>IRP17 SOregonCal Solar2032</t>
  </si>
  <si>
    <t>IRP17 SOregonCal Solar2033</t>
  </si>
  <si>
    <t>IRP17 Yakima Solar2030</t>
  </si>
  <si>
    <t>if Defferred 1</t>
  </si>
  <si>
    <t>IRP17 Utah South Solar F</t>
  </si>
  <si>
    <t>IRP17 SOregonCal Solar2030</t>
  </si>
  <si>
    <t>Proration Months (based on COD of 1/11/2020)</t>
  </si>
  <si>
    <t>Proration Months_PTC (based on COD of 1/11/2020)</t>
  </si>
  <si>
    <t>Discount Rate - 2017 IRP Update</t>
  </si>
  <si>
    <t>IRP17 UT Wind 2030</t>
  </si>
  <si>
    <t>IRP17 UT Wind 2036</t>
  </si>
  <si>
    <t>IRP17 Goshen Wind 2 2030</t>
  </si>
  <si>
    <t>IRP17 Goshen Wind 2 2033</t>
  </si>
  <si>
    <t>15 Year Starting 2019</t>
  </si>
  <si>
    <t>15 Year Starting 2020</t>
  </si>
  <si>
    <t>Table 2</t>
  </si>
  <si>
    <t>Avoided Energy Costs - Scheduled Hours ($/MWh)</t>
  </si>
  <si>
    <t>Winter Season</t>
  </si>
  <si>
    <t>Summer Season</t>
  </si>
  <si>
    <t>Energy Only</t>
  </si>
  <si>
    <t>2017 IRP Update Yakima Solar Resource-2030</t>
  </si>
  <si>
    <t>2017 IRP Update Yakima Solar Resource-2032</t>
  </si>
  <si>
    <t>2017 IRP Update Yakima Solar Resource-2033</t>
  </si>
  <si>
    <t>2017 IRP Update Oregon Solar Resource-2030</t>
  </si>
  <si>
    <t>2017 IRP Update Oregon Solar Resource-2031</t>
  </si>
  <si>
    <t>20 Year Starting 2019</t>
  </si>
  <si>
    <t>QF - Sch37 - UT - Solar 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</si>
</sst>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%"/>
    <numFmt numFmtId="168" formatCode="_(* #,##0.00_);_(* \(#,##0.00\);_(* &quot;-&quot;_);_(@_)"/>
    <numFmt numFmtId="169" formatCode="_(&quot;$&quot;* #,##0_);_(&quot;$&quot;* \(#,##0\);_(&quot;$&quot;* &quot;-&quot;??_);_(@_)"/>
    <numFmt numFmtId="170" formatCode="mmm\ yyyy&quot;   &quot;"/>
    <numFmt numFmtId="171" formatCode="_(* #,##0_);[Red]_(* \(#,##0\);_(* &quot;-&quot;_);_(@_)"/>
    <numFmt numFmtId="172" formatCode="_(* #,##0.00_);[Red]_(* \(#,##0.00\);_(* &quot;-&quot;_);_(@_)"/>
    <numFmt numFmtId="173" formatCode="_(* #,##0.0_);[Red]_(* \(#,##0.0\);_(* &quot;-&quot;_);_(@_)"/>
    <numFmt numFmtId="174" formatCode="0.000%"/>
    <numFmt numFmtId="175" formatCode="&quot;$&quot;###0;[Red]\(&quot;$&quot;###0\)"/>
    <numFmt numFmtId="176" formatCode="0.0"/>
    <numFmt numFmtId="177" formatCode="&quot;$&quot;#,##0.00_)\(\5\)"/>
    <numFmt numFmtId="178" formatCode="&quot;$&quot;#,##0.000_);[Red]\(&quot;$&quot;#,##0.000\)"/>
    <numFmt numFmtId="179" formatCode="#,##0\ ;\(#,##0\)"/>
    <numFmt numFmtId="180" formatCode="_(* #,##0.0000_);_(* \(#,##0.0000\);_(* &quot;-&quot;??_);_(@_)"/>
    <numFmt numFmtId="181" formatCode="_(* #,##0.000_);[Red]_(* \(#,##0.000\);_(* &quot;-&quot;_);_(@_)"/>
    <numFmt numFmtId="182" formatCode="&quot;$&quot;#,##0.00_)"/>
    <numFmt numFmtId="183" formatCode="#,##0.0000_);\(#,##0.0000\)"/>
  </numFmts>
  <fonts count="38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color indexed="18"/>
      <name val="Helv"/>
    </font>
    <font>
      <vertAlign val="superscript"/>
      <sz val="9"/>
      <name val="Times New Roman"/>
      <family val="1"/>
    </font>
    <font>
      <b/>
      <sz val="8"/>
      <name val="Times New Roman"/>
      <family val="1"/>
    </font>
    <font>
      <sz val="6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Arial"/>
      <family val="2"/>
    </font>
    <font>
      <b/>
      <u/>
      <sz val="12"/>
      <name val="Times New Roman"/>
      <family val="1"/>
    </font>
    <font>
      <sz val="8"/>
      <color indexed="12"/>
      <name val="Arial"/>
      <family val="2"/>
    </font>
    <font>
      <sz val="8"/>
      <color indexed="48"/>
      <name val="Arial"/>
      <family val="2"/>
    </font>
    <font>
      <sz val="9"/>
      <name val="Times New Roman"/>
      <family val="1"/>
    </font>
    <font>
      <sz val="8"/>
      <name val="Helv"/>
    </font>
    <font>
      <b/>
      <sz val="12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u/>
      <sz val="7.5"/>
      <color indexed="12"/>
      <name val="Arial"/>
      <family val="2"/>
    </font>
    <font>
      <b/>
      <sz val="9"/>
      <name val="CS Times"/>
    </font>
    <font>
      <sz val="9"/>
      <color indexed="12"/>
      <name val="CS Times"/>
    </font>
    <font>
      <sz val="11"/>
      <color theme="1"/>
      <name val="Times New Roman"/>
      <family val="1"/>
    </font>
    <font>
      <sz val="9"/>
      <name val="CS Times"/>
    </font>
    <font>
      <sz val="10"/>
      <color rgb="FFFF0000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sz val="7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1">
    <xf numFmtId="171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" fillId="0" borderId="0" applyNumberFormat="0" applyFill="0" applyBorder="0" applyAlignment="0">
      <protection locked="0"/>
    </xf>
    <xf numFmtId="41" fontId="5" fillId="0" borderId="0"/>
    <xf numFmtId="171" fontId="5" fillId="0" borderId="0"/>
    <xf numFmtId="0" fontId="3" fillId="0" borderId="0"/>
    <xf numFmtId="0" fontId="5" fillId="0" borderId="0"/>
    <xf numFmtId="9" fontId="3" fillId="0" borderId="0" applyFont="0" applyFill="0" applyBorder="0" applyAlignment="0" applyProtection="0"/>
    <xf numFmtId="167" fontId="3" fillId="0" borderId="0"/>
    <xf numFmtId="167" fontId="3" fillId="0" borderId="0"/>
    <xf numFmtId="41" fontId="5" fillId="0" borderId="0"/>
    <xf numFmtId="171" fontId="5" fillId="0" borderId="0"/>
    <xf numFmtId="171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5" fontId="24" fillId="0" borderId="0" applyFont="0" applyFill="0" applyBorder="0" applyProtection="0">
      <alignment horizontal="right"/>
    </xf>
    <xf numFmtId="176" fontId="16" fillId="0" borderId="0" applyNumberFormat="0" applyFill="0" applyBorder="0" applyAlignment="0" applyProtection="0"/>
    <xf numFmtId="0" fontId="14" fillId="0" borderId="20" applyNumberFormat="0" applyBorder="0" applyAlignment="0"/>
    <xf numFmtId="12" fontId="25" fillId="7" borderId="19">
      <alignment horizontal="left"/>
    </xf>
    <xf numFmtId="37" fontId="14" fillId="8" borderId="0" applyNumberFormat="0" applyBorder="0" applyAlignment="0" applyProtection="0"/>
    <xf numFmtId="37" fontId="14" fillId="0" borderId="0"/>
    <xf numFmtId="3" fontId="21" fillId="9" borderId="21" applyProtection="0"/>
    <xf numFmtId="171" fontId="3" fillId="0" borderId="0"/>
    <xf numFmtId="9" fontId="3" fillId="0" borderId="0" applyFont="0" applyFill="0" applyBorder="0" applyAlignment="0" applyProtection="0"/>
    <xf numFmtId="171" fontId="5" fillId="0" borderId="0"/>
    <xf numFmtId="0" fontId="3" fillId="0" borderId="0"/>
    <xf numFmtId="171" fontId="3" fillId="0" borderId="0"/>
    <xf numFmtId="0" fontId="29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1" fillId="0" borderId="0"/>
  </cellStyleXfs>
  <cellXfs count="308">
    <xf numFmtId="171" fontId="0" fillId="0" borderId="0" xfId="0"/>
    <xf numFmtId="171" fontId="6" fillId="0" borderId="0" xfId="0" applyFont="1" applyFill="1" applyAlignment="1">
      <alignment horizontal="centerContinuous"/>
    </xf>
    <xf numFmtId="171" fontId="9" fillId="0" borderId="0" xfId="0" applyFont="1" applyFill="1" applyAlignment="1">
      <alignment horizontal="centerContinuous"/>
    </xf>
    <xf numFmtId="171" fontId="5" fillId="0" borderId="0" xfId="0" applyFont="1" applyFill="1"/>
    <xf numFmtId="171" fontId="7" fillId="0" borderId="0" xfId="0" applyFont="1" applyFill="1" applyAlignment="1">
      <alignment horizontal="centerContinuous"/>
    </xf>
    <xf numFmtId="171" fontId="5" fillId="0" borderId="0" xfId="0" applyFont="1" applyFill="1" applyBorder="1"/>
    <xf numFmtId="171" fontId="5" fillId="0" borderId="0" xfId="0" applyFont="1" applyFill="1" applyAlignment="1">
      <alignment horizontal="center"/>
    </xf>
    <xf numFmtId="8" fontId="5" fillId="0" borderId="0" xfId="0" applyNumberFormat="1" applyFont="1" applyFill="1"/>
    <xf numFmtId="8" fontId="5" fillId="0" borderId="2" xfId="0" applyNumberFormat="1" applyFont="1" applyFill="1" applyBorder="1" applyAlignment="1">
      <alignment horizontal="center"/>
    </xf>
    <xf numFmtId="8" fontId="5" fillId="0" borderId="0" xfId="0" applyNumberFormat="1" applyFont="1" applyFill="1" applyBorder="1" applyAlignment="1">
      <alignment horizontal="center"/>
    </xf>
    <xf numFmtId="171" fontId="5" fillId="0" borderId="0" xfId="0" quotePrefix="1" applyFont="1" applyFill="1"/>
    <xf numFmtId="171" fontId="5" fillId="0" borderId="0" xfId="0" applyFont="1" applyFill="1" applyAlignment="1">
      <alignment horizontal="centerContinuous"/>
    </xf>
    <xf numFmtId="171" fontId="5" fillId="0" borderId="0" xfId="0" applyFont="1" applyFill="1" applyBorder="1" applyAlignment="1">
      <alignment horizontal="center"/>
    </xf>
    <xf numFmtId="8" fontId="5" fillId="0" borderId="8" xfId="0" applyNumberFormat="1" applyFont="1" applyFill="1" applyBorder="1" applyAlignment="1">
      <alignment horizontal="center"/>
    </xf>
    <xf numFmtId="8" fontId="5" fillId="0" borderId="11" xfId="0" applyNumberFormat="1" applyFont="1" applyFill="1" applyBorder="1" applyAlignment="1">
      <alignment horizontal="center"/>
    </xf>
    <xf numFmtId="0" fontId="5" fillId="0" borderId="10" xfId="0" applyNumberFormat="1" applyFont="1" applyFill="1" applyBorder="1" applyAlignment="1">
      <alignment horizontal="center"/>
    </xf>
    <xf numFmtId="171" fontId="4" fillId="0" borderId="5" xfId="0" applyFont="1" applyFill="1" applyBorder="1" applyAlignment="1">
      <alignment horizontal="center"/>
    </xf>
    <xf numFmtId="171" fontId="4" fillId="0" borderId="5" xfId="0" applyFont="1" applyFill="1" applyBorder="1" applyAlignment="1">
      <alignment horizontal="center" wrapText="1"/>
    </xf>
    <xf numFmtId="171" fontId="12" fillId="0" borderId="6" xfId="0" quotePrefix="1" applyFont="1" applyFill="1" applyBorder="1" applyAlignment="1">
      <alignment horizontal="center" wrapText="1"/>
    </xf>
    <xf numFmtId="171" fontId="12" fillId="0" borderId="6" xfId="0" applyFont="1" applyFill="1" applyBorder="1" applyAlignment="1">
      <alignment horizontal="center" wrapText="1"/>
    </xf>
    <xf numFmtId="171" fontId="4" fillId="0" borderId="0" xfId="0" applyFont="1" applyFill="1" applyAlignment="1">
      <alignment horizontal="centerContinuous"/>
    </xf>
    <xf numFmtId="171" fontId="4" fillId="0" borderId="5" xfId="0" applyFont="1" applyFill="1" applyBorder="1"/>
    <xf numFmtId="171" fontId="4" fillId="0" borderId="13" xfId="0" applyFont="1" applyFill="1" applyBorder="1" applyAlignment="1">
      <alignment horizontal="center"/>
    </xf>
    <xf numFmtId="171" fontId="4" fillId="0" borderId="6" xfId="0" applyFont="1" applyFill="1" applyBorder="1"/>
    <xf numFmtId="171" fontId="4" fillId="0" borderId="6" xfId="0" applyFont="1" applyFill="1" applyBorder="1" applyAlignment="1">
      <alignment horizontal="center"/>
    </xf>
    <xf numFmtId="8" fontId="13" fillId="0" borderId="0" xfId="0" applyNumberFormat="1" applyFont="1" applyFill="1" applyAlignment="1">
      <alignment horizontal="center"/>
    </xf>
    <xf numFmtId="0" fontId="4" fillId="0" borderId="0" xfId="0" applyNumberFormat="1" applyFont="1" applyFill="1" applyAlignment="1">
      <alignment horizontal="center"/>
    </xf>
    <xf numFmtId="166" fontId="5" fillId="0" borderId="0" xfId="0" applyNumberFormat="1" applyFont="1" applyFill="1" applyBorder="1" applyAlignment="1">
      <alignment horizontal="center"/>
    </xf>
    <xf numFmtId="171" fontId="7" fillId="0" borderId="7" xfId="0" applyFont="1" applyFill="1" applyBorder="1" applyAlignment="1">
      <alignment horizontal="centerContinuous"/>
    </xf>
    <xf numFmtId="171" fontId="14" fillId="2" borderId="0" xfId="0" applyFont="1" applyFill="1" applyAlignment="1">
      <alignment horizontal="centerContinuous"/>
    </xf>
    <xf numFmtId="171" fontId="16" fillId="2" borderId="0" xfId="0" applyFont="1" applyFill="1" applyBorder="1" applyAlignment="1">
      <alignment horizontal="centerContinuous"/>
    </xf>
    <xf numFmtId="170" fontId="14" fillId="2" borderId="0" xfId="1" applyNumberFormat="1" applyFont="1" applyFill="1" applyAlignment="1">
      <alignment horizontal="centerContinuous"/>
    </xf>
    <xf numFmtId="171" fontId="14" fillId="0" borderId="0" xfId="0" applyFont="1" applyFill="1" applyBorder="1"/>
    <xf numFmtId="171" fontId="16" fillId="0" borderId="0" xfId="0" applyFont="1" applyFill="1" applyBorder="1" applyAlignment="1">
      <alignment wrapText="1"/>
    </xf>
    <xf numFmtId="171" fontId="14" fillId="0" borderId="0" xfId="0" applyFont="1" applyFill="1" applyBorder="1" applyAlignment="1">
      <alignment horizontal="center"/>
    </xf>
    <xf numFmtId="168" fontId="14" fillId="0" borderId="0" xfId="0" applyNumberFormat="1" applyFont="1" applyFill="1" applyBorder="1"/>
    <xf numFmtId="2" fontId="5" fillId="0" borderId="0" xfId="0" applyNumberFormat="1" applyFont="1" applyFill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39" fontId="5" fillId="0" borderId="0" xfId="0" applyNumberFormat="1" applyFont="1" applyFill="1" applyBorder="1" applyAlignment="1">
      <alignment horizontal="center"/>
    </xf>
    <xf numFmtId="171" fontId="4" fillId="0" borderId="0" xfId="0" applyFont="1" applyFill="1" applyBorder="1" applyAlignment="1">
      <alignment horizontal="center"/>
    </xf>
    <xf numFmtId="171" fontId="4" fillId="0" borderId="16" xfId="0" applyFont="1" applyFill="1" applyBorder="1" applyAlignment="1">
      <alignment horizontal="centerContinuous"/>
    </xf>
    <xf numFmtId="167" fontId="0" fillId="0" borderId="0" xfId="8" applyNumberFormat="1" applyFont="1" applyFill="1"/>
    <xf numFmtId="171" fontId="4" fillId="0" borderId="16" xfId="5" applyFont="1" applyFill="1" applyBorder="1" applyAlignment="1">
      <alignment horizontal="centerContinuous"/>
    </xf>
    <xf numFmtId="171" fontId="20" fillId="0" borderId="0" xfId="5" applyFont="1" applyFill="1" applyBorder="1"/>
    <xf numFmtId="2" fontId="5" fillId="0" borderId="2" xfId="0" applyNumberFormat="1" applyFont="1" applyFill="1" applyBorder="1" applyAlignment="1">
      <alignment horizontal="center"/>
    </xf>
    <xf numFmtId="8" fontId="5" fillId="0" borderId="0" xfId="0" quotePrefix="1" applyNumberFormat="1" applyFont="1" applyFill="1" applyBorder="1" applyAlignment="1">
      <alignment horizontal="center"/>
    </xf>
    <xf numFmtId="171" fontId="14" fillId="0" borderId="0" xfId="0" applyFont="1" applyFill="1" applyAlignment="1">
      <alignment horizontal="centerContinuous"/>
    </xf>
    <xf numFmtId="171" fontId="5" fillId="0" borderId="0" xfId="0" applyFont="1" applyFill="1" applyBorder="1" applyAlignment="1">
      <alignment horizontal="left" indent="1"/>
    </xf>
    <xf numFmtId="171" fontId="5" fillId="0" borderId="0" xfId="0" applyFont="1" applyFill="1" applyAlignment="1">
      <alignment horizontal="left" indent="1"/>
    </xf>
    <xf numFmtId="171" fontId="0" fillId="0" borderId="0" xfId="0" applyFill="1"/>
    <xf numFmtId="43" fontId="0" fillId="0" borderId="0" xfId="1" applyFont="1" applyFill="1"/>
    <xf numFmtId="171" fontId="0" fillId="0" borderId="0" xfId="0" quotePrefix="1" applyFont="1" applyFill="1"/>
    <xf numFmtId="167" fontId="5" fillId="0" borderId="0" xfId="8" applyNumberFormat="1" applyFont="1" applyFill="1" applyAlignment="1">
      <alignment horizontal="center"/>
    </xf>
    <xf numFmtId="41" fontId="5" fillId="0" borderId="0" xfId="11"/>
    <xf numFmtId="41" fontId="5" fillId="0" borderId="0" xfId="11" applyFont="1" applyFill="1"/>
    <xf numFmtId="0" fontId="0" fillId="0" borderId="0" xfId="11" applyNumberFormat="1" applyFont="1" applyFill="1" applyAlignment="1">
      <alignment horizontal="left"/>
    </xf>
    <xf numFmtId="171" fontId="3" fillId="0" borderId="0" xfId="10" applyNumberFormat="1" applyFont="1"/>
    <xf numFmtId="173" fontId="3" fillId="5" borderId="0" xfId="10" applyNumberFormat="1" applyFont="1" applyFill="1"/>
    <xf numFmtId="169" fontId="3" fillId="0" borderId="0" xfId="2" applyNumberFormat="1" applyFont="1"/>
    <xf numFmtId="10" fontId="3" fillId="0" borderId="0" xfId="8" applyNumberFormat="1" applyFont="1"/>
    <xf numFmtId="171" fontId="3" fillId="0" borderId="5" xfId="10" applyNumberFormat="1" applyFont="1" applyBorder="1"/>
    <xf numFmtId="171" fontId="3" fillId="0" borderId="7" xfId="10" applyNumberFormat="1" applyFont="1" applyBorder="1" applyAlignment="1">
      <alignment horizontal="center"/>
    </xf>
    <xf numFmtId="171" fontId="3" fillId="0" borderId="3" xfId="10" applyNumberFormat="1" applyFont="1" applyBorder="1" applyAlignment="1">
      <alignment horizontal="centerContinuous"/>
    </xf>
    <xf numFmtId="171" fontId="3" fillId="0" borderId="4" xfId="10" applyNumberFormat="1" applyFont="1" applyBorder="1" applyAlignment="1">
      <alignment horizontal="centerContinuous"/>
    </xf>
    <xf numFmtId="171" fontId="3" fillId="0" borderId="6" xfId="10" applyNumberFormat="1" applyFont="1" applyBorder="1"/>
    <xf numFmtId="171" fontId="3" fillId="0" borderId="4" xfId="10" applyNumberFormat="1" applyFont="1" applyBorder="1" applyAlignment="1">
      <alignment horizontal="center"/>
    </xf>
    <xf numFmtId="171" fontId="3" fillId="0" borderId="3" xfId="10" applyNumberFormat="1" applyFont="1" applyBorder="1" applyAlignment="1">
      <alignment horizontal="center"/>
    </xf>
    <xf numFmtId="171" fontId="3" fillId="0" borderId="6" xfId="10" applyNumberFormat="1" applyFont="1" applyBorder="1" applyAlignment="1">
      <alignment horizontal="center"/>
    </xf>
    <xf numFmtId="171" fontId="3" fillId="0" borderId="9" xfId="10" applyNumberFormat="1" applyFont="1" applyBorder="1" applyAlignment="1">
      <alignment horizontal="centerContinuous"/>
    </xf>
    <xf numFmtId="171" fontId="3" fillId="0" borderId="2" xfId="10" applyNumberFormat="1" applyFont="1" applyBorder="1"/>
    <xf numFmtId="41" fontId="3" fillId="0" borderId="8" xfId="10" applyNumberFormat="1" applyFont="1" applyBorder="1"/>
    <xf numFmtId="41" fontId="3" fillId="0" borderId="11" xfId="10" applyNumberFormat="1" applyFont="1" applyBorder="1"/>
    <xf numFmtId="168" fontId="3" fillId="0" borderId="8" xfId="10" applyNumberFormat="1" applyFont="1" applyBorder="1"/>
    <xf numFmtId="0" fontId="3" fillId="0" borderId="0" xfId="10" applyNumberFormat="1" applyFont="1"/>
    <xf numFmtId="17" fontId="3" fillId="0" borderId="5" xfId="10" applyNumberFormat="1" applyFont="1" applyBorder="1" applyAlignment="1">
      <alignment horizontal="center"/>
    </xf>
    <xf numFmtId="171" fontId="3" fillId="0" borderId="0" xfId="10" applyNumberFormat="1" applyFont="1" applyBorder="1"/>
    <xf numFmtId="168" fontId="3" fillId="0" borderId="11" xfId="10" applyNumberFormat="1" applyFont="1" applyBorder="1"/>
    <xf numFmtId="171" fontId="3" fillId="0" borderId="13" xfId="10" applyNumberFormat="1" applyFont="1" applyBorder="1"/>
    <xf numFmtId="17" fontId="3" fillId="0" borderId="13" xfId="10" applyNumberFormat="1" applyFont="1" applyBorder="1" applyAlignment="1">
      <alignment horizontal="center"/>
    </xf>
    <xf numFmtId="171" fontId="3" fillId="0" borderId="1" xfId="10" applyNumberFormat="1" applyFont="1" applyBorder="1"/>
    <xf numFmtId="41" fontId="3" fillId="0" borderId="12" xfId="10" applyNumberFormat="1" applyFont="1" applyBorder="1"/>
    <xf numFmtId="168" fontId="3" fillId="0" borderId="12" xfId="10" applyNumberFormat="1" applyFont="1" applyBorder="1"/>
    <xf numFmtId="17" fontId="3" fillId="0" borderId="6" xfId="10" applyNumberFormat="1" applyFont="1" applyBorder="1" applyAlignment="1">
      <alignment horizontal="center"/>
    </xf>
    <xf numFmtId="171" fontId="15" fillId="0" borderId="0" xfId="10" applyNumberFormat="1" applyFont="1" applyAlignment="1">
      <alignment horizontal="centerContinuous"/>
    </xf>
    <xf numFmtId="0" fontId="0" fillId="0" borderId="0" xfId="7" applyFont="1" applyFill="1" applyBorder="1" applyAlignment="1">
      <alignment horizontal="center"/>
    </xf>
    <xf numFmtId="171" fontId="0" fillId="0" borderId="0" xfId="0" applyFont="1" applyFill="1"/>
    <xf numFmtId="171" fontId="0" fillId="0" borderId="0" xfId="0" applyFont="1" applyFill="1" applyBorder="1"/>
    <xf numFmtId="1" fontId="0" fillId="0" borderId="0" xfId="6" applyNumberFormat="1" applyFont="1" applyFill="1" applyAlignment="1" applyProtection="1">
      <alignment horizontal="center"/>
      <protection locked="0"/>
    </xf>
    <xf numFmtId="171" fontId="5" fillId="0" borderId="0" xfId="10" applyNumberFormat="1" applyFont="1"/>
    <xf numFmtId="172" fontId="0" fillId="0" borderId="0" xfId="0" applyNumberFormat="1"/>
    <xf numFmtId="171" fontId="19" fillId="6" borderId="0" xfId="10" applyNumberFormat="1" applyFont="1" applyFill="1"/>
    <xf numFmtId="7" fontId="3" fillId="0" borderId="0" xfId="2" applyNumberFormat="1" applyFont="1"/>
    <xf numFmtId="171" fontId="3" fillId="0" borderId="5" xfId="10" applyNumberFormat="1" applyFont="1" applyBorder="1" applyAlignment="1">
      <alignment horizontal="center"/>
    </xf>
    <xf numFmtId="174" fontId="3" fillId="0" borderId="0" xfId="8" applyNumberFormat="1" applyFont="1"/>
    <xf numFmtId="171" fontId="8" fillId="0" borderId="0" xfId="0" applyFont="1" applyFill="1"/>
    <xf numFmtId="171" fontId="16" fillId="2" borderId="0" xfId="0" applyFont="1" applyFill="1" applyBorder="1" applyAlignment="1">
      <alignment horizontal="center"/>
    </xf>
    <xf numFmtId="14" fontId="21" fillId="3" borderId="7" xfId="0" applyNumberFormat="1" applyFont="1" applyFill="1" applyBorder="1" applyAlignment="1">
      <alignment horizontal="center"/>
    </xf>
    <xf numFmtId="171" fontId="16" fillId="2" borderId="0" xfId="0" applyFont="1" applyFill="1" applyAlignment="1">
      <alignment horizontal="centerContinuous"/>
    </xf>
    <xf numFmtId="171" fontId="8" fillId="0" borderId="0" xfId="0" applyFont="1" applyFill="1" applyBorder="1"/>
    <xf numFmtId="14" fontId="22" fillId="2" borderId="0" xfId="0" applyNumberFormat="1" applyFont="1" applyFill="1" applyBorder="1" applyAlignment="1">
      <alignment horizontal="centerContinuous" vertical="center"/>
    </xf>
    <xf numFmtId="171" fontId="8" fillId="0" borderId="0" xfId="0" applyFont="1" applyFill="1" applyBorder="1" applyAlignment="1">
      <alignment horizontal="center"/>
    </xf>
    <xf numFmtId="171" fontId="14" fillId="2" borderId="0" xfId="0" applyFont="1" applyFill="1" applyBorder="1" applyAlignment="1">
      <alignment horizontal="centerContinuous" wrapText="1"/>
    </xf>
    <xf numFmtId="171" fontId="8" fillId="0" borderId="0" xfId="0" applyFont="1" applyFill="1" applyAlignment="1">
      <alignment horizontal="center"/>
    </xf>
    <xf numFmtId="171" fontId="14" fillId="0" borderId="15" xfId="0" applyFont="1" applyBorder="1" applyAlignment="1">
      <alignment horizontal="center"/>
    </xf>
    <xf numFmtId="0" fontId="8" fillId="0" borderId="0" xfId="0" applyNumberFormat="1" applyFont="1" applyFill="1" applyAlignment="1">
      <alignment horizontal="center"/>
    </xf>
    <xf numFmtId="171" fontId="8" fillId="4" borderId="14" xfId="0" applyFont="1" applyFill="1" applyBorder="1"/>
    <xf numFmtId="0" fontId="4" fillId="0" borderId="0" xfId="0" applyNumberFormat="1" applyFont="1" applyFill="1" applyAlignment="1"/>
    <xf numFmtId="171" fontId="15" fillId="0" borderId="0" xfId="10" applyNumberFormat="1" applyFont="1"/>
    <xf numFmtId="177" fontId="5" fillId="0" borderId="0" xfId="0" applyNumberFormat="1" applyFont="1" applyFill="1" applyBorder="1" applyAlignment="1">
      <alignment horizontal="center"/>
    </xf>
    <xf numFmtId="10" fontId="0" fillId="5" borderId="0" xfId="8" applyNumberFormat="1" applyFont="1" applyFill="1"/>
    <xf numFmtId="10" fontId="3" fillId="0" borderId="0" xfId="10" applyNumberFormat="1" applyFont="1"/>
    <xf numFmtId="167" fontId="3" fillId="5" borderId="0" xfId="8" applyNumberFormat="1" applyFont="1" applyFill="1"/>
    <xf numFmtId="171" fontId="27" fillId="0" borderId="0" xfId="0" applyFont="1"/>
    <xf numFmtId="171" fontId="27" fillId="0" borderId="7" xfId="0" applyFont="1" applyBorder="1"/>
    <xf numFmtId="167" fontId="26" fillId="0" borderId="7" xfId="24" applyNumberFormat="1" applyFont="1" applyFill="1" applyBorder="1"/>
    <xf numFmtId="171" fontId="26" fillId="0" borderId="0" xfId="0" applyFont="1"/>
    <xf numFmtId="9" fontId="26" fillId="0" borderId="0" xfId="8" applyFont="1"/>
    <xf numFmtId="43" fontId="3" fillId="0" borderId="0" xfId="10" applyNumberFormat="1" applyFont="1"/>
    <xf numFmtId="171" fontId="28" fillId="0" borderId="0" xfId="10" applyNumberFormat="1" applyFont="1"/>
    <xf numFmtId="171" fontId="6" fillId="0" borderId="0" xfId="25" applyFont="1" applyFill="1" applyAlignment="1">
      <alignment horizontal="centerContinuous"/>
    </xf>
    <xf numFmtId="171" fontId="5" fillId="0" borderId="0" xfId="25" applyFont="1" applyFill="1" applyAlignment="1">
      <alignment horizontal="centerContinuous"/>
    </xf>
    <xf numFmtId="171" fontId="5" fillId="0" borderId="0" xfId="25" applyFont="1" applyFill="1"/>
    <xf numFmtId="171" fontId="5" fillId="0" borderId="0" xfId="25" applyFont="1" applyFill="1" applyBorder="1" applyAlignment="1">
      <alignment horizontal="centerContinuous"/>
    </xf>
    <xf numFmtId="171" fontId="5" fillId="0" borderId="0" xfId="25" applyFont="1" applyFill="1" applyBorder="1"/>
    <xf numFmtId="171" fontId="4" fillId="0" borderId="5" xfId="25" applyFont="1" applyFill="1" applyBorder="1" applyAlignment="1">
      <alignment horizontal="center"/>
    </xf>
    <xf numFmtId="171" fontId="4" fillId="0" borderId="5" xfId="25" applyFont="1" applyFill="1" applyBorder="1" applyAlignment="1">
      <alignment horizontal="center" wrapText="1"/>
    </xf>
    <xf numFmtId="171" fontId="9" fillId="0" borderId="6" xfId="25" applyFont="1" applyFill="1" applyBorder="1" applyAlignment="1">
      <alignment horizontal="centerContinuous"/>
    </xf>
    <xf numFmtId="171" fontId="12" fillId="0" borderId="6" xfId="25" quotePrefix="1" applyFont="1" applyFill="1" applyBorder="1" applyAlignment="1">
      <alignment horizontal="center" wrapText="1"/>
    </xf>
    <xf numFmtId="171" fontId="12" fillId="0" borderId="6" xfId="25" applyFont="1" applyFill="1" applyBorder="1" applyAlignment="1">
      <alignment horizontal="center" wrapText="1"/>
    </xf>
    <xf numFmtId="171" fontId="8" fillId="0" borderId="0" xfId="25" quotePrefix="1" applyFont="1" applyFill="1" applyBorder="1" applyAlignment="1">
      <alignment horizontal="center"/>
    </xf>
    <xf numFmtId="0" fontId="5" fillId="0" borderId="0" xfId="25" applyNumberFormat="1" applyFont="1" applyFill="1"/>
    <xf numFmtId="6" fontId="5" fillId="0" borderId="0" xfId="25" applyNumberFormat="1" applyFont="1" applyFill="1" applyAlignment="1">
      <alignment horizontal="right"/>
    </xf>
    <xf numFmtId="8" fontId="5" fillId="0" borderId="0" xfId="25" applyNumberFormat="1" applyFont="1" applyFill="1" applyAlignment="1">
      <alignment horizontal="right"/>
    </xf>
    <xf numFmtId="8" fontId="5" fillId="0" borderId="0" xfId="25" applyNumberFormat="1" applyFont="1" applyFill="1"/>
    <xf numFmtId="8" fontId="5" fillId="0" borderId="0" xfId="25" applyNumberFormat="1" applyFont="1" applyFill="1" applyBorder="1"/>
    <xf numFmtId="178" fontId="5" fillId="0" borderId="0" xfId="25" applyNumberFormat="1" applyFont="1" applyFill="1" applyAlignment="1">
      <alignment horizontal="right"/>
    </xf>
    <xf numFmtId="165" fontId="5" fillId="0" borderId="0" xfId="25" applyNumberFormat="1" applyFont="1" applyFill="1" applyAlignment="1">
      <alignment horizontal="center"/>
    </xf>
    <xf numFmtId="171" fontId="5" fillId="0" borderId="0" xfId="25" quotePrefix="1" applyFont="1" applyFill="1"/>
    <xf numFmtId="0" fontId="5" fillId="0" borderId="0" xfId="26" applyFont="1"/>
    <xf numFmtId="14" fontId="5" fillId="0" borderId="0" xfId="27" applyNumberFormat="1" applyFont="1"/>
    <xf numFmtId="0" fontId="5" fillId="0" borderId="0" xfId="25" applyNumberFormat="1" applyFont="1" applyFill="1" applyBorder="1"/>
    <xf numFmtId="165" fontId="5" fillId="0" borderId="0" xfId="25" applyNumberFormat="1" applyFont="1" applyFill="1" applyBorder="1" applyAlignment="1">
      <alignment horizontal="center"/>
    </xf>
    <xf numFmtId="8" fontId="5" fillId="0" borderId="0" xfId="25" applyNumberFormat="1" applyFont="1" applyFill="1" applyBorder="1" applyAlignment="1">
      <alignment horizontal="right"/>
    </xf>
    <xf numFmtId="8" fontId="5" fillId="0" borderId="0" xfId="25" applyNumberFormat="1" applyFont="1" applyFill="1" applyAlignment="1">
      <alignment horizontal="center"/>
    </xf>
    <xf numFmtId="171" fontId="7" fillId="0" borderId="0" xfId="25" applyFont="1" applyFill="1" applyAlignment="1">
      <alignment horizontal="centerContinuous"/>
    </xf>
    <xf numFmtId="171" fontId="4" fillId="0" borderId="0" xfId="25" applyFont="1" applyFill="1" applyAlignment="1">
      <alignment horizontal="centerContinuous"/>
    </xf>
    <xf numFmtId="171" fontId="5" fillId="0" borderId="0" xfId="25" applyFont="1" applyFill="1" applyAlignment="1">
      <alignment horizontal="center"/>
    </xf>
    <xf numFmtId="41" fontId="5" fillId="0" borderId="0" xfId="4" applyFont="1" applyFill="1"/>
    <xf numFmtId="171" fontId="4" fillId="0" borderId="17" xfId="25" applyFont="1" applyFill="1" applyBorder="1" applyAlignment="1">
      <alignment horizontal="centerContinuous"/>
    </xf>
    <xf numFmtId="171" fontId="5" fillId="0" borderId="17" xfId="25" applyFont="1" applyFill="1" applyBorder="1"/>
    <xf numFmtId="171" fontId="5" fillId="0" borderId="18" xfId="25" applyFont="1" applyFill="1" applyBorder="1"/>
    <xf numFmtId="171" fontId="4" fillId="0" borderId="16" xfId="25" applyFont="1" applyFill="1" applyBorder="1" applyAlignment="1">
      <alignment horizontal="center"/>
    </xf>
    <xf numFmtId="171" fontId="4" fillId="0" borderId="17" xfId="5" applyFont="1" applyFill="1" applyBorder="1" applyAlignment="1">
      <alignment horizontal="centerContinuous"/>
    </xf>
    <xf numFmtId="171" fontId="5" fillId="0" borderId="17" xfId="25" applyFont="1" applyFill="1" applyBorder="1" applyAlignment="1">
      <alignment horizontal="centerContinuous"/>
    </xf>
    <xf numFmtId="8" fontId="5" fillId="0" borderId="0" xfId="2" applyNumberFormat="1" applyFont="1" applyFill="1"/>
    <xf numFmtId="179" fontId="29" fillId="0" borderId="0" xfId="28" applyNumberFormat="1" applyAlignment="1" applyProtection="1"/>
    <xf numFmtId="1" fontId="5" fillId="0" borderId="0" xfId="6" applyNumberFormat="1" applyFont="1" applyFill="1" applyAlignment="1" applyProtection="1">
      <alignment horizontal="center"/>
      <protection locked="0"/>
    </xf>
    <xf numFmtId="179" fontId="30" fillId="0" borderId="0" xfId="0" applyNumberFormat="1" applyFont="1"/>
    <xf numFmtId="172" fontId="4" fillId="0" borderId="0" xfId="25" applyNumberFormat="1" applyFont="1" applyFill="1"/>
    <xf numFmtId="172" fontId="5" fillId="0" borderId="0" xfId="25" applyNumberFormat="1" applyFont="1" applyFill="1"/>
    <xf numFmtId="167" fontId="5" fillId="0" borderId="0" xfId="8" applyNumberFormat="1" applyFont="1" applyFill="1"/>
    <xf numFmtId="164" fontId="5" fillId="0" borderId="0" xfId="25" applyNumberFormat="1" applyFont="1" applyFill="1"/>
    <xf numFmtId="174" fontId="5" fillId="0" borderId="0" xfId="25" applyNumberFormat="1" applyFont="1" applyFill="1" applyBorder="1"/>
    <xf numFmtId="0" fontId="0" fillId="0" borderId="0" xfId="0" applyNumberFormat="1" applyFont="1"/>
    <xf numFmtId="44" fontId="26" fillId="0" borderId="0" xfId="2" applyFont="1" applyFill="1"/>
    <xf numFmtId="174" fontId="31" fillId="0" borderId="0" xfId="0" applyNumberFormat="1" applyFont="1" applyFill="1" applyProtection="1">
      <protection locked="0"/>
    </xf>
    <xf numFmtId="9" fontId="5" fillId="0" borderId="0" xfId="25" applyNumberFormat="1" applyFont="1" applyFill="1"/>
    <xf numFmtId="43" fontId="5" fillId="0" borderId="0" xfId="2" applyNumberFormat="1" applyFont="1" applyFill="1"/>
    <xf numFmtId="167" fontId="5" fillId="0" borderId="0" xfId="25" applyNumberFormat="1" applyFont="1" applyFill="1"/>
    <xf numFmtId="43" fontId="5" fillId="0" borderId="0" xfId="25" applyNumberFormat="1" applyFont="1" applyFill="1" applyBorder="1" applyAlignment="1">
      <alignment horizontal="right"/>
    </xf>
    <xf numFmtId="10" fontId="5" fillId="0" borderId="0" xfId="8" applyNumberFormat="1" applyFont="1" applyFill="1"/>
    <xf numFmtId="172" fontId="5" fillId="0" borderId="0" xfId="25" applyNumberFormat="1" applyFont="1" applyFill="1" applyBorder="1"/>
    <xf numFmtId="171" fontId="5" fillId="0" borderId="0" xfId="25" applyNumberFormat="1" applyFont="1" applyFill="1"/>
    <xf numFmtId="171" fontId="5" fillId="0" borderId="0" xfId="25" applyNumberFormat="1" applyFont="1" applyFill="1" applyAlignment="1">
      <alignment horizontal="right"/>
    </xf>
    <xf numFmtId="171" fontId="5" fillId="0" borderId="0" xfId="6" applyNumberFormat="1" applyFont="1" applyFill="1" applyAlignment="1" applyProtection="1">
      <alignment horizontal="center"/>
      <protection locked="0"/>
    </xf>
    <xf numFmtId="171" fontId="5" fillId="0" borderId="0" xfId="25" applyNumberFormat="1" applyFont="1" applyFill="1" applyBorder="1"/>
    <xf numFmtId="43" fontId="5" fillId="0" borderId="0" xfId="25" applyNumberFormat="1" applyFont="1" applyFill="1" applyAlignment="1">
      <alignment horizontal="right"/>
    </xf>
    <xf numFmtId="174" fontId="30" fillId="0" borderId="0" xfId="8" applyNumberFormat="1" applyFont="1"/>
    <xf numFmtId="2" fontId="5" fillId="0" borderId="0" xfId="6" applyNumberFormat="1" applyFont="1" applyFill="1" applyAlignment="1" applyProtection="1">
      <alignment horizontal="center"/>
      <protection locked="0"/>
    </xf>
    <xf numFmtId="171" fontId="4" fillId="0" borderId="0" xfId="25" applyFont="1" applyFill="1" applyBorder="1" applyAlignment="1">
      <alignment horizontal="center" wrapText="1"/>
    </xf>
    <xf numFmtId="172" fontId="3" fillId="0" borderId="0" xfId="10" applyNumberFormat="1" applyFont="1"/>
    <xf numFmtId="0" fontId="5" fillId="0" borderId="0" xfId="0" applyNumberFormat="1" applyFont="1" applyFill="1" applyBorder="1" applyAlignment="1">
      <alignment horizontal="center"/>
    </xf>
    <xf numFmtId="171" fontId="4" fillId="0" borderId="0" xfId="0" applyFont="1" applyAlignment="1">
      <alignment horizontal="left"/>
    </xf>
    <xf numFmtId="167" fontId="0" fillId="0" borderId="0" xfId="8" applyNumberFormat="1" applyFont="1"/>
    <xf numFmtId="171" fontId="26" fillId="0" borderId="0" xfId="0" applyFont="1" applyFill="1"/>
    <xf numFmtId="6" fontId="5" fillId="6" borderId="0" xfId="2" applyNumberFormat="1" applyFont="1" applyFill="1"/>
    <xf numFmtId="9" fontId="5" fillId="6" borderId="0" xfId="25" applyNumberFormat="1" applyFont="1" applyFill="1"/>
    <xf numFmtId="171" fontId="0" fillId="0" borderId="0" xfId="0" applyNumberFormat="1"/>
    <xf numFmtId="171" fontId="5" fillId="0" borderId="1" xfId="0" applyFont="1" applyFill="1" applyBorder="1" applyAlignment="1">
      <alignment horizontal="center"/>
    </xf>
    <xf numFmtId="171" fontId="5" fillId="0" borderId="1" xfId="0" quotePrefix="1" applyFont="1" applyFill="1" applyBorder="1" applyAlignment="1">
      <alignment horizontal="center"/>
    </xf>
    <xf numFmtId="171" fontId="3" fillId="0" borderId="0" xfId="10" applyNumberFormat="1" applyFont="1" applyAlignment="1">
      <alignment horizontal="left" vertical="top"/>
    </xf>
    <xf numFmtId="180" fontId="3" fillId="0" borderId="0" xfId="10" applyNumberFormat="1" applyFont="1"/>
    <xf numFmtId="171" fontId="3" fillId="0" borderId="0" xfId="10" applyNumberFormat="1" applyFont="1" applyFill="1"/>
    <xf numFmtId="173" fontId="0" fillId="0" borderId="0" xfId="0" applyNumberFormat="1"/>
    <xf numFmtId="171" fontId="3" fillId="10" borderId="0" xfId="10" applyNumberFormat="1" applyFont="1" applyFill="1" applyBorder="1"/>
    <xf numFmtId="41" fontId="3" fillId="10" borderId="11" xfId="10" applyNumberFormat="1" applyFont="1" applyFill="1" applyBorder="1"/>
    <xf numFmtId="168" fontId="3" fillId="10" borderId="11" xfId="10" applyNumberFormat="1" applyFont="1" applyFill="1" applyBorder="1"/>
    <xf numFmtId="171" fontId="3" fillId="10" borderId="1" xfId="10" applyNumberFormat="1" applyFont="1" applyFill="1" applyBorder="1"/>
    <xf numFmtId="41" fontId="3" fillId="10" borderId="12" xfId="10" applyNumberFormat="1" applyFont="1" applyFill="1" applyBorder="1"/>
    <xf numFmtId="168" fontId="3" fillId="10" borderId="12" xfId="10" applyNumberFormat="1" applyFont="1" applyFill="1" applyBorder="1"/>
    <xf numFmtId="171" fontId="3" fillId="10" borderId="2" xfId="10" applyNumberFormat="1" applyFont="1" applyFill="1" applyBorder="1"/>
    <xf numFmtId="41" fontId="3" fillId="10" borderId="8" xfId="10" applyNumberFormat="1" applyFont="1" applyFill="1" applyBorder="1"/>
    <xf numFmtId="168" fontId="3" fillId="10" borderId="8" xfId="10" applyNumberFormat="1" applyFont="1" applyFill="1" applyBorder="1"/>
    <xf numFmtId="6" fontId="5" fillId="0" borderId="0" xfId="26" applyNumberFormat="1" applyFont="1"/>
    <xf numFmtId="181" fontId="5" fillId="0" borderId="0" xfId="25" applyNumberFormat="1" applyFont="1" applyFill="1"/>
    <xf numFmtId="43" fontId="5" fillId="0" borderId="0" xfId="29" applyFont="1" applyFill="1"/>
    <xf numFmtId="0" fontId="5" fillId="0" borderId="0" xfId="25" applyNumberFormat="1" applyFont="1" applyFill="1" applyBorder="1" applyAlignment="1">
      <alignment horizontal="right"/>
    </xf>
    <xf numFmtId="171" fontId="32" fillId="0" borderId="0" xfId="0" applyFont="1" applyAlignment="1">
      <alignment horizontal="center"/>
    </xf>
    <xf numFmtId="171" fontId="4" fillId="0" borderId="0" xfId="0" applyFont="1" applyAlignment="1">
      <alignment vertical="top" wrapText="1"/>
    </xf>
    <xf numFmtId="171" fontId="4" fillId="0" borderId="0" xfId="0" applyFont="1" applyAlignment="1">
      <alignment horizontal="left" vertical="top" wrapText="1"/>
    </xf>
    <xf numFmtId="17" fontId="3" fillId="10" borderId="0" xfId="10" applyNumberFormat="1" applyFont="1" applyFill="1"/>
    <xf numFmtId="17" fontId="3" fillId="10" borderId="5" xfId="10" applyNumberFormat="1" applyFont="1" applyFill="1" applyBorder="1" applyAlignment="1">
      <alignment horizontal="center"/>
    </xf>
    <xf numFmtId="17" fontId="3" fillId="10" borderId="13" xfId="10" applyNumberFormat="1" applyFont="1" applyFill="1" applyBorder="1" applyAlignment="1">
      <alignment horizontal="center"/>
    </xf>
    <xf numFmtId="17" fontId="3" fillId="10" borderId="6" xfId="10" applyNumberFormat="1" applyFont="1" applyFill="1" applyBorder="1" applyAlignment="1">
      <alignment horizontal="center"/>
    </xf>
    <xf numFmtId="171" fontId="5" fillId="0" borderId="0" xfId="0" applyFont="1" applyFill="1" applyAlignment="1">
      <alignment horizontal="left" vertical="top" wrapText="1"/>
    </xf>
    <xf numFmtId="167" fontId="0" fillId="0" borderId="7" xfId="1" applyNumberFormat="1" applyFont="1" applyBorder="1"/>
    <xf numFmtId="182" fontId="5" fillId="0" borderId="0" xfId="0" applyNumberFormat="1" applyFont="1" applyFill="1" applyBorder="1" applyAlignment="1">
      <alignment horizontal="center"/>
    </xf>
    <xf numFmtId="8" fontId="5" fillId="0" borderId="0" xfId="25" applyNumberFormat="1" applyFont="1" applyFill="1" applyAlignment="1">
      <alignment horizontal="right" vertical="center"/>
    </xf>
    <xf numFmtId="171" fontId="15" fillId="0" borderId="0" xfId="10" applyNumberFormat="1" applyFont="1" applyAlignment="1">
      <alignment horizontal="right"/>
    </xf>
    <xf numFmtId="171" fontId="0" fillId="0" borderId="0" xfId="0" applyAlignment="1">
      <alignment wrapText="1"/>
    </xf>
    <xf numFmtId="179" fontId="33" fillId="0" borderId="0" xfId="0" applyNumberFormat="1" applyFont="1"/>
    <xf numFmtId="171" fontId="34" fillId="0" borderId="0" xfId="25" applyFont="1" applyFill="1"/>
    <xf numFmtId="9" fontId="34" fillId="0" borderId="0" xfId="8" applyFont="1" applyFill="1"/>
    <xf numFmtId="172" fontId="5" fillId="0" borderId="0" xfId="25" applyNumberFormat="1" applyFont="1" applyFill="1" applyAlignment="1">
      <alignment horizontal="right"/>
    </xf>
    <xf numFmtId="43" fontId="5" fillId="0" borderId="0" xfId="25" applyNumberFormat="1" applyFont="1" applyFill="1"/>
    <xf numFmtId="9" fontId="34" fillId="0" borderId="0" xfId="25" applyNumberFormat="1" applyFont="1" applyFill="1"/>
    <xf numFmtId="179" fontId="30" fillId="0" borderId="0" xfId="0" applyNumberFormat="1" applyFont="1" applyFill="1"/>
    <xf numFmtId="174" fontId="30" fillId="0" borderId="0" xfId="8" applyNumberFormat="1" applyFont="1" applyFill="1"/>
    <xf numFmtId="171" fontId="5" fillId="0" borderId="0" xfId="0" applyFont="1" applyFill="1" applyAlignment="1">
      <alignment wrapText="1"/>
    </xf>
    <xf numFmtId="171" fontId="5" fillId="0" borderId="0" xfId="0" applyFont="1" applyFill="1" applyAlignment="1">
      <alignment horizontal="center" wrapText="1"/>
    </xf>
    <xf numFmtId="171" fontId="5" fillId="0" borderId="0" xfId="0" applyFont="1" applyFill="1" applyBorder="1" applyAlignment="1">
      <alignment horizontal="center" wrapText="1"/>
    </xf>
    <xf numFmtId="171" fontId="4" fillId="0" borderId="0" xfId="0" applyFont="1" applyFill="1" applyBorder="1" applyAlignment="1">
      <alignment horizontal="center" wrapText="1"/>
    </xf>
    <xf numFmtId="167" fontId="5" fillId="0" borderId="0" xfId="8" applyNumberFormat="1" applyFont="1" applyFill="1" applyAlignment="1">
      <alignment horizontal="center" wrapText="1"/>
    </xf>
    <xf numFmtId="2" fontId="5" fillId="0" borderId="0" xfId="0" applyNumberFormat="1" applyFont="1" applyFill="1" applyAlignment="1">
      <alignment horizontal="center" wrapText="1"/>
    </xf>
    <xf numFmtId="171" fontId="0" fillId="0" borderId="0" xfId="0" applyFill="1" applyAlignment="1">
      <alignment wrapText="1"/>
    </xf>
    <xf numFmtId="171" fontId="27" fillId="0" borderId="6" xfId="0" applyFont="1" applyBorder="1" applyAlignment="1">
      <alignment horizontal="center" wrapText="1"/>
    </xf>
    <xf numFmtId="171" fontId="26" fillId="0" borderId="6" xfId="0" applyFont="1" applyFill="1" applyBorder="1" applyAlignment="1">
      <alignment horizontal="center" wrapText="1"/>
    </xf>
    <xf numFmtId="167" fontId="5" fillId="6" borderId="0" xfId="25" applyNumberFormat="1" applyFont="1" applyFill="1"/>
    <xf numFmtId="171" fontId="0" fillId="0" borderId="0" xfId="0" applyAlignment="1">
      <alignment wrapText="1"/>
    </xf>
    <xf numFmtId="8" fontId="5" fillId="0" borderId="0" xfId="8" applyNumberFormat="1" applyFont="1" applyFill="1"/>
    <xf numFmtId="171" fontId="0" fillId="0" borderId="0" xfId="0" applyAlignment="1">
      <alignment wrapText="1"/>
    </xf>
    <xf numFmtId="183" fontId="0" fillId="0" borderId="0" xfId="1" applyNumberFormat="1" applyFont="1"/>
    <xf numFmtId="171" fontId="0" fillId="11" borderId="0" xfId="0" applyFill="1" applyAlignment="1">
      <alignment wrapText="1"/>
    </xf>
    <xf numFmtId="167" fontId="23" fillId="0" borderId="0" xfId="8" applyNumberFormat="1" applyFont="1" applyFill="1" applyAlignment="1">
      <alignment wrapText="1"/>
    </xf>
    <xf numFmtId="171" fontId="15" fillId="0" borderId="7" xfId="23" applyFont="1" applyFill="1" applyBorder="1" applyAlignment="1">
      <alignment horizontal="center" wrapText="1"/>
    </xf>
    <xf numFmtId="171" fontId="4" fillId="0" borderId="0" xfId="0" applyFont="1" applyAlignment="1">
      <alignment wrapText="1"/>
    </xf>
    <xf numFmtId="171" fontId="5" fillId="0" borderId="0" xfId="25" applyFont="1" applyFill="1" applyAlignment="1">
      <alignment wrapText="1"/>
    </xf>
    <xf numFmtId="171" fontId="0" fillId="0" borderId="0" xfId="0" applyAlignment="1">
      <alignment wrapText="1"/>
    </xf>
    <xf numFmtId="171" fontId="0" fillId="12" borderId="0" xfId="0" applyFill="1" applyAlignment="1">
      <alignment wrapText="1"/>
    </xf>
    <xf numFmtId="171" fontId="0" fillId="0" borderId="0" xfId="0" applyAlignment="1">
      <alignment wrapText="1"/>
    </xf>
    <xf numFmtId="174" fontId="5" fillId="0" borderId="0" xfId="8" applyNumberFormat="1" applyFont="1" applyFill="1"/>
    <xf numFmtId="171" fontId="15" fillId="0" borderId="0" xfId="10" applyNumberFormat="1" applyFont="1" applyAlignment="1">
      <alignment wrapText="1"/>
    </xf>
    <xf numFmtId="171" fontId="5" fillId="0" borderId="0" xfId="0" applyFont="1" applyFill="1" applyAlignment="1">
      <alignment horizontal="center"/>
    </xf>
    <xf numFmtId="171" fontId="35" fillId="0" borderId="0" xfId="0" applyFont="1" applyFill="1" applyAlignment="1">
      <alignment horizontal="centerContinuous"/>
    </xf>
    <xf numFmtId="171" fontId="36" fillId="0" borderId="0" xfId="0" applyFont="1" applyFill="1" applyAlignment="1">
      <alignment horizontal="centerContinuous"/>
    </xf>
    <xf numFmtId="171" fontId="6" fillId="0" borderId="0" xfId="0" applyFont="1" applyFill="1" applyBorder="1" applyAlignment="1">
      <alignment horizontal="centerContinuous"/>
    </xf>
    <xf numFmtId="171" fontId="35" fillId="0" borderId="0" xfId="0" applyFont="1" applyFill="1"/>
    <xf numFmtId="171" fontId="7" fillId="0" borderId="0" xfId="0" applyFont="1" applyFill="1" applyBorder="1" applyAlignment="1">
      <alignment horizontal="centerContinuous"/>
    </xf>
    <xf numFmtId="171" fontId="36" fillId="0" borderId="0" xfId="0" applyFont="1" applyFill="1"/>
    <xf numFmtId="171" fontId="5" fillId="0" borderId="0" xfId="0" quotePrefix="1" applyFont="1" applyFill="1" applyBorder="1" applyAlignment="1">
      <alignment horizontal="center"/>
    </xf>
    <xf numFmtId="8" fontId="37" fillId="0" borderId="0" xfId="0" applyNumberFormat="1" applyFont="1" applyFill="1" applyAlignment="1">
      <alignment horizontal="center"/>
    </xf>
    <xf numFmtId="8" fontId="37" fillId="0" borderId="0" xfId="0" applyNumberFormat="1" applyFont="1" applyFill="1" applyBorder="1" applyAlignment="1">
      <alignment horizontal="left"/>
    </xf>
    <xf numFmtId="171" fontId="5" fillId="0" borderId="22" xfId="0" applyFont="1" applyFill="1" applyBorder="1" applyAlignment="1">
      <alignment horizontal="center"/>
    </xf>
    <xf numFmtId="171" fontId="5" fillId="0" borderId="5" xfId="0" applyFont="1" applyFill="1" applyBorder="1" applyAlignment="1">
      <alignment horizontal="centerContinuous"/>
    </xf>
    <xf numFmtId="171" fontId="5" fillId="0" borderId="5" xfId="0" quotePrefix="1" applyFont="1" applyFill="1" applyBorder="1" applyAlignment="1">
      <alignment horizontal="centerContinuous"/>
    </xf>
    <xf numFmtId="171" fontId="5" fillId="0" borderId="4" xfId="0" applyFont="1" applyFill="1" applyBorder="1" applyAlignment="1">
      <alignment horizontal="centerContinuous"/>
    </xf>
    <xf numFmtId="171" fontId="5" fillId="0" borderId="7" xfId="0" applyFont="1" applyFill="1" applyBorder="1" applyAlignment="1">
      <alignment horizontal="centerContinuous"/>
    </xf>
    <xf numFmtId="171" fontId="5" fillId="0" borderId="3" xfId="0" applyFont="1" applyFill="1" applyBorder="1" applyAlignment="1">
      <alignment horizontal="centerContinuous"/>
    </xf>
    <xf numFmtId="171" fontId="5" fillId="0" borderId="22" xfId="0" applyFont="1" applyFill="1" applyBorder="1" applyAlignment="1">
      <alignment horizontal="centerContinuous"/>
    </xf>
    <xf numFmtId="171" fontId="5" fillId="0" borderId="2" xfId="0" applyFont="1" applyFill="1" applyBorder="1" applyAlignment="1">
      <alignment horizontal="centerContinuous"/>
    </xf>
    <xf numFmtId="171" fontId="5" fillId="0" borderId="8" xfId="0" applyFont="1" applyFill="1" applyBorder="1" applyAlignment="1">
      <alignment horizontal="centerContinuous"/>
    </xf>
    <xf numFmtId="171" fontId="5" fillId="0" borderId="23" xfId="0" applyFont="1" applyFill="1" applyBorder="1" applyAlignment="1">
      <alignment horizontal="center"/>
    </xf>
    <xf numFmtId="171" fontId="5" fillId="0" borderId="3" xfId="0" applyFont="1" applyFill="1" applyBorder="1" applyAlignment="1">
      <alignment horizontal="center"/>
    </xf>
    <xf numFmtId="171" fontId="5" fillId="0" borderId="9" xfId="0" applyFont="1" applyFill="1" applyBorder="1" applyAlignment="1">
      <alignment horizontal="center"/>
    </xf>
    <xf numFmtId="171" fontId="5" fillId="0" borderId="4" xfId="0" applyFont="1" applyFill="1" applyBorder="1" applyAlignment="1">
      <alignment horizontal="center"/>
    </xf>
    <xf numFmtId="171" fontId="5" fillId="0" borderId="0" xfId="0" quotePrefix="1" applyFont="1" applyFill="1" applyBorder="1"/>
    <xf numFmtId="171" fontId="4" fillId="0" borderId="0" xfId="0" applyFont="1" applyFill="1" applyBorder="1" applyAlignment="1">
      <alignment horizontal="left"/>
    </xf>
    <xf numFmtId="0" fontId="5" fillId="0" borderId="22" xfId="0" applyNumberFormat="1" applyFont="1" applyFill="1" applyBorder="1" applyAlignment="1">
      <alignment horizontal="center"/>
    </xf>
    <xf numFmtId="8" fontId="5" fillId="0" borderId="5" xfId="0" applyNumberFormat="1" applyFont="1" applyFill="1" applyBorder="1"/>
    <xf numFmtId="8" fontId="5" fillId="13" borderId="22" xfId="0" applyNumberFormat="1" applyFont="1" applyFill="1" applyBorder="1" applyAlignment="1">
      <alignment horizontal="center"/>
    </xf>
    <xf numFmtId="8" fontId="5" fillId="13" borderId="2" xfId="0" applyNumberFormat="1" applyFont="1" applyFill="1" applyBorder="1" applyAlignment="1">
      <alignment horizontal="center"/>
    </xf>
    <xf numFmtId="8" fontId="5" fillId="13" borderId="8" xfId="0" applyNumberFormat="1" applyFont="1" applyFill="1" applyBorder="1" applyAlignment="1">
      <alignment horizontal="center"/>
    </xf>
    <xf numFmtId="1" fontId="5" fillId="0" borderId="22" xfId="0" applyNumberFormat="1" applyFont="1" applyFill="1" applyBorder="1" applyAlignment="1">
      <alignment horizontal="center"/>
    </xf>
    <xf numFmtId="43" fontId="5" fillId="0" borderId="5" xfId="0" applyNumberFormat="1" applyFont="1" applyFill="1" applyBorder="1"/>
    <xf numFmtId="43" fontId="5" fillId="0" borderId="2" xfId="0" applyNumberFormat="1" applyFont="1" applyFill="1" applyBorder="1" applyAlignment="1">
      <alignment horizontal="center"/>
    </xf>
    <xf numFmtId="43" fontId="5" fillId="0" borderId="8" xfId="0" applyNumberFormat="1" applyFont="1" applyFill="1" applyBorder="1" applyAlignment="1">
      <alignment horizontal="center"/>
    </xf>
    <xf numFmtId="43" fontId="5" fillId="0" borderId="22" xfId="0" applyNumberFormat="1" applyFont="1" applyFill="1" applyBorder="1" applyAlignment="1">
      <alignment horizontal="center"/>
    </xf>
    <xf numFmtId="43" fontId="5" fillId="0" borderId="13" xfId="0" applyNumberFormat="1" applyFont="1" applyFill="1" applyBorder="1"/>
    <xf numFmtId="43" fontId="5" fillId="0" borderId="0" xfId="0" applyNumberFormat="1" applyFont="1" applyFill="1" applyBorder="1" applyAlignment="1">
      <alignment horizontal="center"/>
    </xf>
    <xf numFmtId="43" fontId="5" fillId="0" borderId="11" xfId="0" applyNumberFormat="1" applyFont="1" applyFill="1" applyBorder="1" applyAlignment="1">
      <alignment horizontal="center"/>
    </xf>
    <xf numFmtId="43" fontId="5" fillId="0" borderId="10" xfId="0" applyNumberFormat="1" applyFont="1" applyFill="1" applyBorder="1" applyAlignment="1">
      <alignment horizontal="center"/>
    </xf>
    <xf numFmtId="0" fontId="5" fillId="0" borderId="23" xfId="0" applyNumberFormat="1" applyFont="1" applyFill="1" applyBorder="1" applyAlignment="1">
      <alignment horizontal="center"/>
    </xf>
    <xf numFmtId="43" fontId="5" fillId="0" borderId="6" xfId="0" applyNumberFormat="1" applyFont="1" applyFill="1" applyBorder="1"/>
    <xf numFmtId="43" fontId="5" fillId="0" borderId="1" xfId="0" applyNumberFormat="1" applyFont="1" applyFill="1" applyBorder="1" applyAlignment="1">
      <alignment horizontal="center"/>
    </xf>
    <xf numFmtId="43" fontId="5" fillId="0" borderId="12" xfId="0" applyNumberFormat="1" applyFont="1" applyFill="1" applyBorder="1" applyAlignment="1">
      <alignment horizontal="center"/>
    </xf>
    <xf numFmtId="43" fontId="5" fillId="0" borderId="23" xfId="0" applyNumberFormat="1" applyFont="1" applyFill="1" applyBorder="1" applyAlignment="1">
      <alignment horizontal="center"/>
    </xf>
    <xf numFmtId="171" fontId="5" fillId="0" borderId="0" xfId="0" applyFont="1" applyFill="1" applyBorder="1" applyAlignment="1">
      <alignment horizontal="left"/>
    </xf>
    <xf numFmtId="171" fontId="5" fillId="0" borderId="0" xfId="0" quotePrefix="1" applyFont="1" applyFill="1" applyAlignment="1">
      <alignment horizontal="left" vertical="top"/>
    </xf>
    <xf numFmtId="172" fontId="5" fillId="0" borderId="0" xfId="0" applyNumberFormat="1" applyFont="1" applyFill="1"/>
    <xf numFmtId="1" fontId="5" fillId="0" borderId="10" xfId="0" applyNumberFormat="1" applyFont="1" applyFill="1" applyBorder="1" applyAlignment="1">
      <alignment horizontal="center"/>
    </xf>
    <xf numFmtId="1" fontId="5" fillId="0" borderId="23" xfId="0" applyNumberFormat="1" applyFont="1" applyFill="1" applyBorder="1" applyAlignment="1">
      <alignment horizontal="center"/>
    </xf>
    <xf numFmtId="8" fontId="5" fillId="0" borderId="1" xfId="0" applyNumberFormat="1" applyFont="1" applyFill="1" applyBorder="1" applyAlignment="1">
      <alignment horizontal="center"/>
    </xf>
    <xf numFmtId="8" fontId="5" fillId="0" borderId="1" xfId="0" quotePrefix="1" applyNumberFormat="1" applyFont="1" applyFill="1" applyBorder="1" applyAlignment="1">
      <alignment horizontal="center"/>
    </xf>
    <xf numFmtId="2" fontId="5" fillId="0" borderId="1" xfId="0" applyNumberFormat="1" applyFont="1" applyFill="1" applyBorder="1" applyAlignment="1">
      <alignment horizontal="center"/>
    </xf>
    <xf numFmtId="8" fontId="5" fillId="0" borderId="12" xfId="0" applyNumberFormat="1" applyFont="1" applyFill="1" applyBorder="1" applyAlignment="1">
      <alignment horizontal="center"/>
    </xf>
    <xf numFmtId="171" fontId="5" fillId="0" borderId="0" xfId="0" applyFont="1" applyFill="1" applyAlignment="1">
      <alignment horizontal="center"/>
    </xf>
    <xf numFmtId="165" fontId="5" fillId="0" borderId="0" xfId="25" applyNumberFormat="1" applyFont="1" applyFill="1" applyAlignment="1">
      <alignment horizontal="right" wrapText="1"/>
    </xf>
    <xf numFmtId="171" fontId="0" fillId="0" borderId="0" xfId="0" applyAlignment="1">
      <alignment wrapText="1"/>
    </xf>
  </cellXfs>
  <cellStyles count="31">
    <cellStyle name="Comma" xfId="1" builtinId="3"/>
    <cellStyle name="Comma 2" xfId="14"/>
    <cellStyle name="Comma 3" xfId="29"/>
    <cellStyle name="Currency" xfId="2" builtinId="4"/>
    <cellStyle name="Currency 2" xfId="15"/>
    <cellStyle name="Currency No Comma" xfId="16"/>
    <cellStyle name="Hyperlink" xfId="28" builtinId="8"/>
    <cellStyle name="Input" xfId="3" builtinId="20" customBuiltin="1"/>
    <cellStyle name="MCP" xfId="17"/>
    <cellStyle name="noninput" xfId="18"/>
    <cellStyle name="Normal" xfId="0" builtinId="0" customBuiltin="1"/>
    <cellStyle name="Normal 176" xfId="30"/>
    <cellStyle name="Normal 2" xfId="9"/>
    <cellStyle name="Normal 2 2" xfId="13"/>
    <cellStyle name="Normal 3" xfId="10"/>
    <cellStyle name="Normal 3 2" xfId="27"/>
    <cellStyle name="Normal 5" xfId="12"/>
    <cellStyle name="Normal_DRR AC Study - Utah Valley - 53 MW 90 CF (2.28.2005)" xfId="4"/>
    <cellStyle name="Normal_INF_06_03_07" xfId="26"/>
    <cellStyle name="Normal_OR AC Sch 37 - AC  Study (Gold) _2009 06 19" xfId="5"/>
    <cellStyle name="Normal_T-INF-10-15-04-TEMPLATE" xfId="6"/>
    <cellStyle name="Normal_UT 2008.Q2 - Compliance - Appendix B - AC Study_2008 08 05" xfId="11"/>
    <cellStyle name="Normal_UT AC 2004 - AC Study (As Ordered by Commission)" xfId="7"/>
    <cellStyle name="Normal_WY AC 2009 - AC Study (Wind Study)_2009 08 11" xfId="25"/>
    <cellStyle name="Normal_xAC_Demand (Avoided Cost)" xfId="23"/>
    <cellStyle name="Password" xfId="19"/>
    <cellStyle name="Percent" xfId="8" builtinId="5"/>
    <cellStyle name="Percent 2" xfId="24"/>
    <cellStyle name="Unprot" xfId="20"/>
    <cellStyle name="Unprot$" xfId="21"/>
    <cellStyle name="Unprotect" xfId="22"/>
  </cellStyles>
  <dxfs count="1">
    <dxf>
      <font>
        <b/>
        <i/>
        <condense val="0"/>
        <extend val="0"/>
      </font>
      <fill>
        <patternFill>
          <bgColor indexed="42"/>
        </patternFill>
      </fill>
    </dxf>
  </dxfs>
  <tableStyles count="0" defaultTableStyle="TableStyleMedium9" defaultPivotStyle="PivotStyleLight16"/>
  <colors>
    <mruColors>
      <color rgb="FFCCECFF"/>
      <color rgb="FFCCFFCC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voided%20Cost%20-%202018/349%20-%20UT%20Compliance%202018Q3%20-%20UT%20-%202018%20Dec/sch%2038%20filing%20package/4_Appendix%20B.1%20-%20UT%202018.Q3%20-%20AC%20Study%20NON-CONF%20Thermal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tah/Ut%20AC%202015%20Apr%20-%20Sch%2037%20Update/Sent%20out%202015%2004%2030%20(filing%20date)/UT%20Sch%2037%202015%20-%20Appendix%201%20-%20AC%20Study%20_2015%2004%2027_Proposed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Avoided%20Cost%20-%202019/016%20-%20UT%20Compliance%20Filing%20-%20UT%20-%202019%20May/Scenarios/19-035-T02%20RMP%20CONF%20Workpaper%201a%20-%20GRID%20AC%20Study%20Solar%20T%2004-24-19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Avoided%20Cost%20-%202019/016%20-%20UT%20Compliance%20Filing%20-%20UT%20-%202019%20May/Scenarios/19-035-T02%20RMP%20CONF%20Workpaper%201b%20-%20GRID%20AC%20Study%20Solar%20T%2004-24-19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voided%20Cost%20-%202017/01%20to%2035%20Studies%20-%20Jan-Feb/29-35%20-%20Goshen%20Valley%20I-VII%20Solar%20-%20UT%20-%202017%20Feb/Scenario/35%20-%20Goshen%20Valley%20Solar%20VII%20-%207---%20Avoided%20Cost%20Study%20_2017%2003%200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45%20-%20UT%20Compliance%20Filing%202016.Q4%20-%202017%20Feb\Scenario\45%20-%20UT%202016.Q4%20-%201---%20Avoided%20Cost%20Study%20_2017%2003%2009%20(GOLD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tah/Ut%20AC%202017%20Apr%20-%20Sch%2037%20Update/Sent%20Out/Public%20Workpapers/17-035-T07%20RMP%20Wkpr%20-%20Avoided%20Cost%20Study-Solar%20T%2005-30-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tah/Ut%20AC%202013%20May%20-%20Sch%2037%20Update/Scenario/Preliminary%20and%20Draft%20Versions/UT%20Sch%2037%202013%20-%202a%20-%20L&amp;R%20%20Study%20_2013%2005%2021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cenario\Scenarios_2016%2004%2005\delete_Sce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Oregon/OR%20AC%202016%20Jan%20-%20Sch%2037/Sent%20out%20Settlement_2016%2005%2027/ORACSch%2037-AC%20%20Study(2015IRPUpdate_2018DeficitRenew_2028DeficitStd-1603OFPC)2016%2005%2027RenewORWind29CF100%25PTCnominalgrossedup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Oregon/OR%20AC%202016%20Jan%20-%20Sch%2037/Scenario/OR%20AC%20Sch%2037%20-%20AC%20%20Study_s1_Update_(OFPC15012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ic\Attributes%20&amp;%20Data%20Series\_All%20Data%20Series%20Files\GNw_Indexed%20STF%20(Confidential)%20(STF%20Ext%2028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B.1"/>
      <sheetName val="Table 1"/>
      <sheetName val="Table 2"/>
      <sheetName val="Table 4"/>
      <sheetName val="Table 5"/>
      <sheetName val="Table 3 TransCost D2 "/>
      <sheetName val="Table 3 UT Wind 2030"/>
      <sheetName val="Table 3 DJ Wind 2030"/>
      <sheetName val="Table 3 ID Wind 2030"/>
      <sheetName val="Table 3 ID Wind 2033"/>
      <sheetName val="Table 3 UT Wind 2036"/>
      <sheetName val="Table 3 WW Wind 2035"/>
      <sheetName val="Table 3 YK Wind 2035"/>
      <sheetName val="Table 3 OR Wind 2035"/>
      <sheetName val="Table 3 YK Solar 2030"/>
      <sheetName val="Table 3 YK Solar 2032"/>
      <sheetName val="Table 3 YK Solar 2033"/>
      <sheetName val="Table 3 UT Solar 2033 ST"/>
      <sheetName val="Table 3 UT Solar 2035 ST"/>
      <sheetName val="Table 3 UT Solar 2035 FT"/>
      <sheetName val="Table 3 OR Solar 2030"/>
      <sheetName val="Table 3 OR Solar 2031"/>
      <sheetName val="Table 3 OR Solar 2032"/>
      <sheetName val="Table 3 OR Solar 2033"/>
      <sheetName val="Table 3 EV2020 Wind_2020"/>
      <sheetName val="Table 3 EV2020 Wind_2021"/>
    </sheetNames>
    <sheetDataSet>
      <sheetData sheetId="0" refreshError="1"/>
      <sheetData sheetId="1">
        <row r="13">
          <cell r="B13">
            <v>2019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A BaseLoad"/>
      <sheetName val="Table 2B Wind"/>
      <sheetName val="Table 2C SolarFixed"/>
      <sheetName val="Table 2D SolarTracking"/>
      <sheetName val="Tables 3 to 5"/>
      <sheetName val="Table 6"/>
      <sheetName val="Table 7"/>
      <sheetName val="Table 8"/>
      <sheetName val="Table 9"/>
      <sheetName val="Table 10"/>
      <sheetName val="--- Do Not Print ---&gt;"/>
      <sheetName val="Tariff Page"/>
      <sheetName val="Tariff Page Solar Fixed"/>
      <sheetName val="Tariff Page Solar Tracking"/>
      <sheetName val="Tariff Page Wind"/>
      <sheetName val="Profile "/>
      <sheetName val="OFPC 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5">
          <cell r="B45">
            <v>2.1800000000000002</v>
          </cell>
        </row>
        <row r="46">
          <cell r="B46">
            <v>2.83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ImportData"/>
      <sheetName val="Summary"/>
      <sheetName val="Avoided Costs"/>
      <sheetName val="AC Dollars"/>
      <sheetName val="Recon"/>
      <sheetName val="Side-by-Side"/>
      <sheetName val="Delta"/>
      <sheetName val="NPC"/>
      <sheetName val="BASE"/>
      <sheetName val="Check MWh"/>
      <sheetName val="Check Dollars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/>
      <sheetData sheetId="1"/>
      <sheetData sheetId="2"/>
      <sheetData sheetId="3">
        <row r="4">
          <cell r="B4" t="str">
            <v>Year</v>
          </cell>
          <cell r="C4" t="str">
            <v>Annual</v>
          </cell>
          <cell r="D4" t="str">
            <v>Jan</v>
          </cell>
          <cell r="E4" t="str">
            <v>Feb</v>
          </cell>
          <cell r="F4" t="str">
            <v>Mar</v>
          </cell>
          <cell r="G4" t="str">
            <v>Apr</v>
          </cell>
          <cell r="H4" t="str">
            <v>May</v>
          </cell>
          <cell r="I4" t="str">
            <v>Jun</v>
          </cell>
          <cell r="J4" t="str">
            <v>Jul</v>
          </cell>
          <cell r="K4" t="str">
            <v>Aug</v>
          </cell>
          <cell r="L4" t="str">
            <v>Sep</v>
          </cell>
          <cell r="M4" t="str">
            <v>Oct</v>
          </cell>
          <cell r="N4" t="str">
            <v>Nov</v>
          </cell>
          <cell r="O4" t="str">
            <v>Dec</v>
          </cell>
        </row>
        <row r="7">
          <cell r="B7">
            <v>2019</v>
          </cell>
          <cell r="C7">
            <v>27.901437585437058</v>
          </cell>
          <cell r="D7">
            <v>20.371749801599378</v>
          </cell>
          <cell r="E7">
            <v>50.336313261625257</v>
          </cell>
          <cell r="F7">
            <v>22.607451489437125</v>
          </cell>
          <cell r="G7">
            <v>15.614886216119308</v>
          </cell>
          <cell r="H7">
            <v>14.056196392856238</v>
          </cell>
          <cell r="I7">
            <v>18.618471062534873</v>
          </cell>
          <cell r="J7">
            <v>65.045494796293852</v>
          </cell>
          <cell r="K7">
            <v>42.380850697840742</v>
          </cell>
          <cell r="L7">
            <v>24.062256055148264</v>
          </cell>
          <cell r="M7">
            <v>16.293052004475836</v>
          </cell>
          <cell r="N7">
            <v>15.394506989018106</v>
          </cell>
          <cell r="O7">
            <v>22.556327215144201</v>
          </cell>
        </row>
        <row r="8">
          <cell r="B8">
            <v>2020</v>
          </cell>
          <cell r="C8">
            <v>22.167848218564934</v>
          </cell>
          <cell r="D8">
            <v>17.27959854185309</v>
          </cell>
          <cell r="E8">
            <v>17.520494728343323</v>
          </cell>
          <cell r="F8">
            <v>15.562539150073967</v>
          </cell>
          <cell r="G8">
            <v>13.627192746204596</v>
          </cell>
          <cell r="H8">
            <v>13.99291528295827</v>
          </cell>
          <cell r="I8">
            <v>17.039045495641577</v>
          </cell>
          <cell r="J8">
            <v>52.669073918443672</v>
          </cell>
          <cell r="K8">
            <v>32.705089173469581</v>
          </cell>
          <cell r="L8">
            <v>23.254583596324053</v>
          </cell>
          <cell r="M8">
            <v>15.58409988258235</v>
          </cell>
          <cell r="N8">
            <v>14.231847451794424</v>
          </cell>
          <cell r="O8">
            <v>17.064191697519238</v>
          </cell>
        </row>
        <row r="9">
          <cell r="B9">
            <v>2021</v>
          </cell>
          <cell r="C9">
            <v>20.223583887652065</v>
          </cell>
          <cell r="D9">
            <v>14.265007073889739</v>
          </cell>
          <cell r="E9">
            <v>14.00217605405626</v>
          </cell>
          <cell r="F9">
            <v>14.532841173523881</v>
          </cell>
          <cell r="G9">
            <v>12.619562014814775</v>
          </cell>
          <cell r="H9">
            <v>13.971718040093284</v>
          </cell>
          <cell r="I9">
            <v>15.233671392429409</v>
          </cell>
          <cell r="J9">
            <v>54.564571425219285</v>
          </cell>
          <cell r="K9">
            <v>26.4058699387896</v>
          </cell>
          <cell r="L9">
            <v>18.172287160659856</v>
          </cell>
          <cell r="M9">
            <v>13.667754812756073</v>
          </cell>
          <cell r="N9">
            <v>13.145850353660391</v>
          </cell>
          <cell r="O9">
            <v>15.879266403740186</v>
          </cell>
        </row>
        <row r="10">
          <cell r="B10">
            <v>2022</v>
          </cell>
          <cell r="C10">
            <v>17.283698456612161</v>
          </cell>
          <cell r="D10">
            <v>13.797360624502188</v>
          </cell>
          <cell r="E10">
            <v>12.95303160020158</v>
          </cell>
          <cell r="F10">
            <v>12.423045696015116</v>
          </cell>
          <cell r="G10">
            <v>11.366194945046981</v>
          </cell>
          <cell r="H10">
            <v>12.828016401543509</v>
          </cell>
          <cell r="I10">
            <v>14.104816728374567</v>
          </cell>
          <cell r="J10">
            <v>37.436146133682008</v>
          </cell>
          <cell r="K10">
            <v>26.093842589069673</v>
          </cell>
          <cell r="L10">
            <v>14.560959565114235</v>
          </cell>
          <cell r="M10">
            <v>13.700884754809849</v>
          </cell>
          <cell r="N10">
            <v>12.645460653440798</v>
          </cell>
          <cell r="O10">
            <v>15.026908228810585</v>
          </cell>
        </row>
        <row r="11">
          <cell r="B11">
            <v>2023</v>
          </cell>
          <cell r="C11">
            <v>15.922416336541028</v>
          </cell>
          <cell r="D11">
            <v>-20.678038000777562</v>
          </cell>
          <cell r="E11">
            <v>13.786343585903225</v>
          </cell>
          <cell r="F11">
            <v>13.269794142222366</v>
          </cell>
          <cell r="G11">
            <v>12.500894928583389</v>
          </cell>
          <cell r="H11">
            <v>13.210269340936298</v>
          </cell>
          <cell r="I11">
            <v>13.682847261100202</v>
          </cell>
          <cell r="J11">
            <v>34.100685609989895</v>
          </cell>
          <cell r="K11">
            <v>28.326571519894113</v>
          </cell>
          <cell r="L11">
            <v>14.610125533143933</v>
          </cell>
          <cell r="M11">
            <v>14.432509952666248</v>
          </cell>
          <cell r="N11">
            <v>14.291843380093686</v>
          </cell>
          <cell r="O11">
            <v>16.532454640416585</v>
          </cell>
        </row>
        <row r="12">
          <cell r="B12">
            <v>2024</v>
          </cell>
          <cell r="C12">
            <v>23.094383928209041</v>
          </cell>
          <cell r="D12">
            <v>17.416230737681712</v>
          </cell>
          <cell r="E12">
            <v>16.526437625754788</v>
          </cell>
          <cell r="F12">
            <v>15.60288236226055</v>
          </cell>
          <cell r="G12">
            <v>13.46838616659331</v>
          </cell>
          <cell r="H12">
            <v>14.947854364655941</v>
          </cell>
          <cell r="I12">
            <v>19.308830752464786</v>
          </cell>
          <cell r="J12">
            <v>52.763470709552124</v>
          </cell>
          <cell r="K12">
            <v>35.878389170335637</v>
          </cell>
          <cell r="L12">
            <v>19.726327502927695</v>
          </cell>
          <cell r="M12">
            <v>18.427563348385149</v>
          </cell>
          <cell r="N12">
            <v>17.300855728303912</v>
          </cell>
          <cell r="O12">
            <v>22.383934603724896</v>
          </cell>
        </row>
        <row r="13">
          <cell r="B13">
            <v>2025</v>
          </cell>
          <cell r="C13">
            <v>24.821547463976191</v>
          </cell>
          <cell r="D13">
            <v>18.464113600719084</v>
          </cell>
          <cell r="E13">
            <v>17.595383222112709</v>
          </cell>
          <cell r="F13">
            <v>15.405212083133001</v>
          </cell>
          <cell r="G13">
            <v>15.102209088917691</v>
          </cell>
          <cell r="H13">
            <v>15.95371873292787</v>
          </cell>
          <cell r="I13">
            <v>20.685661530675429</v>
          </cell>
          <cell r="J13">
            <v>54.635064779923866</v>
          </cell>
          <cell r="K13">
            <v>41.24014183214554</v>
          </cell>
          <cell r="L13">
            <v>20.766959651593947</v>
          </cell>
          <cell r="M13">
            <v>19.87555376347062</v>
          </cell>
          <cell r="N13">
            <v>19.631855858271368</v>
          </cell>
          <cell r="O13">
            <v>23.768650896901715</v>
          </cell>
        </row>
        <row r="14">
          <cell r="B14">
            <v>2026</v>
          </cell>
          <cell r="C14">
            <v>25.973259479040625</v>
          </cell>
          <cell r="D14">
            <v>18.548672606238682</v>
          </cell>
          <cell r="E14">
            <v>18.417258516376943</v>
          </cell>
          <cell r="F14">
            <v>17.48191146914516</v>
          </cell>
          <cell r="G14">
            <v>16.195404785601209</v>
          </cell>
          <cell r="H14">
            <v>16.368506639136637</v>
          </cell>
          <cell r="I14">
            <v>21.790633466633324</v>
          </cell>
          <cell r="J14">
            <v>60.397001792161994</v>
          </cell>
          <cell r="K14">
            <v>40.65821564153763</v>
          </cell>
          <cell r="L14">
            <v>20.639728521908872</v>
          </cell>
          <cell r="M14">
            <v>20.442772614910108</v>
          </cell>
          <cell r="N14">
            <v>20.100925793240382</v>
          </cell>
          <cell r="O14">
            <v>24.377758179933949</v>
          </cell>
        </row>
        <row r="15">
          <cell r="B15">
            <v>2027</v>
          </cell>
          <cell r="C15">
            <v>26.078411119377289</v>
          </cell>
          <cell r="D15">
            <v>19.096835560348257</v>
          </cell>
          <cell r="E15">
            <v>19.053608889264002</v>
          </cell>
          <cell r="F15">
            <v>18.328326361936469</v>
          </cell>
          <cell r="G15">
            <v>16.222087373786607</v>
          </cell>
          <cell r="H15">
            <v>16.204591014136025</v>
          </cell>
          <cell r="I15">
            <v>22.692911118576635</v>
          </cell>
          <cell r="J15">
            <v>59.125298942830987</v>
          </cell>
          <cell r="K15">
            <v>39.144270246387819</v>
          </cell>
          <cell r="L15">
            <v>21.223658831887711</v>
          </cell>
          <cell r="M15">
            <v>20.991568997632449</v>
          </cell>
          <cell r="N15">
            <v>21.088232627546095</v>
          </cell>
          <cell r="O15">
            <v>25.203884135952809</v>
          </cell>
        </row>
        <row r="16">
          <cell r="B16">
            <v>2028</v>
          </cell>
          <cell r="C16">
            <v>31.801386673274845</v>
          </cell>
          <cell r="D16">
            <v>21.564430843063711</v>
          </cell>
          <cell r="E16">
            <v>20.880343991500304</v>
          </cell>
          <cell r="F16">
            <v>18.994156858068443</v>
          </cell>
          <cell r="G16">
            <v>18.184982165737097</v>
          </cell>
          <cell r="H16">
            <v>18.940093630968256</v>
          </cell>
          <cell r="I16">
            <v>27.170822883151793</v>
          </cell>
          <cell r="J16">
            <v>77.603321492465184</v>
          </cell>
          <cell r="K16">
            <v>55.032045781055658</v>
          </cell>
          <cell r="L16">
            <v>25.533346202385154</v>
          </cell>
          <cell r="M16">
            <v>22.094674020533425</v>
          </cell>
          <cell r="N16">
            <v>22.716484566961839</v>
          </cell>
          <cell r="O16">
            <v>28.462294939895244</v>
          </cell>
        </row>
        <row r="17">
          <cell r="B17">
            <v>2029</v>
          </cell>
          <cell r="C17">
            <v>34.773520116968626</v>
          </cell>
          <cell r="D17">
            <v>25.174051419680673</v>
          </cell>
          <cell r="E17">
            <v>23.706924722376666</v>
          </cell>
          <cell r="F17">
            <v>21.066361389812766</v>
          </cell>
          <cell r="G17">
            <v>19.602286402454901</v>
          </cell>
          <cell r="H17">
            <v>19.979001496450714</v>
          </cell>
          <cell r="I17">
            <v>28.456237973736712</v>
          </cell>
          <cell r="J17">
            <v>78.149849036091425</v>
          </cell>
          <cell r="K17">
            <v>66.200025895793914</v>
          </cell>
          <cell r="L17">
            <v>28.661718856940265</v>
          </cell>
          <cell r="M17">
            <v>24.680870021271662</v>
          </cell>
          <cell r="N17">
            <v>24.880338516958808</v>
          </cell>
          <cell r="O17">
            <v>31.897499209556756</v>
          </cell>
        </row>
        <row r="18">
          <cell r="B18">
            <v>2030</v>
          </cell>
          <cell r="C18">
            <v>9.6293894277404064</v>
          </cell>
          <cell r="D18">
            <v>-5.7331452189725074E-2</v>
          </cell>
          <cell r="E18">
            <v>0.58243983824830481</v>
          </cell>
          <cell r="F18">
            <v>8.7211242023842406</v>
          </cell>
          <cell r="G18">
            <v>8.0518841610583678</v>
          </cell>
          <cell r="H18">
            <v>10.918984603787338</v>
          </cell>
          <cell r="I18">
            <v>13.457211089114965</v>
          </cell>
          <cell r="J18">
            <v>6.2878283706943314</v>
          </cell>
          <cell r="K18">
            <v>17.482629557072958</v>
          </cell>
          <cell r="L18">
            <v>14.214874109727882</v>
          </cell>
          <cell r="M18">
            <v>17.35970715142502</v>
          </cell>
          <cell r="N18">
            <v>-0.36983548430432006</v>
          </cell>
          <cell r="O18">
            <v>-0.90058480756291481</v>
          </cell>
        </row>
        <row r="19">
          <cell r="B19">
            <v>2031</v>
          </cell>
          <cell r="C19">
            <v>9.3670352774130201</v>
          </cell>
          <cell r="D19">
            <v>-0.1353952278849527</v>
          </cell>
          <cell r="E19">
            <v>0.28429421956922807</v>
          </cell>
          <cell r="F19">
            <v>8.8018709322446753</v>
          </cell>
          <cell r="G19">
            <v>10.083835596476888</v>
          </cell>
          <cell r="H19">
            <v>11.156670860408411</v>
          </cell>
          <cell r="I19">
            <v>12.757668769980217</v>
          </cell>
          <cell r="J19">
            <v>4.5479888515120992</v>
          </cell>
          <cell r="K19">
            <v>18.255505952895547</v>
          </cell>
          <cell r="L19">
            <v>16.374875732849922</v>
          </cell>
          <cell r="M19">
            <v>12.24350500687062</v>
          </cell>
          <cell r="N19">
            <v>-1.0022412646927719</v>
          </cell>
          <cell r="O19">
            <v>-2.4418363775494787</v>
          </cell>
        </row>
        <row r="20">
          <cell r="B20">
            <v>2032</v>
          </cell>
          <cell r="C20">
            <v>10.22407631427687</v>
          </cell>
          <cell r="D20">
            <v>-1.1941582671121276</v>
          </cell>
          <cell r="E20">
            <v>0.33453459611353764</v>
          </cell>
          <cell r="F20">
            <v>8.8423784923053539</v>
          </cell>
          <cell r="G20">
            <v>9.8394465171055341</v>
          </cell>
          <cell r="H20">
            <v>13.906989372715405</v>
          </cell>
          <cell r="I20">
            <v>14.321263181979145</v>
          </cell>
          <cell r="J20">
            <v>5.9006977616305925</v>
          </cell>
          <cell r="K20">
            <v>20.357265512794971</v>
          </cell>
          <cell r="L20">
            <v>15.872863638240691</v>
          </cell>
          <cell r="M20">
            <v>14.413929221708164</v>
          </cell>
          <cell r="N20">
            <v>-1.301891060365578</v>
          </cell>
          <cell r="O20">
            <v>-2.9336175045098161</v>
          </cell>
        </row>
        <row r="21">
          <cell r="B21">
            <v>2033</v>
          </cell>
          <cell r="C21">
            <v>7.148382078296998</v>
          </cell>
          <cell r="D21">
            <v>-5.2037101250285156</v>
          </cell>
          <cell r="E21">
            <v>-4.3692957767844094</v>
          </cell>
          <cell r="F21">
            <v>4.4211569522535363</v>
          </cell>
          <cell r="G21">
            <v>6.2090809871350041</v>
          </cell>
          <cell r="H21">
            <v>9.80278592243444</v>
          </cell>
          <cell r="I21">
            <v>11.944525592757627</v>
          </cell>
          <cell r="J21">
            <v>6.7409542401837133</v>
          </cell>
          <cell r="K21">
            <v>18.948680187158562</v>
          </cell>
          <cell r="L21">
            <v>10.581791820721827</v>
          </cell>
          <cell r="M21">
            <v>10.396042456904226</v>
          </cell>
          <cell r="N21">
            <v>-4.6056722257268365</v>
          </cell>
          <cell r="O21">
            <v>-6.2182353865121485</v>
          </cell>
        </row>
        <row r="22">
          <cell r="B22">
            <v>2034</v>
          </cell>
          <cell r="C22">
            <v>6.992050694653309</v>
          </cell>
          <cell r="D22">
            <v>-6.0023107458379039</v>
          </cell>
          <cell r="E22">
            <v>-4.0039713582193608</v>
          </cell>
          <cell r="F22">
            <v>4.6522216260764431</v>
          </cell>
          <cell r="G22">
            <v>6.0748352668911112</v>
          </cell>
          <cell r="H22">
            <v>8.8592896835966979</v>
          </cell>
          <cell r="I22">
            <v>10.396381224256892</v>
          </cell>
          <cell r="J22">
            <v>4.7070393032982336</v>
          </cell>
          <cell r="K22">
            <v>22.817480621856649</v>
          </cell>
          <cell r="L22">
            <v>10.547854799356067</v>
          </cell>
          <cell r="M22">
            <v>9.7754538764569556</v>
          </cell>
          <cell r="N22">
            <v>-4.8803885380033041</v>
          </cell>
          <cell r="O22">
            <v>-5.8594316205832904</v>
          </cell>
        </row>
        <row r="23">
          <cell r="B23">
            <v>2035</v>
          </cell>
          <cell r="C23">
            <v>13.585518795013645</v>
          </cell>
          <cell r="D23">
            <v>-3.4304412036850263</v>
          </cell>
          <cell r="E23">
            <v>-0.16846358644967843</v>
          </cell>
          <cell r="F23">
            <v>6.9571804077244428</v>
          </cell>
          <cell r="G23">
            <v>6.2710058270480875</v>
          </cell>
          <cell r="H23">
            <v>14.579200191084007</v>
          </cell>
          <cell r="I23">
            <v>16.815656973241254</v>
          </cell>
          <cell r="J23">
            <v>22.695406034951475</v>
          </cell>
          <cell r="K23">
            <v>37.237669774949659</v>
          </cell>
          <cell r="L23">
            <v>13.859495699071744</v>
          </cell>
          <cell r="M23">
            <v>16.435293125035219</v>
          </cell>
          <cell r="N23">
            <v>-0.66353487986502158</v>
          </cell>
          <cell r="O23">
            <v>-4.4115793771496143</v>
          </cell>
        </row>
        <row r="24">
          <cell r="B24">
            <v>2036</v>
          </cell>
          <cell r="C24">
            <v>13.376408280588244</v>
          </cell>
          <cell r="D24">
            <v>-4.7046809264070424</v>
          </cell>
          <cell r="E24">
            <v>-0.13660302772912453</v>
          </cell>
          <cell r="F24">
            <v>11.687499034221435</v>
          </cell>
          <cell r="G24">
            <v>8.8133394378245722</v>
          </cell>
          <cell r="H24">
            <v>13.976463773613109</v>
          </cell>
          <cell r="I24">
            <v>15.07333496817928</v>
          </cell>
          <cell r="J24">
            <v>19.229676943504874</v>
          </cell>
          <cell r="K24">
            <v>28.412300247246318</v>
          </cell>
          <cell r="L24">
            <v>18.492393005657906</v>
          </cell>
          <cell r="M24">
            <v>21.095812885825062</v>
          </cell>
          <cell r="N24">
            <v>1.5351587248978251</v>
          </cell>
          <cell r="O24">
            <v>-5.8628955676524583</v>
          </cell>
        </row>
      </sheetData>
      <sheetData sheetId="4"/>
      <sheetData sheetId="5"/>
      <sheetData sheetId="6"/>
      <sheetData sheetId="7">
        <row r="1">
          <cell r="A1" t="str">
            <v>PacifiCorp</v>
          </cell>
        </row>
        <row r="2">
          <cell r="A2" t="str">
            <v>Avoided Cost Study</v>
          </cell>
        </row>
        <row r="3">
          <cell r="A3" t="str">
            <v>Period = 2019-2028</v>
          </cell>
          <cell r="F3">
            <v>43466</v>
          </cell>
          <cell r="G3">
            <v>43497</v>
          </cell>
          <cell r="H3">
            <v>43525</v>
          </cell>
          <cell r="I3">
            <v>43556</v>
          </cell>
          <cell r="J3">
            <v>43586</v>
          </cell>
          <cell r="K3">
            <v>43617</v>
          </cell>
          <cell r="L3">
            <v>43647</v>
          </cell>
          <cell r="M3">
            <v>43678</v>
          </cell>
          <cell r="N3">
            <v>43709</v>
          </cell>
          <cell r="O3">
            <v>43739</v>
          </cell>
          <cell r="P3">
            <v>43770</v>
          </cell>
          <cell r="Q3">
            <v>43800</v>
          </cell>
          <cell r="R3">
            <v>2020</v>
          </cell>
          <cell r="S3">
            <v>43831</v>
          </cell>
          <cell r="T3">
            <v>43862</v>
          </cell>
          <cell r="U3">
            <v>43891</v>
          </cell>
          <cell r="V3">
            <v>43922</v>
          </cell>
          <cell r="W3">
            <v>43952</v>
          </cell>
          <cell r="X3">
            <v>43983</v>
          </cell>
          <cell r="Y3">
            <v>44013</v>
          </cell>
          <cell r="Z3">
            <v>44044</v>
          </cell>
          <cell r="AA3">
            <v>44075</v>
          </cell>
          <cell r="AB3">
            <v>44105</v>
          </cell>
          <cell r="AC3">
            <v>44136</v>
          </cell>
          <cell r="AD3">
            <v>44166</v>
          </cell>
          <cell r="AE3">
            <v>2021</v>
          </cell>
          <cell r="AF3">
            <v>44197</v>
          </cell>
          <cell r="AG3">
            <v>44228</v>
          </cell>
          <cell r="AH3">
            <v>44256</v>
          </cell>
          <cell r="AI3">
            <v>44287</v>
          </cell>
          <cell r="AJ3">
            <v>44317</v>
          </cell>
          <cell r="AK3">
            <v>44348</v>
          </cell>
          <cell r="AL3">
            <v>44378</v>
          </cell>
          <cell r="AM3">
            <v>44409</v>
          </cell>
          <cell r="AN3">
            <v>44440</v>
          </cell>
          <cell r="AO3">
            <v>44470</v>
          </cell>
          <cell r="AP3">
            <v>44501</v>
          </cell>
          <cell r="AQ3">
            <v>44531</v>
          </cell>
          <cell r="AR3">
            <v>2022</v>
          </cell>
          <cell r="AS3">
            <v>44562</v>
          </cell>
          <cell r="AT3">
            <v>44593</v>
          </cell>
          <cell r="AU3">
            <v>44621</v>
          </cell>
          <cell r="AV3">
            <v>44652</v>
          </cell>
          <cell r="AW3">
            <v>44682</v>
          </cell>
          <cell r="AX3">
            <v>44713</v>
          </cell>
          <cell r="AY3">
            <v>44743</v>
          </cell>
          <cell r="AZ3">
            <v>44774</v>
          </cell>
          <cell r="BA3">
            <v>44805</v>
          </cell>
          <cell r="BB3">
            <v>44835</v>
          </cell>
          <cell r="BC3">
            <v>44866</v>
          </cell>
          <cell r="BD3">
            <v>44896</v>
          </cell>
          <cell r="BE3">
            <v>2023</v>
          </cell>
          <cell r="BF3">
            <v>44927</v>
          </cell>
          <cell r="BG3">
            <v>44958</v>
          </cell>
          <cell r="BH3">
            <v>44986</v>
          </cell>
          <cell r="BI3">
            <v>45017</v>
          </cell>
          <cell r="BJ3">
            <v>45047</v>
          </cell>
          <cell r="BK3">
            <v>45078</v>
          </cell>
          <cell r="BL3">
            <v>45108</v>
          </cell>
          <cell r="BM3">
            <v>45139</v>
          </cell>
          <cell r="BN3">
            <v>45170</v>
          </cell>
          <cell r="BO3">
            <v>45200</v>
          </cell>
          <cell r="BP3">
            <v>45231</v>
          </cell>
          <cell r="BQ3">
            <v>45261</v>
          </cell>
          <cell r="BR3">
            <v>2024</v>
          </cell>
          <cell r="BS3">
            <v>45292</v>
          </cell>
          <cell r="BT3">
            <v>45323</v>
          </cell>
          <cell r="BU3">
            <v>45352</v>
          </cell>
          <cell r="BV3">
            <v>45383</v>
          </cell>
          <cell r="BW3">
            <v>45413</v>
          </cell>
          <cell r="BX3">
            <v>45444</v>
          </cell>
          <cell r="BY3">
            <v>45474</v>
          </cell>
          <cell r="BZ3">
            <v>45505</v>
          </cell>
          <cell r="CA3">
            <v>45536</v>
          </cell>
          <cell r="CB3">
            <v>45566</v>
          </cell>
          <cell r="CC3">
            <v>45597</v>
          </cell>
          <cell r="CD3">
            <v>45627</v>
          </cell>
          <cell r="CE3">
            <v>2025</v>
          </cell>
          <cell r="CF3">
            <v>45658</v>
          </cell>
          <cell r="CG3">
            <v>45689</v>
          </cell>
          <cell r="CH3">
            <v>45717</v>
          </cell>
          <cell r="CI3">
            <v>45748</v>
          </cell>
          <cell r="CJ3">
            <v>45778</v>
          </cell>
          <cell r="CK3">
            <v>45809</v>
          </cell>
          <cell r="CL3">
            <v>45839</v>
          </cell>
          <cell r="CM3">
            <v>45870</v>
          </cell>
          <cell r="CN3">
            <v>45901</v>
          </cell>
          <cell r="CO3">
            <v>45931</v>
          </cell>
          <cell r="CP3">
            <v>45962</v>
          </cell>
          <cell r="CQ3">
            <v>45992</v>
          </cell>
          <cell r="CR3">
            <v>2026</v>
          </cell>
          <cell r="CS3">
            <v>46023</v>
          </cell>
          <cell r="CT3">
            <v>46054</v>
          </cell>
          <cell r="CU3">
            <v>46082</v>
          </cell>
          <cell r="CV3">
            <v>46113</v>
          </cell>
          <cell r="CW3">
            <v>46143</v>
          </cell>
          <cell r="CX3">
            <v>46174</v>
          </cell>
          <cell r="CY3">
            <v>46204</v>
          </cell>
          <cell r="CZ3">
            <v>46235</v>
          </cell>
          <cell r="DA3">
            <v>46266</v>
          </cell>
          <cell r="DB3">
            <v>46296</v>
          </cell>
          <cell r="DC3">
            <v>46327</v>
          </cell>
          <cell r="DD3">
            <v>46357</v>
          </cell>
          <cell r="DE3">
            <v>2027</v>
          </cell>
          <cell r="DF3">
            <v>46388</v>
          </cell>
          <cell r="DG3">
            <v>46419</v>
          </cell>
          <cell r="DH3">
            <v>46447</v>
          </cell>
          <cell r="DI3">
            <v>46478</v>
          </cell>
          <cell r="DJ3">
            <v>46508</v>
          </cell>
          <cell r="DK3">
            <v>46539</v>
          </cell>
          <cell r="DL3">
            <v>46569</v>
          </cell>
          <cell r="DM3">
            <v>46600</v>
          </cell>
          <cell r="DN3">
            <v>46631</v>
          </cell>
          <cell r="DO3">
            <v>46661</v>
          </cell>
          <cell r="DP3">
            <v>46692</v>
          </cell>
          <cell r="DQ3">
            <v>46722</v>
          </cell>
          <cell r="DR3">
            <v>2028</v>
          </cell>
          <cell r="DS3">
            <v>46753</v>
          </cell>
          <cell r="DT3">
            <v>46784</v>
          </cell>
          <cell r="DU3">
            <v>46813</v>
          </cell>
          <cell r="DV3">
            <v>46844</v>
          </cell>
          <cell r="DW3">
            <v>46874</v>
          </cell>
          <cell r="DX3">
            <v>46905</v>
          </cell>
          <cell r="DY3">
            <v>46935</v>
          </cell>
          <cell r="DZ3">
            <v>46966</v>
          </cell>
          <cell r="EA3">
            <v>46997</v>
          </cell>
          <cell r="EB3">
            <v>47027</v>
          </cell>
          <cell r="EC3">
            <v>47058</v>
          </cell>
          <cell r="ED3">
            <v>47088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7">
          <cell r="A7" t="str">
            <v>Special Sales For Resale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0</v>
          </cell>
          <cell r="G32">
            <v>72</v>
          </cell>
          <cell r="H32">
            <v>206.93999999994412</v>
          </cell>
          <cell r="I32">
            <v>0</v>
          </cell>
          <cell r="J32">
            <v>935</v>
          </cell>
          <cell r="K32">
            <v>362.5</v>
          </cell>
          <cell r="L32">
            <v>-1162.4000000003725</v>
          </cell>
          <cell r="M32">
            <v>5989.5</v>
          </cell>
          <cell r="N32">
            <v>720.79999999981374</v>
          </cell>
          <cell r="O32">
            <v>14</v>
          </cell>
          <cell r="P32">
            <v>0</v>
          </cell>
          <cell r="Q32">
            <v>0</v>
          </cell>
          <cell r="R32">
            <v>4319.1999999955297</v>
          </cell>
          <cell r="S32">
            <v>0</v>
          </cell>
          <cell r="T32">
            <v>0</v>
          </cell>
          <cell r="U32">
            <v>100.20000000018626</v>
          </cell>
          <cell r="V32">
            <v>172.4000000001397</v>
          </cell>
          <cell r="W32">
            <v>299.0999999998603</v>
          </cell>
          <cell r="X32">
            <v>1597.1999999999534</v>
          </cell>
          <cell r="Y32">
            <v>-869.70000000018626</v>
          </cell>
          <cell r="Z32">
            <v>3020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1436.6000000089407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190.79999999981374</v>
          </cell>
          <cell r="AK32">
            <v>48.200000000186265</v>
          </cell>
          <cell r="AL32">
            <v>107</v>
          </cell>
          <cell r="AM32">
            <v>1012</v>
          </cell>
          <cell r="AN32">
            <v>78.599999999627471</v>
          </cell>
          <cell r="AO32">
            <v>0</v>
          </cell>
          <cell r="AP32">
            <v>0</v>
          </cell>
          <cell r="AQ32">
            <v>0</v>
          </cell>
          <cell r="AR32">
            <v>6189.2999999970198</v>
          </cell>
          <cell r="AS32">
            <v>0</v>
          </cell>
          <cell r="AT32">
            <v>0</v>
          </cell>
          <cell r="AU32">
            <v>402.29999999981374</v>
          </cell>
          <cell r="AV32">
            <v>0</v>
          </cell>
          <cell r="AW32">
            <v>232.19999999995343</v>
          </cell>
          <cell r="AX32">
            <v>573.79999999981374</v>
          </cell>
          <cell r="AY32">
            <v>3047</v>
          </cell>
          <cell r="AZ32">
            <v>720</v>
          </cell>
          <cell r="BA32">
            <v>1214</v>
          </cell>
          <cell r="BB32">
            <v>0</v>
          </cell>
          <cell r="BC32">
            <v>0</v>
          </cell>
          <cell r="BD32">
            <v>0</v>
          </cell>
          <cell r="BE32">
            <v>11090.400000002235</v>
          </cell>
          <cell r="BF32">
            <v>0</v>
          </cell>
          <cell r="BG32">
            <v>0</v>
          </cell>
          <cell r="BH32">
            <v>113.79999999981374</v>
          </cell>
          <cell r="BI32">
            <v>0</v>
          </cell>
          <cell r="BJ32">
            <v>950.59999999997672</v>
          </cell>
          <cell r="BK32">
            <v>1212.7999999998137</v>
          </cell>
          <cell r="BL32">
            <v>3505</v>
          </cell>
          <cell r="BM32">
            <v>2706.5</v>
          </cell>
          <cell r="BN32">
            <v>1689.1999999999534</v>
          </cell>
          <cell r="BO32">
            <v>154.5</v>
          </cell>
          <cell r="BP32">
            <v>74.799999999813735</v>
          </cell>
          <cell r="BQ32">
            <v>683.20000000018626</v>
          </cell>
          <cell r="BR32">
            <v>13371.699999999255</v>
          </cell>
          <cell r="BS32">
            <v>68.200000000186265</v>
          </cell>
          <cell r="BT32">
            <v>660.69999999995343</v>
          </cell>
          <cell r="BU32">
            <v>723.4000000001397</v>
          </cell>
          <cell r="BV32">
            <v>1757.6000000000931</v>
          </cell>
          <cell r="BW32">
            <v>1123.5</v>
          </cell>
          <cell r="BX32">
            <v>1283.2999999998137</v>
          </cell>
          <cell r="BY32">
            <v>4131</v>
          </cell>
          <cell r="BZ32">
            <v>2097</v>
          </cell>
          <cell r="CA32">
            <v>1047.7999999998137</v>
          </cell>
          <cell r="CB32">
            <v>85.799999999813735</v>
          </cell>
          <cell r="CC32">
            <v>6.7999999998137355</v>
          </cell>
          <cell r="CD32">
            <v>386.59999999962747</v>
          </cell>
          <cell r="CE32">
            <v>6963.320000000298</v>
          </cell>
          <cell r="CF32">
            <v>128.80000000004657</v>
          </cell>
          <cell r="CG32">
            <v>396.5</v>
          </cell>
          <cell r="CH32">
            <v>1590.2999999998137</v>
          </cell>
          <cell r="CI32">
            <v>1547.1000000000931</v>
          </cell>
          <cell r="CJ32">
            <v>473.22000000000116</v>
          </cell>
          <cell r="CK32">
            <v>779.5</v>
          </cell>
          <cell r="CL32">
            <v>-3223</v>
          </cell>
          <cell r="CM32">
            <v>3270.5</v>
          </cell>
          <cell r="CN32">
            <v>1416.2000000001863</v>
          </cell>
          <cell r="CO32">
            <v>412.59999999962747</v>
          </cell>
          <cell r="CP32">
            <v>4.7999999998137355</v>
          </cell>
          <cell r="CQ32">
            <v>166.79999999981374</v>
          </cell>
          <cell r="CR32">
            <v>10351.339999996126</v>
          </cell>
          <cell r="CS32">
            <v>2.8999999999068677</v>
          </cell>
          <cell r="CT32">
            <v>144.10000000009313</v>
          </cell>
          <cell r="CU32">
            <v>1669.1999999999534</v>
          </cell>
          <cell r="CV32">
            <v>1825</v>
          </cell>
          <cell r="CW32">
            <v>590.74000000004889</v>
          </cell>
          <cell r="CX32">
            <v>2173</v>
          </cell>
          <cell r="CY32">
            <v>-2158</v>
          </cell>
          <cell r="CZ32">
            <v>3417</v>
          </cell>
          <cell r="DA32">
            <v>1877</v>
          </cell>
          <cell r="DB32">
            <v>346.20000000018626</v>
          </cell>
          <cell r="DC32">
            <v>303.40000000037253</v>
          </cell>
          <cell r="DD32">
            <v>160.79999999981374</v>
          </cell>
          <cell r="DE32">
            <v>5921.8500000014901</v>
          </cell>
          <cell r="DF32">
            <v>0</v>
          </cell>
          <cell r="DG32">
            <v>308.79999999981374</v>
          </cell>
          <cell r="DH32">
            <v>1367.5999999998603</v>
          </cell>
          <cell r="DI32">
            <v>1381.2000000001863</v>
          </cell>
          <cell r="DJ32">
            <v>230.25</v>
          </cell>
          <cell r="DK32">
            <v>1807.2000000001863</v>
          </cell>
          <cell r="DL32">
            <v>-3511</v>
          </cell>
          <cell r="DM32">
            <v>1617.5</v>
          </cell>
          <cell r="DN32">
            <v>1759</v>
          </cell>
          <cell r="DO32">
            <v>653.20000000018626</v>
          </cell>
          <cell r="DP32">
            <v>159.79999999981374</v>
          </cell>
          <cell r="DQ32">
            <v>148.29999999981374</v>
          </cell>
          <cell r="DR32">
            <v>18684.960000000894</v>
          </cell>
          <cell r="DS32">
            <v>191.5</v>
          </cell>
          <cell r="DT32">
            <v>180.20000000018626</v>
          </cell>
          <cell r="DU32">
            <v>1218</v>
          </cell>
          <cell r="DV32">
            <v>1081.1999999999534</v>
          </cell>
          <cell r="DW32">
            <v>288.45999999999185</v>
          </cell>
          <cell r="DX32">
            <v>2953.5</v>
          </cell>
          <cell r="DY32">
            <v>-1629</v>
          </cell>
          <cell r="DZ32">
            <v>10517.5</v>
          </cell>
          <cell r="EA32">
            <v>2272</v>
          </cell>
          <cell r="EB32">
            <v>584</v>
          </cell>
          <cell r="EC32">
            <v>242.29999999981374</v>
          </cell>
          <cell r="ED32">
            <v>785.29999999981374</v>
          </cell>
        </row>
        <row r="33">
          <cell r="F33">
            <v>396.43999999994412</v>
          </cell>
          <cell r="G33">
            <v>648.19999999995343</v>
          </cell>
          <cell r="H33">
            <v>0</v>
          </cell>
          <cell r="I33">
            <v>189.65999999997439</v>
          </cell>
          <cell r="J33">
            <v>109.45500000000175</v>
          </cell>
          <cell r="K33">
            <v>238.39999999996508</v>
          </cell>
          <cell r="L33">
            <v>-2715</v>
          </cell>
          <cell r="M33">
            <v>2190</v>
          </cell>
          <cell r="N33">
            <v>5364</v>
          </cell>
          <cell r="O33">
            <v>2490.5</v>
          </cell>
          <cell r="P33">
            <v>801.79999999981374</v>
          </cell>
          <cell r="Q33">
            <v>4160.5</v>
          </cell>
          <cell r="R33">
            <v>17214</v>
          </cell>
          <cell r="S33">
            <v>3009.5</v>
          </cell>
          <cell r="T33">
            <v>1299</v>
          </cell>
          <cell r="U33">
            <v>1196.8000000000466</v>
          </cell>
          <cell r="V33">
            <v>932.5</v>
          </cell>
          <cell r="W33">
            <v>742.89999999990687</v>
          </cell>
          <cell r="X33">
            <v>400.30000000004657</v>
          </cell>
          <cell r="Y33">
            <v>1372</v>
          </cell>
          <cell r="Z33">
            <v>2042</v>
          </cell>
          <cell r="AA33">
            <v>1862.5</v>
          </cell>
          <cell r="AB33">
            <v>2336</v>
          </cell>
          <cell r="AC33">
            <v>711.29999999981374</v>
          </cell>
          <cell r="AD33">
            <v>1309.2000000001863</v>
          </cell>
          <cell r="AE33">
            <v>35595.160000011325</v>
          </cell>
          <cell r="AF33">
            <v>1969</v>
          </cell>
          <cell r="AG33">
            <v>3803</v>
          </cell>
          <cell r="AH33">
            <v>16636.799999999814</v>
          </cell>
          <cell r="AI33">
            <v>1119.4600000000792</v>
          </cell>
          <cell r="AJ33">
            <v>985.30000000004657</v>
          </cell>
          <cell r="AK33">
            <v>609.29999999981374</v>
          </cell>
          <cell r="AL33">
            <v>-960</v>
          </cell>
          <cell r="AM33">
            <v>1942</v>
          </cell>
          <cell r="AN33">
            <v>1270.5</v>
          </cell>
          <cell r="AO33">
            <v>3598.7000000001863</v>
          </cell>
          <cell r="AP33">
            <v>2590.7000000001863</v>
          </cell>
          <cell r="AQ33">
            <v>2030.4000000003725</v>
          </cell>
          <cell r="AR33">
            <v>21227.69999999553</v>
          </cell>
          <cell r="AS33">
            <v>2319.5</v>
          </cell>
          <cell r="AT33">
            <v>915</v>
          </cell>
          <cell r="AU33">
            <v>1612.7000000001863</v>
          </cell>
          <cell r="AV33">
            <v>2898</v>
          </cell>
          <cell r="AW33">
            <v>1448.1999999999534</v>
          </cell>
          <cell r="AX33">
            <v>626</v>
          </cell>
          <cell r="AY33">
            <v>2392.5</v>
          </cell>
          <cell r="AZ33">
            <v>1701</v>
          </cell>
          <cell r="BA33">
            <v>345</v>
          </cell>
          <cell r="BB33">
            <v>2713</v>
          </cell>
          <cell r="BC33">
            <v>1843.7999999998137</v>
          </cell>
          <cell r="BD33">
            <v>2413</v>
          </cell>
          <cell r="BE33">
            <v>-88365.20000000298</v>
          </cell>
          <cell r="BF33">
            <v>-103815</v>
          </cell>
          <cell r="BG33">
            <v>2378.5999999996275</v>
          </cell>
          <cell r="BH33">
            <v>2318.7000000001863</v>
          </cell>
          <cell r="BI33">
            <v>2316</v>
          </cell>
          <cell r="BJ33">
            <v>1296</v>
          </cell>
          <cell r="BK33">
            <v>413</v>
          </cell>
          <cell r="BL33">
            <v>730</v>
          </cell>
          <cell r="BM33">
            <v>22.5</v>
          </cell>
          <cell r="BN33">
            <v>528</v>
          </cell>
          <cell r="BO33">
            <v>2780</v>
          </cell>
          <cell r="BP33">
            <v>1698</v>
          </cell>
          <cell r="BQ33">
            <v>969</v>
          </cell>
          <cell r="BR33">
            <v>17185.79999999702</v>
          </cell>
          <cell r="BS33">
            <v>918</v>
          </cell>
          <cell r="BT33">
            <v>2292.5</v>
          </cell>
          <cell r="BU33">
            <v>1403</v>
          </cell>
          <cell r="BV33">
            <v>-348.70000000018626</v>
          </cell>
          <cell r="BW33">
            <v>1404</v>
          </cell>
          <cell r="BX33">
            <v>359.5</v>
          </cell>
          <cell r="BY33">
            <v>1604.5</v>
          </cell>
          <cell r="BZ33">
            <v>2082</v>
          </cell>
          <cell r="CA33">
            <v>766</v>
          </cell>
          <cell r="CB33">
            <v>2452.5</v>
          </cell>
          <cell r="CC33">
            <v>3175</v>
          </cell>
          <cell r="CD33">
            <v>1077.5</v>
          </cell>
          <cell r="CE33">
            <v>18801</v>
          </cell>
          <cell r="CF33">
            <v>554.5</v>
          </cell>
          <cell r="CG33">
            <v>1237.5</v>
          </cell>
          <cell r="CH33">
            <v>1813</v>
          </cell>
          <cell r="CI33">
            <v>979</v>
          </cell>
          <cell r="CJ33">
            <v>1188.7999999998137</v>
          </cell>
          <cell r="CK33">
            <v>744.20000000018626</v>
          </cell>
          <cell r="CL33">
            <v>1131</v>
          </cell>
          <cell r="CM33">
            <v>2672</v>
          </cell>
          <cell r="CN33">
            <v>968</v>
          </cell>
          <cell r="CO33">
            <v>3536</v>
          </cell>
          <cell r="CP33">
            <v>2894</v>
          </cell>
          <cell r="CQ33">
            <v>1083</v>
          </cell>
          <cell r="CR33">
            <v>23014.699999988079</v>
          </cell>
          <cell r="CS33">
            <v>731</v>
          </cell>
          <cell r="CT33">
            <v>2285.5</v>
          </cell>
          <cell r="CU33">
            <v>724</v>
          </cell>
          <cell r="CV33">
            <v>997.79999999981374</v>
          </cell>
          <cell r="CW33">
            <v>2100.5999999996275</v>
          </cell>
          <cell r="CX33">
            <v>754.29999999981374</v>
          </cell>
          <cell r="CY33">
            <v>2727.5</v>
          </cell>
          <cell r="CZ33">
            <v>3692</v>
          </cell>
          <cell r="DA33">
            <v>1907</v>
          </cell>
          <cell r="DB33">
            <v>3407.5</v>
          </cell>
          <cell r="DC33">
            <v>2133</v>
          </cell>
          <cell r="DD33">
            <v>1554.5</v>
          </cell>
          <cell r="DE33">
            <v>21300</v>
          </cell>
          <cell r="DF33">
            <v>792</v>
          </cell>
          <cell r="DG33">
            <v>2495</v>
          </cell>
          <cell r="DH33">
            <v>920.5</v>
          </cell>
          <cell r="DI33">
            <v>730.5</v>
          </cell>
          <cell r="DJ33">
            <v>1377.5</v>
          </cell>
          <cell r="DK33">
            <v>559.5</v>
          </cell>
          <cell r="DL33">
            <v>3740</v>
          </cell>
          <cell r="DM33">
            <v>398</v>
          </cell>
          <cell r="DN33">
            <v>779</v>
          </cell>
          <cell r="DO33">
            <v>4672</v>
          </cell>
          <cell r="DP33">
            <v>3790</v>
          </cell>
          <cell r="DQ33">
            <v>1046</v>
          </cell>
          <cell r="DR33">
            <v>25617</v>
          </cell>
          <cell r="DS33">
            <v>2832</v>
          </cell>
          <cell r="DT33">
            <v>2221.5</v>
          </cell>
          <cell r="DU33">
            <v>1957</v>
          </cell>
          <cell r="DV33">
            <v>2614</v>
          </cell>
          <cell r="DW33">
            <v>1045</v>
          </cell>
          <cell r="DX33">
            <v>2387.5</v>
          </cell>
          <cell r="DY33">
            <v>-2000.5</v>
          </cell>
          <cell r="DZ33">
            <v>10197</v>
          </cell>
          <cell r="EA33">
            <v>-3443.5</v>
          </cell>
          <cell r="EB33">
            <v>4219</v>
          </cell>
          <cell r="EC33">
            <v>2870</v>
          </cell>
          <cell r="ED33">
            <v>718</v>
          </cell>
        </row>
        <row r="34">
          <cell r="F34">
            <v>7678</v>
          </cell>
          <cell r="G34">
            <v>45852</v>
          </cell>
          <cell r="H34">
            <v>4252</v>
          </cell>
          <cell r="I34">
            <v>6350</v>
          </cell>
          <cell r="J34">
            <v>1941.1999999999534</v>
          </cell>
          <cell r="K34">
            <v>5931.2000000001863</v>
          </cell>
          <cell r="L34">
            <v>-10606</v>
          </cell>
          <cell r="M34">
            <v>9783</v>
          </cell>
          <cell r="N34">
            <v>7992</v>
          </cell>
          <cell r="O34">
            <v>3058</v>
          </cell>
          <cell r="P34">
            <v>567.20000000018626</v>
          </cell>
          <cell r="Q34">
            <v>3561.5</v>
          </cell>
          <cell r="R34">
            <v>15865.39999999851</v>
          </cell>
          <cell r="S34">
            <v>342.5</v>
          </cell>
          <cell r="T34">
            <v>680.29999999981374</v>
          </cell>
          <cell r="U34">
            <v>2240.7000000001863</v>
          </cell>
          <cell r="V34">
            <v>4250.5</v>
          </cell>
          <cell r="W34">
            <v>3404.2000000001863</v>
          </cell>
          <cell r="X34">
            <v>4766.2999999998137</v>
          </cell>
          <cell r="Y34">
            <v>-3299.5</v>
          </cell>
          <cell r="Z34">
            <v>0</v>
          </cell>
          <cell r="AA34">
            <v>1952.5</v>
          </cell>
          <cell r="AB34">
            <v>1002.5</v>
          </cell>
          <cell r="AC34">
            <v>53.399999999906868</v>
          </cell>
          <cell r="AD34">
            <v>472</v>
          </cell>
          <cell r="AE34">
            <v>2139.3500000014901</v>
          </cell>
          <cell r="AF34">
            <v>0</v>
          </cell>
          <cell r="AG34">
            <v>0</v>
          </cell>
          <cell r="AH34">
            <v>268.30000000004657</v>
          </cell>
          <cell r="AI34">
            <v>824.4000000001397</v>
          </cell>
          <cell r="AJ34">
            <v>198</v>
          </cell>
          <cell r="AK34">
            <v>1201.3499999999767</v>
          </cell>
          <cell r="AL34">
            <v>-3045</v>
          </cell>
          <cell r="AM34">
            <v>1011.6999999999534</v>
          </cell>
          <cell r="AN34">
            <v>1369.1000000000931</v>
          </cell>
          <cell r="AO34">
            <v>9.5</v>
          </cell>
          <cell r="AP34">
            <v>0</v>
          </cell>
          <cell r="AQ34">
            <v>302</v>
          </cell>
          <cell r="AR34">
            <v>-84079.379999998957</v>
          </cell>
          <cell r="AS34">
            <v>0</v>
          </cell>
          <cell r="AT34">
            <v>0</v>
          </cell>
          <cell r="AU34">
            <v>482.90000000002328</v>
          </cell>
          <cell r="AV34">
            <v>154.5</v>
          </cell>
          <cell r="AW34">
            <v>760.71999999997206</v>
          </cell>
          <cell r="AX34">
            <v>2200.6000000000931</v>
          </cell>
          <cell r="AY34">
            <v>-37499</v>
          </cell>
          <cell r="AZ34">
            <v>1309.7000000001863</v>
          </cell>
          <cell r="BA34">
            <v>747</v>
          </cell>
          <cell r="BB34">
            <v>217.80000000004657</v>
          </cell>
          <cell r="BC34">
            <v>0</v>
          </cell>
          <cell r="BD34">
            <v>-52453.599999999627</v>
          </cell>
          <cell r="BE34">
            <v>-74662.530000001192</v>
          </cell>
          <cell r="BF34">
            <v>0</v>
          </cell>
          <cell r="BG34">
            <v>0</v>
          </cell>
          <cell r="BH34">
            <v>56.5</v>
          </cell>
          <cell r="BI34">
            <v>538.94999999995343</v>
          </cell>
          <cell r="BJ34">
            <v>0</v>
          </cell>
          <cell r="BK34">
            <v>1558.2999999998137</v>
          </cell>
          <cell r="BL34">
            <v>-50016</v>
          </cell>
          <cell r="BM34">
            <v>3145.7999999998137</v>
          </cell>
          <cell r="BN34">
            <v>706.39999999990687</v>
          </cell>
          <cell r="BO34">
            <v>504.4000000001397</v>
          </cell>
          <cell r="BP34">
            <v>200.32000000000698</v>
          </cell>
          <cell r="BQ34">
            <v>-31357.200000000186</v>
          </cell>
          <cell r="BR34">
            <v>-33611.0899999924</v>
          </cell>
          <cell r="BS34">
            <v>0</v>
          </cell>
          <cell r="BT34">
            <v>0</v>
          </cell>
          <cell r="BU34">
            <v>757.1600000000326</v>
          </cell>
          <cell r="BV34">
            <v>437.76000000000931</v>
          </cell>
          <cell r="BW34">
            <v>502.90999999997439</v>
          </cell>
          <cell r="BX34">
            <v>1353.7999999998137</v>
          </cell>
          <cell r="BY34">
            <v>-6419</v>
          </cell>
          <cell r="BZ34">
            <v>1204</v>
          </cell>
          <cell r="CA34">
            <v>793</v>
          </cell>
          <cell r="CB34">
            <v>222.03999999992084</v>
          </cell>
          <cell r="CC34">
            <v>200.53999999997905</v>
          </cell>
          <cell r="CD34">
            <v>-32663.300000000047</v>
          </cell>
          <cell r="CE34">
            <v>-33123.759999997914</v>
          </cell>
          <cell r="CF34">
            <v>0</v>
          </cell>
          <cell r="CG34">
            <v>0</v>
          </cell>
          <cell r="CH34">
            <v>522.19999999995343</v>
          </cell>
          <cell r="CI34">
            <v>723.30000000004657</v>
          </cell>
          <cell r="CJ34">
            <v>193.45999999999185</v>
          </cell>
          <cell r="CK34">
            <v>924</v>
          </cell>
          <cell r="CL34">
            <v>-7443.5</v>
          </cell>
          <cell r="CM34">
            <v>2422.5</v>
          </cell>
          <cell r="CN34">
            <v>401</v>
          </cell>
          <cell r="CO34">
            <v>624.69999999995343</v>
          </cell>
          <cell r="CP34">
            <v>136.68000000005122</v>
          </cell>
          <cell r="CQ34">
            <v>-31628.09999999986</v>
          </cell>
          <cell r="CR34">
            <v>-39934.849999997765</v>
          </cell>
          <cell r="CS34">
            <v>4.4100000000034925</v>
          </cell>
          <cell r="CT34">
            <v>0</v>
          </cell>
          <cell r="CU34">
            <v>557.5</v>
          </cell>
          <cell r="CV34">
            <v>337.43999999994412</v>
          </cell>
          <cell r="CW34">
            <v>961.19000000000233</v>
          </cell>
          <cell r="CX34">
            <v>766.29999999981374</v>
          </cell>
          <cell r="CY34">
            <v>-7505.5</v>
          </cell>
          <cell r="CZ34">
            <v>1654.5</v>
          </cell>
          <cell r="DA34">
            <v>1072</v>
          </cell>
          <cell r="DB34">
            <v>241.63999999989755</v>
          </cell>
          <cell r="DC34">
            <v>143.56999999994878</v>
          </cell>
          <cell r="DD34">
            <v>-38167.899999999907</v>
          </cell>
          <cell r="DE34">
            <v>-38472.580000001937</v>
          </cell>
          <cell r="DF34">
            <v>0</v>
          </cell>
          <cell r="DG34">
            <v>45.379999999946449</v>
          </cell>
          <cell r="DH34">
            <v>663</v>
          </cell>
          <cell r="DI34">
            <v>480.40000000002328</v>
          </cell>
          <cell r="DJ34">
            <v>476.98000000001048</v>
          </cell>
          <cell r="DK34">
            <v>3011</v>
          </cell>
          <cell r="DL34">
            <v>-8541.5</v>
          </cell>
          <cell r="DM34">
            <v>1157</v>
          </cell>
          <cell r="DN34">
            <v>932.29999999981374</v>
          </cell>
          <cell r="DO34">
            <v>335.29999999981374</v>
          </cell>
          <cell r="DP34">
            <v>119.76000000000931</v>
          </cell>
          <cell r="DQ34">
            <v>-37152.199999999953</v>
          </cell>
          <cell r="DR34">
            <v>-30046.530000001192</v>
          </cell>
          <cell r="DS34">
            <v>46.669999999983702</v>
          </cell>
          <cell r="DT34">
            <v>0</v>
          </cell>
          <cell r="DU34">
            <v>512.53999999992084</v>
          </cell>
          <cell r="DV34">
            <v>532.10000000009313</v>
          </cell>
          <cell r="DW34">
            <v>225.02999999999884</v>
          </cell>
          <cell r="DX34">
            <v>1833.7000000001863</v>
          </cell>
          <cell r="DY34">
            <v>-9693</v>
          </cell>
          <cell r="DZ34">
            <v>4872</v>
          </cell>
          <cell r="EA34">
            <v>1617</v>
          </cell>
          <cell r="EB34">
            <v>705.40000000037253</v>
          </cell>
          <cell r="EC34">
            <v>189.93000000005122</v>
          </cell>
          <cell r="ED34">
            <v>-30887.899999999907</v>
          </cell>
        </row>
        <row r="35">
          <cell r="F35">
            <v>1709</v>
          </cell>
          <cell r="G35">
            <v>3564</v>
          </cell>
          <cell r="H35">
            <v>780.80000000004657</v>
          </cell>
          <cell r="I35">
            <v>74.079999999987194</v>
          </cell>
          <cell r="J35">
            <v>218.92000000004191</v>
          </cell>
          <cell r="K35">
            <v>79.539999999920838</v>
          </cell>
          <cell r="L35">
            <v>-1097.2999999998137</v>
          </cell>
          <cell r="M35">
            <v>5188</v>
          </cell>
          <cell r="N35">
            <v>183</v>
          </cell>
          <cell r="O35">
            <v>840.60000000055879</v>
          </cell>
          <cell r="P35">
            <v>195.70000000018626</v>
          </cell>
          <cell r="Q35">
            <v>915.82000000029802</v>
          </cell>
          <cell r="R35">
            <v>-367.90000001341105</v>
          </cell>
          <cell r="S35">
            <v>1574.0999999996275</v>
          </cell>
          <cell r="T35">
            <v>369</v>
          </cell>
          <cell r="U35">
            <v>1051.5999999996275</v>
          </cell>
          <cell r="V35">
            <v>722.73999999975786</v>
          </cell>
          <cell r="W35">
            <v>1112.9599999999627</v>
          </cell>
          <cell r="X35">
            <v>1540.1999999997206</v>
          </cell>
          <cell r="Y35">
            <v>-10755.099999999627</v>
          </cell>
          <cell r="Z35">
            <v>202.70000000018626</v>
          </cell>
          <cell r="AA35">
            <v>1970.5</v>
          </cell>
          <cell r="AB35">
            <v>810.80000000074506</v>
          </cell>
          <cell r="AC35">
            <v>415.29999999888241</v>
          </cell>
          <cell r="AD35">
            <v>617.30000000074506</v>
          </cell>
          <cell r="AE35">
            <v>15663.680000007153</v>
          </cell>
          <cell r="AF35">
            <v>373.5</v>
          </cell>
          <cell r="AG35">
            <v>1066.9000000003725</v>
          </cell>
          <cell r="AH35">
            <v>6305.2599999997765</v>
          </cell>
          <cell r="AI35">
            <v>935.34000000008382</v>
          </cell>
          <cell r="AJ35">
            <v>1475.2799999997951</v>
          </cell>
          <cell r="AK35">
            <v>627.89999999990687</v>
          </cell>
          <cell r="AL35">
            <v>-337.5</v>
          </cell>
          <cell r="AM35">
            <v>222.60000000055879</v>
          </cell>
          <cell r="AN35">
            <v>754.79999999981374</v>
          </cell>
          <cell r="AO35">
            <v>2185.8999999999069</v>
          </cell>
          <cell r="AP35">
            <v>519.60000000009313</v>
          </cell>
          <cell r="AQ35">
            <v>1534.0999999996275</v>
          </cell>
          <cell r="AR35">
            <v>14599.060000002384</v>
          </cell>
          <cell r="AS35">
            <v>384.39999999944121</v>
          </cell>
          <cell r="AT35">
            <v>1087.5499999998137</v>
          </cell>
          <cell r="AU35">
            <v>480.30000000004657</v>
          </cell>
          <cell r="AV35">
            <v>1876.4599999999627</v>
          </cell>
          <cell r="AW35">
            <v>1105.6999999999534</v>
          </cell>
          <cell r="AX35">
            <v>1345.9500000001863</v>
          </cell>
          <cell r="AY35">
            <v>2606.8000000002794</v>
          </cell>
          <cell r="AZ35">
            <v>1566</v>
          </cell>
          <cell r="BA35">
            <v>1255.5999999996275</v>
          </cell>
          <cell r="BB35">
            <v>1424.9000000003725</v>
          </cell>
          <cell r="BC35">
            <v>447.80000000074506</v>
          </cell>
          <cell r="BD35">
            <v>1017.5999999996275</v>
          </cell>
          <cell r="BE35">
            <v>1370.9200000092387</v>
          </cell>
          <cell r="BF35">
            <v>-11005.399999999441</v>
          </cell>
          <cell r="BG35">
            <v>232.79999999981374</v>
          </cell>
          <cell r="BH35">
            <v>1099.1000000000931</v>
          </cell>
          <cell r="BI35">
            <v>1553.7200000002049</v>
          </cell>
          <cell r="BJ35">
            <v>1114.5</v>
          </cell>
          <cell r="BK35">
            <v>1264.6999999997206</v>
          </cell>
          <cell r="BL35">
            <v>2726.1000000000931</v>
          </cell>
          <cell r="BM35">
            <v>1506.5</v>
          </cell>
          <cell r="BN35">
            <v>636.39999999990687</v>
          </cell>
          <cell r="BO35">
            <v>1299</v>
          </cell>
          <cell r="BP35">
            <v>794.29999999981374</v>
          </cell>
          <cell r="BQ35">
            <v>149.20000000018626</v>
          </cell>
          <cell r="BR35">
            <v>8641.1000000014901</v>
          </cell>
          <cell r="BS35">
            <v>854.79999999981374</v>
          </cell>
          <cell r="BT35">
            <v>119.40000000037253</v>
          </cell>
          <cell r="BU35">
            <v>329.29999999981374</v>
          </cell>
          <cell r="BV35">
            <v>1135.4000000003725</v>
          </cell>
          <cell r="BW35">
            <v>983.5</v>
          </cell>
          <cell r="BX35">
            <v>345</v>
          </cell>
          <cell r="BY35">
            <v>208.5</v>
          </cell>
          <cell r="BZ35">
            <v>1093</v>
          </cell>
          <cell r="CA35">
            <v>1683.5999999996275</v>
          </cell>
          <cell r="CB35">
            <v>1161</v>
          </cell>
          <cell r="CC35">
            <v>269.40000000037253</v>
          </cell>
          <cell r="CD35">
            <v>458.20000000018626</v>
          </cell>
          <cell r="CE35">
            <v>10082</v>
          </cell>
          <cell r="CF35">
            <v>384.90000000037253</v>
          </cell>
          <cell r="CG35">
            <v>359.40000000037253</v>
          </cell>
          <cell r="CH35">
            <v>1380.2999999998137</v>
          </cell>
          <cell r="CI35">
            <v>479.60000000009313</v>
          </cell>
          <cell r="CJ35">
            <v>378</v>
          </cell>
          <cell r="CK35">
            <v>645.40000000037253</v>
          </cell>
          <cell r="CL35">
            <v>-359.29999999981374</v>
          </cell>
          <cell r="CM35">
            <v>2155.5</v>
          </cell>
          <cell r="CN35">
            <v>1388.1999999992549</v>
          </cell>
          <cell r="CO35">
            <v>1612.8000000007451</v>
          </cell>
          <cell r="CP35">
            <v>1221.5999999996275</v>
          </cell>
          <cell r="CQ35">
            <v>435.60000000055879</v>
          </cell>
          <cell r="CR35">
            <v>13821.999999992549</v>
          </cell>
          <cell r="CS35">
            <v>246.70000000018626</v>
          </cell>
          <cell r="CT35">
            <v>553.5</v>
          </cell>
          <cell r="CU35">
            <v>522.5</v>
          </cell>
          <cell r="CV35">
            <v>542.89999999990687</v>
          </cell>
          <cell r="CW35">
            <v>1156.7000000001863</v>
          </cell>
          <cell r="CX35">
            <v>0</v>
          </cell>
          <cell r="CY35">
            <v>524.40000000037253</v>
          </cell>
          <cell r="CZ35">
            <v>5211</v>
          </cell>
          <cell r="DA35">
            <v>2099.7999999998137</v>
          </cell>
          <cell r="DB35">
            <v>1602.9000000003725</v>
          </cell>
          <cell r="DC35">
            <v>730.09999999962747</v>
          </cell>
          <cell r="DD35">
            <v>631.5</v>
          </cell>
          <cell r="DE35">
            <v>12334.60000000149</v>
          </cell>
          <cell r="DF35">
            <v>388.20000000018626</v>
          </cell>
          <cell r="DG35">
            <v>620.5</v>
          </cell>
          <cell r="DH35">
            <v>567.5</v>
          </cell>
          <cell r="DI35">
            <v>1085.6999999997206</v>
          </cell>
          <cell r="DJ35">
            <v>1079.6999999997206</v>
          </cell>
          <cell r="DK35">
            <v>605.09999999962747</v>
          </cell>
          <cell r="DL35">
            <v>-748.70000000018626</v>
          </cell>
          <cell r="DM35">
            <v>4201.3000000007451</v>
          </cell>
          <cell r="DN35">
            <v>1491</v>
          </cell>
          <cell r="DO35">
            <v>1323.2999999998137</v>
          </cell>
          <cell r="DP35">
            <v>1495</v>
          </cell>
          <cell r="DQ35">
            <v>226</v>
          </cell>
          <cell r="DR35">
            <v>21602.70000000298</v>
          </cell>
          <cell r="DS35">
            <v>375.59999999962747</v>
          </cell>
          <cell r="DT35">
            <v>1065.5</v>
          </cell>
          <cell r="DU35">
            <v>1229</v>
          </cell>
          <cell r="DV35">
            <v>901.1999999997206</v>
          </cell>
          <cell r="DW35">
            <v>1924</v>
          </cell>
          <cell r="DX35">
            <v>2736.0000000009313</v>
          </cell>
          <cell r="DY35">
            <v>-3414.7999999998137</v>
          </cell>
          <cell r="DZ35">
            <v>12857.800000000745</v>
          </cell>
          <cell r="EA35">
            <v>965.29999999981374</v>
          </cell>
          <cell r="EB35">
            <v>1534.7000000001863</v>
          </cell>
          <cell r="EC35">
            <v>722.20000000018626</v>
          </cell>
          <cell r="ED35">
            <v>706.20000000018626</v>
          </cell>
        </row>
        <row r="36">
          <cell r="F36">
            <v>4166.7000000001863</v>
          </cell>
          <cell r="G36">
            <v>4176</v>
          </cell>
          <cell r="H36">
            <v>2284.4600000000792</v>
          </cell>
          <cell r="I36">
            <v>900.60000000009313</v>
          </cell>
          <cell r="J36">
            <v>1707.3000000000466</v>
          </cell>
          <cell r="K36">
            <v>0</v>
          </cell>
          <cell r="L36">
            <v>1472</v>
          </cell>
          <cell r="M36">
            <v>1111.5</v>
          </cell>
          <cell r="N36">
            <v>210.29999999981374</v>
          </cell>
          <cell r="O36">
            <v>0</v>
          </cell>
          <cell r="P36">
            <v>0</v>
          </cell>
          <cell r="Q36">
            <v>0</v>
          </cell>
          <cell r="R36">
            <v>16388.460000000894</v>
          </cell>
          <cell r="S36">
            <v>44.599999999976717</v>
          </cell>
          <cell r="T36">
            <v>0</v>
          </cell>
          <cell r="U36">
            <v>53.35999999998603</v>
          </cell>
          <cell r="V36">
            <v>42.799999999813735</v>
          </cell>
          <cell r="W36">
            <v>319.10000000009313</v>
          </cell>
          <cell r="X36">
            <v>95.099999999860302</v>
          </cell>
          <cell r="Y36">
            <v>-1902</v>
          </cell>
          <cell r="Z36">
            <v>8136</v>
          </cell>
          <cell r="AA36">
            <v>4308</v>
          </cell>
          <cell r="AB36">
            <v>3071</v>
          </cell>
          <cell r="AC36">
            <v>2042</v>
          </cell>
          <cell r="AD36">
            <v>178.5</v>
          </cell>
          <cell r="AE36">
            <v>144</v>
          </cell>
          <cell r="AF36">
            <v>0</v>
          </cell>
          <cell r="AG36">
            <v>0</v>
          </cell>
          <cell r="AH36">
            <v>7.5</v>
          </cell>
          <cell r="AI36">
            <v>38</v>
          </cell>
          <cell r="AJ36">
            <v>26</v>
          </cell>
          <cell r="AK36">
            <v>0</v>
          </cell>
          <cell r="AL36">
            <v>0</v>
          </cell>
          <cell r="AM36">
            <v>72.5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76.090000003576279</v>
          </cell>
          <cell r="AS36">
            <v>0</v>
          </cell>
          <cell r="AT36">
            <v>0.79999999981373549</v>
          </cell>
          <cell r="AU36">
            <v>34.400000000372529</v>
          </cell>
          <cell r="AV36">
            <v>11</v>
          </cell>
          <cell r="AW36">
            <v>16.400000000372529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13.489999999997963</v>
          </cell>
          <cell r="BE36">
            <v>262.48499999998603</v>
          </cell>
          <cell r="BF36">
            <v>-99.4120000000039</v>
          </cell>
          <cell r="BG36">
            <v>0</v>
          </cell>
          <cell r="BH36">
            <v>33.703999999997905</v>
          </cell>
          <cell r="BI36">
            <v>87.636999999995169</v>
          </cell>
          <cell r="BJ36">
            <v>65.474999999998545</v>
          </cell>
          <cell r="BK36">
            <v>0</v>
          </cell>
          <cell r="BL36">
            <v>69.440000000002328</v>
          </cell>
          <cell r="BM36">
            <v>88.020000000004075</v>
          </cell>
          <cell r="BN36">
            <v>0</v>
          </cell>
          <cell r="BO36">
            <v>10.284999999996217</v>
          </cell>
          <cell r="BP36">
            <v>7.3360000000029686</v>
          </cell>
          <cell r="BQ36">
            <v>0</v>
          </cell>
          <cell r="BR36">
            <v>129.69500000006519</v>
          </cell>
          <cell r="BS36">
            <v>0</v>
          </cell>
          <cell r="BT36">
            <v>0</v>
          </cell>
          <cell r="BU36">
            <v>129.69499999999971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104.7730000000447</v>
          </cell>
          <cell r="CF36">
            <v>0</v>
          </cell>
          <cell r="CG36">
            <v>11.436000000001513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54.839999999996508</v>
          </cell>
          <cell r="CM36">
            <v>0</v>
          </cell>
          <cell r="CN36">
            <v>0</v>
          </cell>
          <cell r="CO36">
            <v>38.496999999995751</v>
          </cell>
          <cell r="CP36">
            <v>0</v>
          </cell>
          <cell r="CQ36">
            <v>0</v>
          </cell>
          <cell r="CR36">
            <v>304.42599999997765</v>
          </cell>
          <cell r="CS36">
            <v>0</v>
          </cell>
          <cell r="CT36">
            <v>31.5</v>
          </cell>
          <cell r="CU36">
            <v>28.730000000003201</v>
          </cell>
          <cell r="CV36">
            <v>0</v>
          </cell>
          <cell r="CW36">
            <v>24.945999999996275</v>
          </cell>
          <cell r="CX36">
            <v>0</v>
          </cell>
          <cell r="CY36">
            <v>104.13999999999942</v>
          </cell>
          <cell r="CZ36">
            <v>115.11000000000058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408.84299999999348</v>
          </cell>
          <cell r="DF36">
            <v>0</v>
          </cell>
          <cell r="DG36">
            <v>52.046999999998661</v>
          </cell>
          <cell r="DH36">
            <v>0</v>
          </cell>
          <cell r="DI36">
            <v>16.105999999999767</v>
          </cell>
          <cell r="DJ36">
            <v>0</v>
          </cell>
          <cell r="DK36">
            <v>0</v>
          </cell>
          <cell r="DL36">
            <v>340.69000000000233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238.20299999997951</v>
          </cell>
          <cell r="DS36">
            <v>0</v>
          </cell>
          <cell r="DT36">
            <v>0</v>
          </cell>
          <cell r="DU36">
            <v>0</v>
          </cell>
          <cell r="DV36">
            <v>23.581999999994878</v>
          </cell>
          <cell r="DW36">
            <v>127.89100000000326</v>
          </cell>
          <cell r="DX36">
            <v>0</v>
          </cell>
          <cell r="DY36">
            <v>0</v>
          </cell>
          <cell r="DZ36">
            <v>86.729999999995925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0</v>
          </cell>
          <cell r="G38">
            <v>-3.8064000000013039</v>
          </cell>
          <cell r="H38">
            <v>-37.192920000001322</v>
          </cell>
          <cell r="I38">
            <v>0</v>
          </cell>
          <cell r="J38">
            <v>-156.46255999995628</v>
          </cell>
          <cell r="K38">
            <v>-44.681849999935366</v>
          </cell>
          <cell r="L38">
            <v>8.6769000000786036</v>
          </cell>
          <cell r="M38">
            <v>-332.63309999997728</v>
          </cell>
          <cell r="N38">
            <v>-57.473999999929219</v>
          </cell>
          <cell r="O38">
            <v>-0.82960000005550683</v>
          </cell>
          <cell r="P38">
            <v>0</v>
          </cell>
          <cell r="Q38">
            <v>0</v>
          </cell>
          <cell r="R38">
            <v>-682.8061500005424</v>
          </cell>
          <cell r="S38">
            <v>0</v>
          </cell>
          <cell r="T38">
            <v>0</v>
          </cell>
          <cell r="U38">
            <v>-48.318449999962468</v>
          </cell>
          <cell r="V38">
            <v>-56.896500000031665</v>
          </cell>
          <cell r="W38">
            <v>-45.268199999933131</v>
          </cell>
          <cell r="X38">
            <v>-324.03549999999814</v>
          </cell>
          <cell r="Y38">
            <v>-20.44399999990128</v>
          </cell>
          <cell r="Z38">
            <v>-187.84349999995902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-152.18669999949634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-44.319000000017695</v>
          </cell>
          <cell r="AK38">
            <v>-4.252500000060536</v>
          </cell>
          <cell r="AL38">
            <v>-25.223400000017136</v>
          </cell>
          <cell r="AM38">
            <v>-74.503799999831244</v>
          </cell>
          <cell r="AN38">
            <v>-3.8880000001518056</v>
          </cell>
          <cell r="AO38">
            <v>0</v>
          </cell>
          <cell r="AP38">
            <v>0</v>
          </cell>
          <cell r="AQ38">
            <v>0</v>
          </cell>
          <cell r="AR38">
            <v>-533.39754000026733</v>
          </cell>
          <cell r="AS38">
            <v>0</v>
          </cell>
          <cell r="AT38">
            <v>0</v>
          </cell>
          <cell r="AU38">
            <v>-64.597500000032596</v>
          </cell>
          <cell r="AV38">
            <v>0</v>
          </cell>
          <cell r="AW38">
            <v>-51.834600000060163</v>
          </cell>
          <cell r="AX38">
            <v>-70.984920000075363</v>
          </cell>
          <cell r="AY38">
            <v>-190.98300000000745</v>
          </cell>
          <cell r="AZ38">
            <v>-37.150799999944866</v>
          </cell>
          <cell r="BA38">
            <v>-117.84671999991406</v>
          </cell>
          <cell r="BB38">
            <v>0</v>
          </cell>
          <cell r="BC38">
            <v>0</v>
          </cell>
          <cell r="BD38">
            <v>0</v>
          </cell>
          <cell r="BE38">
            <v>-1094.2582799997181</v>
          </cell>
          <cell r="BF38">
            <v>0</v>
          </cell>
          <cell r="BG38">
            <v>0</v>
          </cell>
          <cell r="BH38">
            <v>-50.286780000024009</v>
          </cell>
          <cell r="BI38">
            <v>0</v>
          </cell>
          <cell r="BJ38">
            <v>-140.21772000007331</v>
          </cell>
          <cell r="BK38">
            <v>-152.05650000006426</v>
          </cell>
          <cell r="BL38">
            <v>-203.87250000005588</v>
          </cell>
          <cell r="BM38">
            <v>-144.78900000010617</v>
          </cell>
          <cell r="BN38">
            <v>-312.75240000011399</v>
          </cell>
          <cell r="BO38">
            <v>-15.763679999974556</v>
          </cell>
          <cell r="BP38">
            <v>-7.1555999999982305</v>
          </cell>
          <cell r="BQ38">
            <v>-67.364099999947939</v>
          </cell>
          <cell r="BR38">
            <v>-1467.8925900002941</v>
          </cell>
          <cell r="BS38">
            <v>-8.8506599999964237</v>
          </cell>
          <cell r="BT38">
            <v>-84.528989999962505</v>
          </cell>
          <cell r="BU38">
            <v>-119.22729000000982</v>
          </cell>
          <cell r="BV38">
            <v>-229.76771999994526</v>
          </cell>
          <cell r="BW38">
            <v>-193.85456999996677</v>
          </cell>
          <cell r="BX38">
            <v>-237.92759999993723</v>
          </cell>
          <cell r="BY38">
            <v>-257.76359999994747</v>
          </cell>
          <cell r="BZ38">
            <v>-115.41419999999925</v>
          </cell>
          <cell r="CA38">
            <v>-167.06088000000454</v>
          </cell>
          <cell r="CB38">
            <v>-6.1425000000162981</v>
          </cell>
          <cell r="CC38">
            <v>-0.42587999999523163</v>
          </cell>
          <cell r="CD38">
            <v>-46.928699999989476</v>
          </cell>
          <cell r="CE38">
            <v>-999.02810999844223</v>
          </cell>
          <cell r="CF38">
            <v>-21.393719999934547</v>
          </cell>
          <cell r="CG38">
            <v>-43.292429999972228</v>
          </cell>
          <cell r="CH38">
            <v>-272.4267600000021</v>
          </cell>
          <cell r="CI38">
            <v>-197.22509999998147</v>
          </cell>
          <cell r="CJ38">
            <v>-59.909670000080951</v>
          </cell>
          <cell r="CK38">
            <v>-115.71779999986757</v>
          </cell>
          <cell r="CL38">
            <v>110.85840000002645</v>
          </cell>
          <cell r="CM38">
            <v>-130.75523999985307</v>
          </cell>
          <cell r="CN38">
            <v>-216.14183999993838</v>
          </cell>
          <cell r="CO38">
            <v>-37.497600000002421</v>
          </cell>
          <cell r="CP38">
            <v>-0.32084999996004626</v>
          </cell>
          <cell r="CQ38">
            <v>-15.205499999923632</v>
          </cell>
          <cell r="CR38">
            <v>-1342.9694999996573</v>
          </cell>
          <cell r="CS38">
            <v>-0.23940000007860363</v>
          </cell>
          <cell r="CT38">
            <v>-11.665050000010524</v>
          </cell>
          <cell r="CU38">
            <v>-212.78385000000708</v>
          </cell>
          <cell r="CV38">
            <v>-255.78749999997672</v>
          </cell>
          <cell r="CW38">
            <v>-105.39869999990333</v>
          </cell>
          <cell r="CX38">
            <v>-261.33743999991566</v>
          </cell>
          <cell r="CY38">
            <v>19.95083999983035</v>
          </cell>
          <cell r="CZ38">
            <v>-156.99683999991976</v>
          </cell>
          <cell r="DA38">
            <v>-285.56345999985933</v>
          </cell>
          <cell r="DB38">
            <v>-31.794599999964703</v>
          </cell>
          <cell r="DC38">
            <v>-25.849500000011176</v>
          </cell>
          <cell r="DD38">
            <v>-15.504000000015367</v>
          </cell>
          <cell r="DE38">
            <v>-999.36585000157356</v>
          </cell>
          <cell r="DF38">
            <v>0</v>
          </cell>
          <cell r="DG38">
            <v>-33.12155999999959</v>
          </cell>
          <cell r="DH38">
            <v>-173.90935999999056</v>
          </cell>
          <cell r="DI38">
            <v>-215.06967999995686</v>
          </cell>
          <cell r="DJ38">
            <v>-30.25703999993857</v>
          </cell>
          <cell r="DK38">
            <v>-213.89575999998488</v>
          </cell>
          <cell r="DL38">
            <v>112.97390000009909</v>
          </cell>
          <cell r="DM38">
            <v>-83.7941000002902</v>
          </cell>
          <cell r="DN38">
            <v>-276.00625000009313</v>
          </cell>
          <cell r="DO38">
            <v>-61.273280000023078</v>
          </cell>
          <cell r="DP38">
            <v>-10.310519999999087</v>
          </cell>
          <cell r="DQ38">
            <v>-14.702199999999721</v>
          </cell>
          <cell r="DR38">
            <v>-1720.4870799984783</v>
          </cell>
          <cell r="DS38">
            <v>-28.455830000108108</v>
          </cell>
          <cell r="DT38">
            <v>-16.026399999973364</v>
          </cell>
          <cell r="DU38">
            <v>-162.7158000000054</v>
          </cell>
          <cell r="DV38">
            <v>-136.69981000002008</v>
          </cell>
          <cell r="DW38">
            <v>-33.535839999909513</v>
          </cell>
          <cell r="DX38">
            <v>-343.63471999997273</v>
          </cell>
          <cell r="DY38">
            <v>19.648199999937788</v>
          </cell>
          <cell r="DZ38">
            <v>-500.55719999992289</v>
          </cell>
          <cell r="EA38">
            <v>-383.19423999986611</v>
          </cell>
          <cell r="EB38">
            <v>-51.069200000027195</v>
          </cell>
          <cell r="EC38">
            <v>-17.342000000004191</v>
          </cell>
          <cell r="ED38">
            <v>-66.904239999945275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13950.140000000596</v>
          </cell>
          <cell r="G41">
            <v>54308.393600001931</v>
          </cell>
          <cell r="H41">
            <v>7487.0070800036192</v>
          </cell>
          <cell r="I41">
            <v>7514.339999999851</v>
          </cell>
          <cell r="J41">
            <v>4755.4124400010332</v>
          </cell>
          <cell r="K41">
            <v>6566.9581500012428</v>
          </cell>
          <cell r="L41">
            <v>-14100.023099999875</v>
          </cell>
          <cell r="M41">
            <v>23929.366900000721</v>
          </cell>
          <cell r="N41">
            <v>14412.625999998301</v>
          </cell>
          <cell r="O41">
            <v>6402.2704000007361</v>
          </cell>
          <cell r="P41">
            <v>1564.6999999992549</v>
          </cell>
          <cell r="Q41">
            <v>8637.820000000298</v>
          </cell>
          <cell r="R41">
            <v>52736.353849977255</v>
          </cell>
          <cell r="S41">
            <v>4970.6999999992549</v>
          </cell>
          <cell r="T41">
            <v>2348.2999999970198</v>
          </cell>
          <cell r="U41">
            <v>4594.3415500037372</v>
          </cell>
          <cell r="V41">
            <v>6064.0434999996796</v>
          </cell>
          <cell r="W41">
            <v>5832.9917999999598</v>
          </cell>
          <cell r="X41">
            <v>8075.0645000003278</v>
          </cell>
          <cell r="Y41">
            <v>-15474.744000002742</v>
          </cell>
          <cell r="Z41">
            <v>13212.856500003487</v>
          </cell>
          <cell r="AA41">
            <v>10093.5</v>
          </cell>
          <cell r="AB41">
            <v>7220.2999999970198</v>
          </cell>
          <cell r="AC41">
            <v>3222</v>
          </cell>
          <cell r="AD41">
            <v>2577.0000000037253</v>
          </cell>
          <cell r="AE41">
            <v>54826.603299975395</v>
          </cell>
          <cell r="AF41">
            <v>2342.5</v>
          </cell>
          <cell r="AG41">
            <v>4869.8999999985099</v>
          </cell>
          <cell r="AH41">
            <v>23217.859999999404</v>
          </cell>
          <cell r="AI41">
            <v>2917.2000000011176</v>
          </cell>
          <cell r="AJ41">
            <v>2831.0609999997541</v>
          </cell>
          <cell r="AK41">
            <v>2482.4975000005215</v>
          </cell>
          <cell r="AL41">
            <v>-4260.7234000004828</v>
          </cell>
          <cell r="AM41">
            <v>4186.296200003475</v>
          </cell>
          <cell r="AN41">
            <v>3469.1119999997318</v>
          </cell>
          <cell r="AO41">
            <v>5794.0999999996275</v>
          </cell>
          <cell r="AP41">
            <v>3110.3000000007451</v>
          </cell>
          <cell r="AQ41">
            <v>3866.4999999962747</v>
          </cell>
          <cell r="AR41">
            <v>-42520.627540022135</v>
          </cell>
          <cell r="AS41">
            <v>2703.9000000003725</v>
          </cell>
          <cell r="AT41">
            <v>2003.3499999996275</v>
          </cell>
          <cell r="AU41">
            <v>2948.0024999994785</v>
          </cell>
          <cell r="AV41">
            <v>4939.9599999990314</v>
          </cell>
          <cell r="AW41">
            <v>3511.385399999097</v>
          </cell>
          <cell r="AX41">
            <v>4675.3650800026953</v>
          </cell>
          <cell r="AY41">
            <v>-29643.683000002056</v>
          </cell>
          <cell r="AZ41">
            <v>5259.5491999983788</v>
          </cell>
          <cell r="BA41">
            <v>3443.7532800026238</v>
          </cell>
          <cell r="BB41">
            <v>4355.6999999992549</v>
          </cell>
          <cell r="BC41">
            <v>2291.5999999996275</v>
          </cell>
          <cell r="BD41">
            <v>-49009.510000001639</v>
          </cell>
          <cell r="BE41">
            <v>-151398.18327999115</v>
          </cell>
          <cell r="BF41">
            <v>-114919.81200000085</v>
          </cell>
          <cell r="BG41">
            <v>2611.3999999985099</v>
          </cell>
          <cell r="BH41">
            <v>3571.5172199998051</v>
          </cell>
          <cell r="BI41">
            <v>4496.3070000000298</v>
          </cell>
          <cell r="BJ41">
            <v>3286.357280000113</v>
          </cell>
          <cell r="BK41">
            <v>4296.7434999980032</v>
          </cell>
          <cell r="BL41">
            <v>-43189.332500003278</v>
          </cell>
          <cell r="BM41">
            <v>7324.5310000032187</v>
          </cell>
          <cell r="BN41">
            <v>3247.247599998489</v>
          </cell>
          <cell r="BO41">
            <v>4732.4213200006634</v>
          </cell>
          <cell r="BP41">
            <v>2767.6004000008106</v>
          </cell>
          <cell r="BQ41">
            <v>-29623.164099998772</v>
          </cell>
          <cell r="BR41">
            <v>4249.3124099671841</v>
          </cell>
          <cell r="BS41">
            <v>1832.1493399981409</v>
          </cell>
          <cell r="BT41">
            <v>2988.0710100010037</v>
          </cell>
          <cell r="BU41">
            <v>3223.3277099989355</v>
          </cell>
          <cell r="BV41">
            <v>2752.2922799987718</v>
          </cell>
          <cell r="BW41">
            <v>3820.0554299997166</v>
          </cell>
          <cell r="BX41">
            <v>3103.6724000014365</v>
          </cell>
          <cell r="BY41">
            <v>-732.76359999924898</v>
          </cell>
          <cell r="BZ41">
            <v>6360.5857999995351</v>
          </cell>
          <cell r="CA41">
            <v>4123.3391200006008</v>
          </cell>
          <cell r="CB41">
            <v>3915.1974999997765</v>
          </cell>
          <cell r="CC41">
            <v>3651.3141200002283</v>
          </cell>
          <cell r="CD41">
            <v>-30787.928700000048</v>
          </cell>
          <cell r="CE41">
            <v>1828.3048900663853</v>
          </cell>
          <cell r="CF41">
            <v>1046.8062800019979</v>
          </cell>
          <cell r="CG41">
            <v>1961.5435700006783</v>
          </cell>
          <cell r="CH41">
            <v>5033.3732400014997</v>
          </cell>
          <cell r="CI41">
            <v>3531.7749000005424</v>
          </cell>
          <cell r="CJ41">
            <v>2173.5703300004825</v>
          </cell>
          <cell r="CK41">
            <v>2977.382199998945</v>
          </cell>
          <cell r="CL41">
            <v>-9729.1016000024974</v>
          </cell>
          <cell r="CM41">
            <v>10389.744759999216</v>
          </cell>
          <cell r="CN41">
            <v>3957.258159995079</v>
          </cell>
          <cell r="CO41">
            <v>6187.0994000025094</v>
          </cell>
          <cell r="CP41">
            <v>4256.7591500002891</v>
          </cell>
          <cell r="CQ41">
            <v>-29957.90549999848</v>
          </cell>
          <cell r="CR41">
            <v>6214.6464999914169</v>
          </cell>
          <cell r="CS41">
            <v>984.77060000225902</v>
          </cell>
          <cell r="CT41">
            <v>3002.9349499996752</v>
          </cell>
          <cell r="CU41">
            <v>3289.1461499985307</v>
          </cell>
          <cell r="CV41">
            <v>3447.3525000009686</v>
          </cell>
          <cell r="CW41">
            <v>4728.7772999992594</v>
          </cell>
          <cell r="CX41">
            <v>3432.2625600025058</v>
          </cell>
          <cell r="CY41">
            <v>-6287.5091600045562</v>
          </cell>
          <cell r="CZ41">
            <v>13932.613159999251</v>
          </cell>
          <cell r="DA41">
            <v>6670.2365400008857</v>
          </cell>
          <cell r="DB41">
            <v>5566.4453999958932</v>
          </cell>
          <cell r="DC41">
            <v>3284.2204999998212</v>
          </cell>
          <cell r="DD41">
            <v>-35836.604000002146</v>
          </cell>
          <cell r="DE41">
            <v>493.34715002775192</v>
          </cell>
          <cell r="DF41">
            <v>1180.1999999992549</v>
          </cell>
          <cell r="DG41">
            <v>3488.6054400019348</v>
          </cell>
          <cell r="DH41">
            <v>3344.6906400006264</v>
          </cell>
          <cell r="DI41">
            <v>3478.8363199979067</v>
          </cell>
          <cell r="DJ41">
            <v>3134.1729600001127</v>
          </cell>
          <cell r="DK41">
            <v>5768.904240000993</v>
          </cell>
          <cell r="DL41">
            <v>-8607.5360999964178</v>
          </cell>
          <cell r="DM41">
            <v>7290.0058999992907</v>
          </cell>
          <cell r="DN41">
            <v>4685.2937499992549</v>
          </cell>
          <cell r="DO41">
            <v>6922.5267200022936</v>
          </cell>
          <cell r="DP41">
            <v>5554.249480003491</v>
          </cell>
          <cell r="DQ41">
            <v>-35746.602199997753</v>
          </cell>
          <cell r="DR41">
            <v>34375.845920056105</v>
          </cell>
          <cell r="DS41">
            <v>3417.314169999212</v>
          </cell>
          <cell r="DT41">
            <v>3451.1736000031233</v>
          </cell>
          <cell r="DU41">
            <v>4753.8242000006139</v>
          </cell>
          <cell r="DV41">
            <v>5015.3821899984032</v>
          </cell>
          <cell r="DW41">
            <v>3576.8451599990949</v>
          </cell>
          <cell r="DX41">
            <v>9567.0652800016105</v>
          </cell>
          <cell r="DY41">
            <v>-16717.651800002903</v>
          </cell>
          <cell r="DZ41">
            <v>38030.472800001502</v>
          </cell>
          <cell r="EA41">
            <v>1027.6057600006461</v>
          </cell>
          <cell r="EB41">
            <v>6992.0307999961078</v>
          </cell>
          <cell r="EC41">
            <v>4007.0879999995232</v>
          </cell>
          <cell r="ED41">
            <v>-28745.304239995778</v>
          </cell>
        </row>
        <row r="43">
          <cell r="A43" t="str">
            <v>Total Special Sales For Resale</v>
          </cell>
          <cell r="F43">
            <v>13950.140000000596</v>
          </cell>
          <cell r="G43">
            <v>54308.393600001931</v>
          </cell>
          <cell r="H43">
            <v>7487.0070800185204</v>
          </cell>
          <cell r="I43">
            <v>7514.339999999851</v>
          </cell>
          <cell r="J43">
            <v>4755.4124399982393</v>
          </cell>
          <cell r="K43">
            <v>6566.9581500031054</v>
          </cell>
          <cell r="L43">
            <v>-14100.02309999615</v>
          </cell>
          <cell r="M43">
            <v>23929.366900004447</v>
          </cell>
          <cell r="N43">
            <v>14412.626000002027</v>
          </cell>
          <cell r="O43">
            <v>6402.2704000025988</v>
          </cell>
          <cell r="P43">
            <v>1564.7000000029802</v>
          </cell>
          <cell r="Q43">
            <v>8637.8200000077486</v>
          </cell>
          <cell r="R43">
            <v>52736.353850007057</v>
          </cell>
          <cell r="S43">
            <v>4970.6999999955297</v>
          </cell>
          <cell r="T43">
            <v>2348.2999999970198</v>
          </cell>
          <cell r="U43">
            <v>4594.3415500037372</v>
          </cell>
          <cell r="V43">
            <v>6064.0434999987483</v>
          </cell>
          <cell r="W43">
            <v>5832.9918000008911</v>
          </cell>
          <cell r="X43">
            <v>8075.0644999966025</v>
          </cell>
          <cell r="Y43">
            <v>-15474.744000002742</v>
          </cell>
          <cell r="Z43">
            <v>13212.856499999762</v>
          </cell>
          <cell r="AA43">
            <v>10093.5</v>
          </cell>
          <cell r="AB43">
            <v>7220.2999999970198</v>
          </cell>
          <cell r="AC43">
            <v>3222</v>
          </cell>
          <cell r="AD43">
            <v>2577</v>
          </cell>
          <cell r="AE43">
            <v>54826.603299975395</v>
          </cell>
          <cell r="AF43">
            <v>2342.5</v>
          </cell>
          <cell r="AG43">
            <v>4869.8999999985099</v>
          </cell>
          <cell r="AH43">
            <v>23217.859999999404</v>
          </cell>
          <cell r="AI43">
            <v>2917.2000000011176</v>
          </cell>
          <cell r="AJ43">
            <v>2831.0610000006855</v>
          </cell>
          <cell r="AK43">
            <v>2482.4975000005215</v>
          </cell>
          <cell r="AL43">
            <v>-4260.7234000004828</v>
          </cell>
          <cell r="AM43">
            <v>4186.2962000072002</v>
          </cell>
          <cell r="AN43">
            <v>3469.1119999997318</v>
          </cell>
          <cell r="AO43">
            <v>5794.0999999996275</v>
          </cell>
          <cell r="AP43">
            <v>3110.3000000007451</v>
          </cell>
          <cell r="AQ43">
            <v>3866.4999999962747</v>
          </cell>
          <cell r="AR43">
            <v>-42520.627540022135</v>
          </cell>
          <cell r="AS43">
            <v>2703.9000000003725</v>
          </cell>
          <cell r="AT43">
            <v>2003.3499999996275</v>
          </cell>
          <cell r="AU43">
            <v>2948.0024999994785</v>
          </cell>
          <cell r="AV43">
            <v>4939.9599999990314</v>
          </cell>
          <cell r="AW43">
            <v>3511.385399999097</v>
          </cell>
          <cell r="AX43">
            <v>4675.3650800026953</v>
          </cell>
          <cell r="AY43">
            <v>-29643.683000002056</v>
          </cell>
          <cell r="AZ43">
            <v>5259.5491999983788</v>
          </cell>
          <cell r="BA43">
            <v>3443.7532800026238</v>
          </cell>
          <cell r="BB43">
            <v>4355.6999999992549</v>
          </cell>
          <cell r="BC43">
            <v>2291.5999999996275</v>
          </cell>
          <cell r="BD43">
            <v>-49009.510000001639</v>
          </cell>
          <cell r="BE43">
            <v>-151398.18327999115</v>
          </cell>
          <cell r="BF43">
            <v>-114919.81200000085</v>
          </cell>
          <cell r="BG43">
            <v>2611.3999999985099</v>
          </cell>
          <cell r="BH43">
            <v>3571.5172199998051</v>
          </cell>
          <cell r="BI43">
            <v>4496.3070000000298</v>
          </cell>
          <cell r="BJ43">
            <v>3286.357280000113</v>
          </cell>
          <cell r="BK43">
            <v>4296.7434999980032</v>
          </cell>
          <cell r="BL43">
            <v>-43189.332500003278</v>
          </cell>
          <cell r="BM43">
            <v>7324.5310000032187</v>
          </cell>
          <cell r="BN43">
            <v>3247.247599998489</v>
          </cell>
          <cell r="BO43">
            <v>4732.4213200006634</v>
          </cell>
          <cell r="BP43">
            <v>2767.6004000008106</v>
          </cell>
          <cell r="BQ43">
            <v>-29623.164099998772</v>
          </cell>
          <cell r="BR43">
            <v>4249.3124099671841</v>
          </cell>
          <cell r="BS43">
            <v>1832.1493400000036</v>
          </cell>
          <cell r="BT43">
            <v>2988.0710100010037</v>
          </cell>
          <cell r="BU43">
            <v>3223.3277099989355</v>
          </cell>
          <cell r="BV43">
            <v>2752.2922799987718</v>
          </cell>
          <cell r="BW43">
            <v>3820.0554299997166</v>
          </cell>
          <cell r="BX43">
            <v>3103.6724000014365</v>
          </cell>
          <cell r="BY43">
            <v>-732.76359999924898</v>
          </cell>
          <cell r="BZ43">
            <v>6360.5857999995351</v>
          </cell>
          <cell r="CA43">
            <v>4123.3391200006008</v>
          </cell>
          <cell r="CB43">
            <v>3915.1974999997765</v>
          </cell>
          <cell r="CC43">
            <v>3651.3141200002283</v>
          </cell>
          <cell r="CD43">
            <v>-30787.928700000048</v>
          </cell>
          <cell r="CE43">
            <v>1828.3048900663853</v>
          </cell>
          <cell r="CF43">
            <v>1046.8062800019979</v>
          </cell>
          <cell r="CG43">
            <v>1961.5435700006783</v>
          </cell>
          <cell r="CH43">
            <v>5033.3732400014997</v>
          </cell>
          <cell r="CI43">
            <v>3531.7749000005424</v>
          </cell>
          <cell r="CJ43">
            <v>2173.5703300004825</v>
          </cell>
          <cell r="CK43">
            <v>2977.382199998945</v>
          </cell>
          <cell r="CL43">
            <v>-9729.1016000024974</v>
          </cell>
          <cell r="CM43">
            <v>10389.744759999216</v>
          </cell>
          <cell r="CN43">
            <v>3957.258159995079</v>
          </cell>
          <cell r="CO43">
            <v>6187.0994000025094</v>
          </cell>
          <cell r="CP43">
            <v>4256.7591500002891</v>
          </cell>
          <cell r="CQ43">
            <v>-29957.90549999848</v>
          </cell>
          <cell r="CR43">
            <v>6214.6464999914169</v>
          </cell>
          <cell r="CS43">
            <v>984.77060000225902</v>
          </cell>
          <cell r="CT43">
            <v>3002.9349499996752</v>
          </cell>
          <cell r="CU43">
            <v>3289.1461499985307</v>
          </cell>
          <cell r="CV43">
            <v>3447.3525000009686</v>
          </cell>
          <cell r="CW43">
            <v>4728.7772999992594</v>
          </cell>
          <cell r="CX43">
            <v>3432.2625600025058</v>
          </cell>
          <cell r="CY43">
            <v>-6287.5091600045562</v>
          </cell>
          <cell r="CZ43">
            <v>13932.613159999251</v>
          </cell>
          <cell r="DA43">
            <v>6670.2365400008857</v>
          </cell>
          <cell r="DB43">
            <v>5566.4453999958932</v>
          </cell>
          <cell r="DC43">
            <v>3284.2204999998212</v>
          </cell>
          <cell r="DD43">
            <v>-35836.604000002146</v>
          </cell>
          <cell r="DE43">
            <v>493.34715002775192</v>
          </cell>
          <cell r="DF43">
            <v>1180.1999999992549</v>
          </cell>
          <cell r="DG43">
            <v>3488.6054400019348</v>
          </cell>
          <cell r="DH43">
            <v>3344.6906400006264</v>
          </cell>
          <cell r="DI43">
            <v>3478.8363199979067</v>
          </cell>
          <cell r="DJ43">
            <v>3134.1729600001127</v>
          </cell>
          <cell r="DK43">
            <v>5768.904240000993</v>
          </cell>
          <cell r="DL43">
            <v>-8607.5360999964178</v>
          </cell>
          <cell r="DM43">
            <v>7290.0058999992907</v>
          </cell>
          <cell r="DN43">
            <v>4685.2937499992549</v>
          </cell>
          <cell r="DO43">
            <v>6922.5267200022936</v>
          </cell>
          <cell r="DP43">
            <v>5554.249480003491</v>
          </cell>
          <cell r="DQ43">
            <v>-35746.602199997753</v>
          </cell>
          <cell r="DR43">
            <v>34375.845920056105</v>
          </cell>
          <cell r="DS43">
            <v>3417.314169999212</v>
          </cell>
          <cell r="DT43">
            <v>3451.1736000031233</v>
          </cell>
          <cell r="DU43">
            <v>4753.8242000006139</v>
          </cell>
          <cell r="DV43">
            <v>5015.3821899984032</v>
          </cell>
          <cell r="DW43">
            <v>3576.8451599990949</v>
          </cell>
          <cell r="DX43">
            <v>9567.0652800016105</v>
          </cell>
          <cell r="DY43">
            <v>-16717.651800002903</v>
          </cell>
          <cell r="DZ43">
            <v>38030.472800001502</v>
          </cell>
          <cell r="EA43">
            <v>1027.6057600006461</v>
          </cell>
          <cell r="EB43">
            <v>6992.0307999961078</v>
          </cell>
          <cell r="EC43">
            <v>4007.0879999995232</v>
          </cell>
          <cell r="ED43">
            <v>-28745.304239995778</v>
          </cell>
        </row>
        <row r="46">
          <cell r="A46" t="str">
            <v>Purchased Power &amp; Net Interchange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6">
          <cell r="F186">
            <v>0</v>
          </cell>
          <cell r="G186">
            <v>-501</v>
          </cell>
          <cell r="H186">
            <v>-10135</v>
          </cell>
          <cell r="I186">
            <v>-828.52399999999761</v>
          </cell>
          <cell r="J186">
            <v>-1252.3600000000006</v>
          </cell>
          <cell r="K186">
            <v>-630.51100000000224</v>
          </cell>
          <cell r="L186">
            <v>5488.940000000177</v>
          </cell>
          <cell r="M186">
            <v>-15125.149999999907</v>
          </cell>
          <cell r="N186">
            <v>-153.18000000000029</v>
          </cell>
          <cell r="O186">
            <v>0</v>
          </cell>
          <cell r="P186">
            <v>0</v>
          </cell>
          <cell r="Q186">
            <v>0</v>
          </cell>
          <cell r="R186">
            <v>-9357.2823999999091</v>
          </cell>
          <cell r="S186">
            <v>0</v>
          </cell>
          <cell r="T186">
            <v>0</v>
          </cell>
          <cell r="U186">
            <v>-154.58400000000984</v>
          </cell>
          <cell r="V186">
            <v>-225.82400000000416</v>
          </cell>
          <cell r="W186">
            <v>-700.57400000000052</v>
          </cell>
          <cell r="X186">
            <v>-382.49000000000524</v>
          </cell>
          <cell r="Y186">
            <v>3657.9699999999721</v>
          </cell>
          <cell r="Z186">
            <v>-10537.399999999907</v>
          </cell>
          <cell r="AA186">
            <v>-638.88039999996545</v>
          </cell>
          <cell r="AB186">
            <v>0</v>
          </cell>
          <cell r="AC186">
            <v>0</v>
          </cell>
          <cell r="AD186">
            <v>-375.5</v>
          </cell>
          <cell r="AE186">
            <v>-1124.7583999999333</v>
          </cell>
          <cell r="AF186">
            <v>0</v>
          </cell>
          <cell r="AG186">
            <v>0</v>
          </cell>
          <cell r="AH186">
            <v>-1.2910000000001673</v>
          </cell>
          <cell r="AI186">
            <v>-43.605399999999918</v>
          </cell>
          <cell r="AJ186">
            <v>0</v>
          </cell>
          <cell r="AK186">
            <v>-619.91999999999825</v>
          </cell>
          <cell r="AL186">
            <v>2732.5699999999488</v>
          </cell>
          <cell r="AM186">
            <v>-1780.6119999999646</v>
          </cell>
          <cell r="AN186">
            <v>-1411.9000000000087</v>
          </cell>
          <cell r="AO186">
            <v>0</v>
          </cell>
          <cell r="AP186">
            <v>0</v>
          </cell>
          <cell r="AQ186">
            <v>0</v>
          </cell>
          <cell r="AR186">
            <v>-10182.319900000235</v>
          </cell>
          <cell r="AS186">
            <v>0</v>
          </cell>
          <cell r="AT186">
            <v>-0.71190000000001419</v>
          </cell>
          <cell r="AU186">
            <v>-36.918000000005122</v>
          </cell>
          <cell r="AV186">
            <v>0</v>
          </cell>
          <cell r="AW186">
            <v>-699.57199999998556</v>
          </cell>
          <cell r="AX186">
            <v>0</v>
          </cell>
          <cell r="AY186">
            <v>-4084.6799999999348</v>
          </cell>
          <cell r="AZ186">
            <v>-4702.4100000000326</v>
          </cell>
          <cell r="BA186">
            <v>-658.02799999999843</v>
          </cell>
          <cell r="BB186">
            <v>0</v>
          </cell>
          <cell r="BC186">
            <v>0</v>
          </cell>
          <cell r="BD186">
            <v>0</v>
          </cell>
          <cell r="BE186">
            <v>-17723.456000000238</v>
          </cell>
          <cell r="BF186">
            <v>0</v>
          </cell>
          <cell r="BG186">
            <v>0</v>
          </cell>
          <cell r="BH186">
            <v>-970.18100000001141</v>
          </cell>
          <cell r="BI186">
            <v>-325.90699999999924</v>
          </cell>
          <cell r="BJ186">
            <v>-2265.2399999997579</v>
          </cell>
          <cell r="BK186">
            <v>-351.08000000000175</v>
          </cell>
          <cell r="BL186">
            <v>-6100.1400000001304</v>
          </cell>
          <cell r="BM186">
            <v>-5485.1529999999912</v>
          </cell>
          <cell r="BN186">
            <v>-1659.0399999999208</v>
          </cell>
          <cell r="BO186">
            <v>-217.38300000000163</v>
          </cell>
          <cell r="BP186">
            <v>-187.76799999998184</v>
          </cell>
          <cell r="BQ186">
            <v>-161.56399999995483</v>
          </cell>
          <cell r="BR186">
            <v>-1682.9412999972701</v>
          </cell>
          <cell r="BS186">
            <v>-142.37999999997555</v>
          </cell>
          <cell r="BT186">
            <v>-1094.8219999999274</v>
          </cell>
          <cell r="BU186">
            <v>-3063.2960000000894</v>
          </cell>
          <cell r="BV186">
            <v>-3493</v>
          </cell>
          <cell r="BW186">
            <v>-3981.9199999999255</v>
          </cell>
          <cell r="BX186">
            <v>-1690.0170999999973</v>
          </cell>
          <cell r="BY186">
            <v>20220.800000000047</v>
          </cell>
          <cell r="BZ186">
            <v>-4097.3699999999953</v>
          </cell>
          <cell r="CA186">
            <v>-3026.0999999999767</v>
          </cell>
          <cell r="CB186">
            <v>-560.3070000000298</v>
          </cell>
          <cell r="CC186">
            <v>-197.35920000000624</v>
          </cell>
          <cell r="CD186">
            <v>-557.16999999992549</v>
          </cell>
          <cell r="CE186">
            <v>-3909.0670999996364</v>
          </cell>
          <cell r="CF186">
            <v>-102.32010000001173</v>
          </cell>
          <cell r="CG186">
            <v>-340</v>
          </cell>
          <cell r="CH186">
            <v>-4084.3499999998603</v>
          </cell>
          <cell r="CI186">
            <v>-4480.1999999999534</v>
          </cell>
          <cell r="CJ186">
            <v>-3122.9899999997579</v>
          </cell>
          <cell r="CK186">
            <v>-792.9199999999837</v>
          </cell>
          <cell r="CL186">
            <v>18724.870000000112</v>
          </cell>
          <cell r="CM186">
            <v>-7277.890000000014</v>
          </cell>
          <cell r="CN186">
            <v>-1497.9600000000792</v>
          </cell>
          <cell r="CO186">
            <v>-306.40299999999115</v>
          </cell>
          <cell r="CP186">
            <v>-95.993999999947846</v>
          </cell>
          <cell r="CQ186">
            <v>-532.90999999997439</v>
          </cell>
          <cell r="CR186">
            <v>-3215.8809999991208</v>
          </cell>
          <cell r="CS186">
            <v>-4.6799999999930151</v>
          </cell>
          <cell r="CT186">
            <v>-1532.2550000001211</v>
          </cell>
          <cell r="CU186">
            <v>-3181.2600000002421</v>
          </cell>
          <cell r="CV186">
            <v>-4130.9879999998957</v>
          </cell>
          <cell r="CW186">
            <v>-2991.4199999994598</v>
          </cell>
          <cell r="CX186">
            <v>-1880.2699999999895</v>
          </cell>
          <cell r="CY186">
            <v>19339.740000000224</v>
          </cell>
          <cell r="CZ186">
            <v>-7012.4599999999627</v>
          </cell>
          <cell r="DA186">
            <v>-957.33300000010058</v>
          </cell>
          <cell r="DB186">
            <v>-635.82499999995343</v>
          </cell>
          <cell r="DC186">
            <v>-47.959999999962747</v>
          </cell>
          <cell r="DD186">
            <v>-181.16999999992549</v>
          </cell>
          <cell r="DE186">
            <v>-2168.4780000019819</v>
          </cell>
          <cell r="DF186">
            <v>-201.80999999999767</v>
          </cell>
          <cell r="DG186">
            <v>-613.19999999995343</v>
          </cell>
          <cell r="DH186">
            <v>-3098.4050000000279</v>
          </cell>
          <cell r="DI186">
            <v>-4477.7020000000484</v>
          </cell>
          <cell r="DJ186">
            <v>-3180.5400000000373</v>
          </cell>
          <cell r="DK186">
            <v>-1788.1680000000051</v>
          </cell>
          <cell r="DL186">
            <v>21665.369999999879</v>
          </cell>
          <cell r="DM186">
            <v>-6682.0900000000838</v>
          </cell>
          <cell r="DN186">
            <v>-2714.2999999999302</v>
          </cell>
          <cell r="DO186">
            <v>-480.5</v>
          </cell>
          <cell r="DP186">
            <v>-263.57000000006519</v>
          </cell>
          <cell r="DQ186">
            <v>-333.56300000002375</v>
          </cell>
          <cell r="DR186">
            <v>-37796.505000006407</v>
          </cell>
          <cell r="DS186">
            <v>-897.02500000002328</v>
          </cell>
          <cell r="DT186">
            <v>-881.5</v>
          </cell>
          <cell r="DU186">
            <v>-3465.0500000002794</v>
          </cell>
          <cell r="DV186">
            <v>-4159.905999999959</v>
          </cell>
          <cell r="DW186">
            <v>-3766.1999999997206</v>
          </cell>
          <cell r="DX186">
            <v>-1334.0100000000093</v>
          </cell>
          <cell r="DY186">
            <v>806.64999999944121</v>
          </cell>
          <cell r="DZ186">
            <v>-16592.200000000186</v>
          </cell>
          <cell r="EA186">
            <v>-4697.480000000447</v>
          </cell>
          <cell r="EB186">
            <v>-451.93999999994412</v>
          </cell>
          <cell r="EC186">
            <v>-346.9440000000177</v>
          </cell>
          <cell r="ED186">
            <v>-2010.8999999999069</v>
          </cell>
        </row>
        <row r="187">
          <cell r="F187">
            <v>-7973</v>
          </cell>
          <cell r="G187">
            <v>-13613</v>
          </cell>
          <cell r="H187">
            <v>-14904</v>
          </cell>
          <cell r="I187">
            <v>-3714</v>
          </cell>
          <cell r="J187">
            <v>-5225.2999999998137</v>
          </cell>
          <cell r="K187">
            <v>-4071.5</v>
          </cell>
          <cell r="L187">
            <v>2192.4600000000792</v>
          </cell>
          <cell r="M187">
            <v>-322.77900000000227</v>
          </cell>
          <cell r="N187">
            <v>-4506.4199999999837</v>
          </cell>
          <cell r="O187">
            <v>-5969.7000000001863</v>
          </cell>
          <cell r="P187">
            <v>-3238.8000000000466</v>
          </cell>
          <cell r="Q187">
            <v>-7852.5</v>
          </cell>
          <cell r="R187">
            <v>-53203.200000001118</v>
          </cell>
          <cell r="S187">
            <v>-4453.6900000000023</v>
          </cell>
          <cell r="T187">
            <v>-5327.7000000001863</v>
          </cell>
          <cell r="U187">
            <v>-4267.5</v>
          </cell>
          <cell r="V187">
            <v>-3187.5</v>
          </cell>
          <cell r="W187">
            <v>-10253.599999999627</v>
          </cell>
          <cell r="X187">
            <v>-3723.75</v>
          </cell>
          <cell r="Y187">
            <v>343.40000000002328</v>
          </cell>
          <cell r="Z187">
            <v>-1615.1399999999994</v>
          </cell>
          <cell r="AA187">
            <v>-3480.4599999999919</v>
          </cell>
          <cell r="AB187">
            <v>-7361.3000000000466</v>
          </cell>
          <cell r="AC187">
            <v>-5441.1999999999534</v>
          </cell>
          <cell r="AD187">
            <v>-4434.7600000000093</v>
          </cell>
          <cell r="AE187">
            <v>-41014.3300000038</v>
          </cell>
          <cell r="AF187">
            <v>-1188.7699999999895</v>
          </cell>
          <cell r="AG187">
            <v>-3242.3000000000466</v>
          </cell>
          <cell r="AH187">
            <v>-7999.3000000000466</v>
          </cell>
          <cell r="AI187">
            <v>-5755</v>
          </cell>
          <cell r="AJ187">
            <v>-5760</v>
          </cell>
          <cell r="AK187">
            <v>-867.94999999999709</v>
          </cell>
          <cell r="AL187">
            <v>792</v>
          </cell>
          <cell r="AM187">
            <v>-1506.4639999999999</v>
          </cell>
          <cell r="AN187">
            <v>-687.50600000000122</v>
          </cell>
          <cell r="AO187">
            <v>-5663.1000000000931</v>
          </cell>
          <cell r="AP187">
            <v>-4852.6999999999534</v>
          </cell>
          <cell r="AQ187">
            <v>-4283.2399999999907</v>
          </cell>
          <cell r="AR187">
            <v>-49618.643999999389</v>
          </cell>
          <cell r="AS187">
            <v>-6613.6000000000931</v>
          </cell>
          <cell r="AT187">
            <v>-1864.2999999998137</v>
          </cell>
          <cell r="AU187">
            <v>-4463</v>
          </cell>
          <cell r="AV187">
            <v>-6746</v>
          </cell>
          <cell r="AW187">
            <v>-7640.9000000001397</v>
          </cell>
          <cell r="AX187">
            <v>-652.40999999998894</v>
          </cell>
          <cell r="AY187">
            <v>-3769.5</v>
          </cell>
          <cell r="AZ187">
            <v>-1425.8589999999967</v>
          </cell>
          <cell r="BA187">
            <v>-475.625</v>
          </cell>
          <cell r="BB187">
            <v>-7994.6500000000233</v>
          </cell>
          <cell r="BC187">
            <v>-4278.3999999999069</v>
          </cell>
          <cell r="BD187">
            <v>-3694.4000000001397</v>
          </cell>
          <cell r="BE187">
            <v>71713.683000000194</v>
          </cell>
          <cell r="BF187">
            <v>113233.81000000006</v>
          </cell>
          <cell r="BG187">
            <v>-3319</v>
          </cell>
          <cell r="BH187">
            <v>-4973.3000000000466</v>
          </cell>
          <cell r="BI187">
            <v>-6715.8000000000466</v>
          </cell>
          <cell r="BJ187">
            <v>-4418.2999999999884</v>
          </cell>
          <cell r="BK187">
            <v>-2326.9600000000064</v>
          </cell>
          <cell r="BL187">
            <v>-7467.1999999999534</v>
          </cell>
          <cell r="BM187">
            <v>-682.80400000000373</v>
          </cell>
          <cell r="BN187">
            <v>-841.41300000000047</v>
          </cell>
          <cell r="BO187">
            <v>-4956</v>
          </cell>
          <cell r="BP187">
            <v>-4446.4000000000233</v>
          </cell>
          <cell r="BQ187">
            <v>-1372.9499999999825</v>
          </cell>
          <cell r="BR187">
            <v>-35932.580000000075</v>
          </cell>
          <cell r="BS187">
            <v>-217.40999999999622</v>
          </cell>
          <cell r="BT187">
            <v>-2928.9600000000792</v>
          </cell>
          <cell r="BU187">
            <v>-1993.0999999999767</v>
          </cell>
          <cell r="BV187">
            <v>-5103.640000000014</v>
          </cell>
          <cell r="BW187">
            <v>-4475.4100000000035</v>
          </cell>
          <cell r="BX187">
            <v>-1654.609999999986</v>
          </cell>
          <cell r="BY187">
            <v>-2897.6000000000058</v>
          </cell>
          <cell r="BZ187">
            <v>-5431.1299999999756</v>
          </cell>
          <cell r="CA187">
            <v>-948.8700000000099</v>
          </cell>
          <cell r="CB187">
            <v>-3516.8699999999953</v>
          </cell>
          <cell r="CC187">
            <v>-4507.0399999999208</v>
          </cell>
          <cell r="CD187">
            <v>-2257.9399999999441</v>
          </cell>
          <cell r="CE187">
            <v>-31571.56799999997</v>
          </cell>
          <cell r="CF187">
            <v>-796.8300000000163</v>
          </cell>
          <cell r="CG187">
            <v>-4607.1200000001118</v>
          </cell>
          <cell r="CH187">
            <v>-1385</v>
          </cell>
          <cell r="CI187">
            <v>-2558.4599999999919</v>
          </cell>
          <cell r="CJ187">
            <v>-3145.7799999999697</v>
          </cell>
          <cell r="CK187">
            <v>-1144.5500000000029</v>
          </cell>
          <cell r="CL187">
            <v>-2183.6600000000326</v>
          </cell>
          <cell r="CM187">
            <v>-3723.7000000000116</v>
          </cell>
          <cell r="CN187">
            <v>-1474.148000000001</v>
          </cell>
          <cell r="CO187">
            <v>-3973.2199999999721</v>
          </cell>
          <cell r="CP187">
            <v>-5387.8499999999767</v>
          </cell>
          <cell r="CQ187">
            <v>-1191.25</v>
          </cell>
          <cell r="CR187">
            <v>-28142.748000000138</v>
          </cell>
          <cell r="CS187">
            <v>-469.50999999999476</v>
          </cell>
          <cell r="CT187">
            <v>-3215.3000000000466</v>
          </cell>
          <cell r="CU187">
            <v>-3914.9000000000233</v>
          </cell>
          <cell r="CV187">
            <v>-2147.210000000021</v>
          </cell>
          <cell r="CW187">
            <v>-2654.9800000000396</v>
          </cell>
          <cell r="CX187">
            <v>-939.67999999999302</v>
          </cell>
          <cell r="CY187">
            <v>-3982.9599999999627</v>
          </cell>
          <cell r="CZ187">
            <v>-2135.6800000000512</v>
          </cell>
          <cell r="DA187">
            <v>-1106.5780000000013</v>
          </cell>
          <cell r="DB187">
            <v>-3564.6300000000047</v>
          </cell>
          <cell r="DC187">
            <v>-2888.5499999999884</v>
          </cell>
          <cell r="DD187">
            <v>-1122.7699999999895</v>
          </cell>
          <cell r="DE187">
            <v>-25206.025199999567</v>
          </cell>
          <cell r="DF187">
            <v>-563.29000000000815</v>
          </cell>
          <cell r="DG187">
            <v>-3788.3000000000466</v>
          </cell>
          <cell r="DH187">
            <v>-4236.5999999999767</v>
          </cell>
          <cell r="DI187">
            <v>-2028.820000000007</v>
          </cell>
          <cell r="DJ187">
            <v>-2265.4500000000116</v>
          </cell>
          <cell r="DK187">
            <v>0</v>
          </cell>
          <cell r="DL187">
            <v>-4925.2400000000489</v>
          </cell>
          <cell r="DM187">
            <v>-1499.8899999999849</v>
          </cell>
          <cell r="DN187">
            <v>-169.13519999999971</v>
          </cell>
          <cell r="DO187">
            <v>-2003.1499999999942</v>
          </cell>
          <cell r="DP187">
            <v>-2963.9800000000105</v>
          </cell>
          <cell r="DQ187">
            <v>-762.1699999999837</v>
          </cell>
          <cell r="DR187">
            <v>-30055.560000000522</v>
          </cell>
          <cell r="DS187">
            <v>-706.70000000001164</v>
          </cell>
          <cell r="DT187">
            <v>-3815.9000000000233</v>
          </cell>
          <cell r="DU187">
            <v>-4385.2000000001863</v>
          </cell>
          <cell r="DV187">
            <v>-3437.6500000000233</v>
          </cell>
          <cell r="DW187">
            <v>-4494.3499999999767</v>
          </cell>
          <cell r="DX187">
            <v>-3356.5999999999767</v>
          </cell>
          <cell r="DY187">
            <v>13833.299999999814</v>
          </cell>
          <cell r="DZ187">
            <v>-7920.8499999999767</v>
          </cell>
          <cell r="EA187">
            <v>-8707.1700000000128</v>
          </cell>
          <cell r="EB187">
            <v>-2222.7599999999511</v>
          </cell>
          <cell r="EC187">
            <v>-3572.9799999999814</v>
          </cell>
          <cell r="ED187">
            <v>-1268.7000000000116</v>
          </cell>
        </row>
        <row r="188">
          <cell r="F188">
            <v>-367</v>
          </cell>
          <cell r="G188">
            <v>-3902.1899999999441</v>
          </cell>
          <cell r="H188">
            <v>0</v>
          </cell>
          <cell r="I188">
            <v>-17404</v>
          </cell>
          <cell r="J188">
            <v>-14586</v>
          </cell>
          <cell r="K188">
            <v>-19719.200000000186</v>
          </cell>
          <cell r="L188">
            <v>-2916.5</v>
          </cell>
          <cell r="M188">
            <v>-47928</v>
          </cell>
          <cell r="N188">
            <v>-14126</v>
          </cell>
          <cell r="O188">
            <v>-1829.140000000014</v>
          </cell>
          <cell r="P188">
            <v>-754.8399999999674</v>
          </cell>
          <cell r="Q188">
            <v>-568.19999999995343</v>
          </cell>
          <cell r="R188">
            <v>-115388.21999999881</v>
          </cell>
          <cell r="S188">
            <v>0</v>
          </cell>
          <cell r="T188">
            <v>-2068.8499999999767</v>
          </cell>
          <cell r="U188">
            <v>-3899.0600000000559</v>
          </cell>
          <cell r="V188">
            <v>-13748.299999999814</v>
          </cell>
          <cell r="W188">
            <v>-11086.5</v>
          </cell>
          <cell r="X188">
            <v>-19405</v>
          </cell>
          <cell r="Y188">
            <v>7381</v>
          </cell>
          <cell r="Z188">
            <v>-49380</v>
          </cell>
          <cell r="AA188">
            <v>-19802.5</v>
          </cell>
          <cell r="AB188">
            <v>-2445.2000000000116</v>
          </cell>
          <cell r="AC188">
            <v>-432.56000000005588</v>
          </cell>
          <cell r="AD188">
            <v>-501.25</v>
          </cell>
          <cell r="AE188">
            <v>-76257.589999996126</v>
          </cell>
          <cell r="AF188">
            <v>-25</v>
          </cell>
          <cell r="AG188">
            <v>-932.79999999981374</v>
          </cell>
          <cell r="AH188">
            <v>-2191.7999999998137</v>
          </cell>
          <cell r="AI188">
            <v>-8957.6999999999534</v>
          </cell>
          <cell r="AJ188">
            <v>-14794.299999999814</v>
          </cell>
          <cell r="AK188">
            <v>-14277.799999999814</v>
          </cell>
          <cell r="AL188">
            <v>14419.5</v>
          </cell>
          <cell r="AM188">
            <v>-36936</v>
          </cell>
          <cell r="AN188">
            <v>-10529.400000000373</v>
          </cell>
          <cell r="AO188">
            <v>-1922.7399999999907</v>
          </cell>
          <cell r="AP188">
            <v>-108.79999999981374</v>
          </cell>
          <cell r="AQ188">
            <v>-0.75</v>
          </cell>
          <cell r="AR188">
            <v>-48170.19999999553</v>
          </cell>
          <cell r="AS188">
            <v>-84.599999999627471</v>
          </cell>
          <cell r="AT188">
            <v>-1882</v>
          </cell>
          <cell r="AU188">
            <v>-4240</v>
          </cell>
          <cell r="AV188">
            <v>-2907.4000000000233</v>
          </cell>
          <cell r="AW188">
            <v>-19884.5</v>
          </cell>
          <cell r="AX188">
            <v>-14289</v>
          </cell>
          <cell r="AY188">
            <v>30806.5</v>
          </cell>
          <cell r="AZ188">
            <v>-44797</v>
          </cell>
          <cell r="BA188">
            <v>-7457</v>
          </cell>
          <cell r="BB188">
            <v>-1111.3000000000466</v>
          </cell>
          <cell r="BC188">
            <v>-278.70000000018626</v>
          </cell>
          <cell r="BD188">
            <v>17954.800000000047</v>
          </cell>
          <cell r="BE188">
            <v>-33163.89999999851</v>
          </cell>
          <cell r="BF188">
            <v>7453</v>
          </cell>
          <cell r="BG188">
            <v>-1418.2999999998137</v>
          </cell>
          <cell r="BH188">
            <v>-5899.7000000001863</v>
          </cell>
          <cell r="BI188">
            <v>-9982.7999999998137</v>
          </cell>
          <cell r="BJ188">
            <v>-15402</v>
          </cell>
          <cell r="BK188">
            <v>-9939</v>
          </cell>
          <cell r="BL188">
            <v>39760</v>
          </cell>
          <cell r="BM188">
            <v>-47044</v>
          </cell>
          <cell r="BN188">
            <v>-6026.8000000000466</v>
          </cell>
          <cell r="BO188">
            <v>-7537.2999999998137</v>
          </cell>
          <cell r="BP188">
            <v>-4965.5</v>
          </cell>
          <cell r="BQ188">
            <v>27838.5</v>
          </cell>
          <cell r="BR188">
            <v>-78583.29999999702</v>
          </cell>
          <cell r="BS188">
            <v>-1978.5</v>
          </cell>
          <cell r="BT188">
            <v>-1243.7999999998137</v>
          </cell>
          <cell r="BU188">
            <v>-14804</v>
          </cell>
          <cell r="BV188">
            <v>-12240</v>
          </cell>
          <cell r="BW188">
            <v>-15458</v>
          </cell>
          <cell r="BX188">
            <v>-13003.700000000186</v>
          </cell>
          <cell r="BY188">
            <v>15474</v>
          </cell>
          <cell r="BZ188">
            <v>-51970</v>
          </cell>
          <cell r="CA188">
            <v>-9753</v>
          </cell>
          <cell r="CB188">
            <v>-6756.7999999998137</v>
          </cell>
          <cell r="CC188">
            <v>-2016</v>
          </cell>
          <cell r="CD188">
            <v>35166.5</v>
          </cell>
          <cell r="CE188">
            <v>-89231.899999991059</v>
          </cell>
          <cell r="CF188">
            <v>-1412</v>
          </cell>
          <cell r="CG188">
            <v>-4193.7000000001863</v>
          </cell>
          <cell r="CH188">
            <v>-7477.7000000001863</v>
          </cell>
          <cell r="CI188">
            <v>-15301.200000000186</v>
          </cell>
          <cell r="CJ188">
            <v>-18405</v>
          </cell>
          <cell r="CK188">
            <v>-16495.700000000186</v>
          </cell>
          <cell r="CL188">
            <v>13728</v>
          </cell>
          <cell r="CM188">
            <v>-61138</v>
          </cell>
          <cell r="CN188">
            <v>-9788.1000000000931</v>
          </cell>
          <cell r="CO188">
            <v>-9094</v>
          </cell>
          <cell r="CP188">
            <v>-4881</v>
          </cell>
          <cell r="CQ188">
            <v>45226.5</v>
          </cell>
          <cell r="CR188">
            <v>-83268.300000011921</v>
          </cell>
          <cell r="CS188">
            <v>-896.5</v>
          </cell>
          <cell r="CT188">
            <v>-1873.2999999998137</v>
          </cell>
          <cell r="CU188">
            <v>-7475</v>
          </cell>
          <cell r="CV188">
            <v>-15710.5</v>
          </cell>
          <cell r="CW188">
            <v>-19329</v>
          </cell>
          <cell r="CX188">
            <v>-16225</v>
          </cell>
          <cell r="CY188">
            <v>19172</v>
          </cell>
          <cell r="CZ188">
            <v>-58036</v>
          </cell>
          <cell r="DA188">
            <v>-10134</v>
          </cell>
          <cell r="DB188">
            <v>-10788</v>
          </cell>
          <cell r="DC188">
            <v>-4173</v>
          </cell>
          <cell r="DD188">
            <v>42200</v>
          </cell>
          <cell r="DE188">
            <v>-83241.20000000298</v>
          </cell>
          <cell r="DF188">
            <v>-658</v>
          </cell>
          <cell r="DG188">
            <v>-2166.5999999996275</v>
          </cell>
          <cell r="DH188">
            <v>-8708</v>
          </cell>
          <cell r="DI188">
            <v>-16774.5</v>
          </cell>
          <cell r="DJ188">
            <v>-20391</v>
          </cell>
          <cell r="DK188">
            <v>-16201.400000000373</v>
          </cell>
          <cell r="DL188">
            <v>17290</v>
          </cell>
          <cell r="DM188">
            <v>-56596</v>
          </cell>
          <cell r="DN188">
            <v>-8110.2000000001863</v>
          </cell>
          <cell r="DO188">
            <v>-9262.5</v>
          </cell>
          <cell r="DP188">
            <v>-4768.5</v>
          </cell>
          <cell r="DQ188">
            <v>43105.5</v>
          </cell>
          <cell r="DR188">
            <v>-123347</v>
          </cell>
          <cell r="DS188">
            <v>-3220</v>
          </cell>
          <cell r="DT188">
            <v>-4140.5</v>
          </cell>
          <cell r="DU188">
            <v>-9309</v>
          </cell>
          <cell r="DV188">
            <v>-18589.5</v>
          </cell>
          <cell r="DW188">
            <v>-13265</v>
          </cell>
          <cell r="DX188">
            <v>-24506</v>
          </cell>
          <cell r="DY188">
            <v>1008</v>
          </cell>
          <cell r="DZ188">
            <v>-64182</v>
          </cell>
          <cell r="EA188">
            <v>-19446</v>
          </cell>
          <cell r="EB188">
            <v>-10427.5</v>
          </cell>
          <cell r="EC188">
            <v>-5338.5</v>
          </cell>
          <cell r="ED188">
            <v>48069</v>
          </cell>
        </row>
        <row r="189">
          <cell r="F189">
            <v>-225.17399999999907</v>
          </cell>
          <cell r="G189">
            <v>0</v>
          </cell>
          <cell r="H189">
            <v>-1694.4419999999227</v>
          </cell>
          <cell r="I189">
            <v>-98.879999999946449</v>
          </cell>
          <cell r="J189">
            <v>-1870.820000000007</v>
          </cell>
          <cell r="K189">
            <v>-405.58200000000215</v>
          </cell>
          <cell r="L189">
            <v>0</v>
          </cell>
          <cell r="M189">
            <v>0</v>
          </cell>
          <cell r="N189">
            <v>-65.040999999999258</v>
          </cell>
          <cell r="O189">
            <v>-752.54000000000815</v>
          </cell>
          <cell r="P189">
            <v>-123.20000000001164</v>
          </cell>
          <cell r="Q189">
            <v>-142.58000000000175</v>
          </cell>
          <cell r="R189">
            <v>-7938.6722999999183</v>
          </cell>
          <cell r="S189">
            <v>-214.16799999999785</v>
          </cell>
          <cell r="T189">
            <v>0</v>
          </cell>
          <cell r="U189">
            <v>-187.03100000000268</v>
          </cell>
          <cell r="V189">
            <v>-243.39400000000023</v>
          </cell>
          <cell r="W189">
            <v>-76.229999999995925</v>
          </cell>
          <cell r="X189">
            <v>-2.9263000000000829</v>
          </cell>
          <cell r="Y189">
            <v>-6508.0239999999994</v>
          </cell>
          <cell r="Z189">
            <v>0</v>
          </cell>
          <cell r="AA189">
            <v>-128.87900000000081</v>
          </cell>
          <cell r="AB189">
            <v>-410.80499999999302</v>
          </cell>
          <cell r="AC189">
            <v>-85.75</v>
          </cell>
          <cell r="AD189">
            <v>-81.465000000003783</v>
          </cell>
          <cell r="AE189">
            <v>-1501.4218999998993</v>
          </cell>
          <cell r="AF189">
            <v>-214.46699999999691</v>
          </cell>
          <cell r="AG189">
            <v>-213.81599999999889</v>
          </cell>
          <cell r="AH189">
            <v>-587.71200000000681</v>
          </cell>
          <cell r="AI189">
            <v>-199.69700000000012</v>
          </cell>
          <cell r="AJ189">
            <v>-83.630499999999302</v>
          </cell>
          <cell r="AK189">
            <v>-9.8584000000009837</v>
          </cell>
          <cell r="AL189">
            <v>0</v>
          </cell>
          <cell r="AM189">
            <v>0</v>
          </cell>
          <cell r="AN189">
            <v>0</v>
          </cell>
          <cell r="AO189">
            <v>-117.62200000000303</v>
          </cell>
          <cell r="AP189">
            <v>-54.809999999997672</v>
          </cell>
          <cell r="AQ189">
            <v>-19.809000000001106</v>
          </cell>
          <cell r="AR189">
            <v>-954.89870000001974</v>
          </cell>
          <cell r="AS189">
            <v>-15.414000000004307</v>
          </cell>
          <cell r="AT189">
            <v>-100.74259999999776</v>
          </cell>
          <cell r="AU189">
            <v>0</v>
          </cell>
          <cell r="AV189">
            <v>-394.08030000000144</v>
          </cell>
          <cell r="AW189">
            <v>0</v>
          </cell>
          <cell r="AX189">
            <v>-79.422800000000279</v>
          </cell>
          <cell r="AY189">
            <v>-24.773000000001048</v>
          </cell>
          <cell r="AZ189">
            <v>0</v>
          </cell>
          <cell r="BA189">
            <v>0</v>
          </cell>
          <cell r="BB189">
            <v>-340.46600000000035</v>
          </cell>
          <cell r="BC189">
            <v>0</v>
          </cell>
          <cell r="BD189">
            <v>0</v>
          </cell>
          <cell r="BE189">
            <v>142.82386000000406</v>
          </cell>
          <cell r="BF189">
            <v>67.079799999999977</v>
          </cell>
          <cell r="BG189">
            <v>0</v>
          </cell>
          <cell r="BH189">
            <v>612.79500000000007</v>
          </cell>
          <cell r="BI189">
            <v>-272.96539999999914</v>
          </cell>
          <cell r="BJ189">
            <v>-25.672839999999951</v>
          </cell>
          <cell r="BK189">
            <v>-116.5021999999999</v>
          </cell>
          <cell r="BL189">
            <v>-11.194999999999709</v>
          </cell>
          <cell r="BM189">
            <v>-65.751500000000306</v>
          </cell>
          <cell r="BN189">
            <v>0</v>
          </cell>
          <cell r="BO189">
            <v>-44.963999999999942</v>
          </cell>
          <cell r="BP189">
            <v>0</v>
          </cell>
          <cell r="BQ189">
            <v>0</v>
          </cell>
          <cell r="BR189">
            <v>-526.10285000001022</v>
          </cell>
          <cell r="BS189">
            <v>0</v>
          </cell>
          <cell r="BT189">
            <v>-24.74389999999994</v>
          </cell>
          <cell r="BU189">
            <v>0</v>
          </cell>
          <cell r="BV189">
            <v>0</v>
          </cell>
          <cell r="BW189">
            <v>-10.387950000000046</v>
          </cell>
          <cell r="BX189">
            <v>0</v>
          </cell>
          <cell r="BY189">
            <v>0</v>
          </cell>
          <cell r="BZ189">
            <v>-490.97100000000137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914.06110000000626</v>
          </cell>
          <cell r="CF189">
            <v>-34.236049999999977</v>
          </cell>
          <cell r="CG189">
            <v>0</v>
          </cell>
          <cell r="CH189">
            <v>1117.7052000000003</v>
          </cell>
          <cell r="CI189">
            <v>-26.845000000000255</v>
          </cell>
          <cell r="CJ189">
            <v>-10.423049999999876</v>
          </cell>
          <cell r="CK189">
            <v>0</v>
          </cell>
          <cell r="CL189">
            <v>-61.25</v>
          </cell>
          <cell r="CM189">
            <v>0</v>
          </cell>
          <cell r="CN189">
            <v>-70.889999999999418</v>
          </cell>
          <cell r="CO189">
            <v>0</v>
          </cell>
          <cell r="CP189">
            <v>0</v>
          </cell>
          <cell r="CQ189">
            <v>0</v>
          </cell>
          <cell r="CR189">
            <v>-762.13250000000698</v>
          </cell>
          <cell r="CS189">
            <v>0</v>
          </cell>
          <cell r="CT189">
            <v>-8.4602000000004409</v>
          </cell>
          <cell r="CU189">
            <v>-95.813999999998487</v>
          </cell>
          <cell r="CV189">
            <v>0</v>
          </cell>
          <cell r="CW189">
            <v>-33.75</v>
          </cell>
          <cell r="CX189">
            <v>-51.87880000000041</v>
          </cell>
          <cell r="CY189">
            <v>-133.94900000000052</v>
          </cell>
          <cell r="CZ189">
            <v>-223.65350000000035</v>
          </cell>
          <cell r="DA189">
            <v>-73.659999999999854</v>
          </cell>
          <cell r="DB189">
            <v>-140.96700000000055</v>
          </cell>
          <cell r="DC189">
            <v>0</v>
          </cell>
          <cell r="DD189">
            <v>0</v>
          </cell>
          <cell r="DE189">
            <v>-748.83812999998918</v>
          </cell>
          <cell r="DF189">
            <v>-14.905529999999999</v>
          </cell>
          <cell r="DG189">
            <v>-30.960399999999936</v>
          </cell>
          <cell r="DH189">
            <v>-499.66399999999703</v>
          </cell>
          <cell r="DI189">
            <v>0</v>
          </cell>
          <cell r="DJ189">
            <v>-34.16019999999935</v>
          </cell>
          <cell r="DK189">
            <v>0</v>
          </cell>
          <cell r="DL189">
            <v>0</v>
          </cell>
          <cell r="DM189">
            <v>0</v>
          </cell>
          <cell r="DN189">
            <v>-169.14800000000105</v>
          </cell>
          <cell r="DO189">
            <v>0</v>
          </cell>
          <cell r="DP189">
            <v>0</v>
          </cell>
          <cell r="DQ189">
            <v>0</v>
          </cell>
          <cell r="DR189">
            <v>-568.60104999996838</v>
          </cell>
          <cell r="DS189">
            <v>0</v>
          </cell>
          <cell r="DT189">
            <v>0</v>
          </cell>
          <cell r="DU189">
            <v>-12.525999999998021</v>
          </cell>
          <cell r="DV189">
            <v>110.52000000000044</v>
          </cell>
          <cell r="DW189">
            <v>-126.30659999999989</v>
          </cell>
          <cell r="DX189">
            <v>-348.15340000000106</v>
          </cell>
          <cell r="DY189">
            <v>664.73310000000492</v>
          </cell>
          <cell r="DZ189">
            <v>-436.22700000000259</v>
          </cell>
          <cell r="EA189">
            <v>-77.879000000000815</v>
          </cell>
          <cell r="EB189">
            <v>-258.9721499999996</v>
          </cell>
          <cell r="EC189">
            <v>-83.789999999999964</v>
          </cell>
          <cell r="ED189">
            <v>0</v>
          </cell>
        </row>
        <row r="190">
          <cell r="F190">
            <v>-616.91000000000349</v>
          </cell>
          <cell r="G190">
            <v>-1368</v>
          </cell>
          <cell r="H190">
            <v>-1563</v>
          </cell>
          <cell r="I190">
            <v>-57.279999999998836</v>
          </cell>
          <cell r="J190">
            <v>-421.71099999999569</v>
          </cell>
          <cell r="K190">
            <v>-411.32999999998719</v>
          </cell>
          <cell r="L190">
            <v>1046</v>
          </cell>
          <cell r="M190">
            <v>-15387</v>
          </cell>
          <cell r="N190">
            <v>-5203.7999999998137</v>
          </cell>
          <cell r="O190">
            <v>-2127.6000000000931</v>
          </cell>
          <cell r="P190">
            <v>-1795.8000000000466</v>
          </cell>
          <cell r="Q190">
            <v>-2851.2999999998137</v>
          </cell>
          <cell r="R190">
            <v>-9996.0339999999851</v>
          </cell>
          <cell r="S190">
            <v>-448.29999999981374</v>
          </cell>
          <cell r="T190">
            <v>-2990</v>
          </cell>
          <cell r="U190">
            <v>-1922.2999999998137</v>
          </cell>
          <cell r="V190">
            <v>-1305</v>
          </cell>
          <cell r="W190">
            <v>-2564.3999999999069</v>
          </cell>
          <cell r="X190">
            <v>-581.70000000018626</v>
          </cell>
          <cell r="Y190">
            <v>0</v>
          </cell>
          <cell r="Z190">
            <v>0</v>
          </cell>
          <cell r="AA190">
            <v>0</v>
          </cell>
          <cell r="AB190">
            <v>-184.33399999999983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</row>
        <row r="195">
          <cell r="F195">
            <v>-9182.0839999997988</v>
          </cell>
          <cell r="G195">
            <v>-19384.190000001341</v>
          </cell>
          <cell r="H195">
            <v>-28296.441999999806</v>
          </cell>
          <cell r="I195">
            <v>-22102.683999998495</v>
          </cell>
          <cell r="J195">
            <v>-23356.19099999778</v>
          </cell>
          <cell r="K195">
            <v>-25238.123000000603</v>
          </cell>
          <cell r="L195">
            <v>5810.9000000022352</v>
          </cell>
          <cell r="M195">
            <v>-78762.929000001401</v>
          </cell>
          <cell r="N195">
            <v>-24054.440999999642</v>
          </cell>
          <cell r="O195">
            <v>-10678.980000000447</v>
          </cell>
          <cell r="P195">
            <v>-5912.640000000596</v>
          </cell>
          <cell r="Q195">
            <v>-11414.580000000075</v>
          </cell>
          <cell r="R195">
            <v>-195883.40869998932</v>
          </cell>
          <cell r="S195">
            <v>-5116.1579999998212</v>
          </cell>
          <cell r="T195">
            <v>-10386.550000000745</v>
          </cell>
          <cell r="U195">
            <v>-10430.474999999627</v>
          </cell>
          <cell r="V195">
            <v>-18710.017999999225</v>
          </cell>
          <cell r="W195">
            <v>-24681.303999999538</v>
          </cell>
          <cell r="X195">
            <v>-24095.86630000174</v>
          </cell>
          <cell r="Y195">
            <v>4874.3459999989718</v>
          </cell>
          <cell r="Z195">
            <v>-61532.540000000969</v>
          </cell>
          <cell r="AA195">
            <v>-24050.719399999827</v>
          </cell>
          <cell r="AB195">
            <v>-10401.638999999966</v>
          </cell>
          <cell r="AC195">
            <v>-5959.5100000002421</v>
          </cell>
          <cell r="AD195">
            <v>-5392.9750000000931</v>
          </cell>
          <cell r="AE195">
            <v>-119898.10029997677</v>
          </cell>
          <cell r="AF195">
            <v>-1428.2370000006631</v>
          </cell>
          <cell r="AG195">
            <v>-4388.9160000002012</v>
          </cell>
          <cell r="AH195">
            <v>-10780.102999999654</v>
          </cell>
          <cell r="AI195">
            <v>-14956.002399998717</v>
          </cell>
          <cell r="AJ195">
            <v>-20637.930499999784</v>
          </cell>
          <cell r="AK195">
            <v>-15775.528399999719</v>
          </cell>
          <cell r="AL195">
            <v>17944.069999998435</v>
          </cell>
          <cell r="AM195">
            <v>-40223.075999999419</v>
          </cell>
          <cell r="AN195">
            <v>-12628.806000000332</v>
          </cell>
          <cell r="AO195">
            <v>-7703.4620000002906</v>
          </cell>
          <cell r="AP195">
            <v>-5016.3099999995902</v>
          </cell>
          <cell r="AQ195">
            <v>-4303.7989999998827</v>
          </cell>
          <cell r="AR195">
            <v>-108926.06259999424</v>
          </cell>
          <cell r="AS195">
            <v>-6713.6140000000596</v>
          </cell>
          <cell r="AT195">
            <v>-3847.754499998875</v>
          </cell>
          <cell r="AU195">
            <v>-8739.9180000000633</v>
          </cell>
          <cell r="AV195">
            <v>-10047.480299999937</v>
          </cell>
          <cell r="AW195">
            <v>-28224.972000000067</v>
          </cell>
          <cell r="AX195">
            <v>-15020.832799999975</v>
          </cell>
          <cell r="AY195">
            <v>22927.547000000253</v>
          </cell>
          <cell r="AZ195">
            <v>-50925.269000001252</v>
          </cell>
          <cell r="BA195">
            <v>-8590.6529999999329</v>
          </cell>
          <cell r="BB195">
            <v>-9446.4159999997355</v>
          </cell>
          <cell r="BC195">
            <v>-4557.1000000000931</v>
          </cell>
          <cell r="BD195">
            <v>14260.399999999907</v>
          </cell>
          <cell r="BE195">
            <v>20969.150859996676</v>
          </cell>
          <cell r="BF195">
            <v>120753.8898</v>
          </cell>
          <cell r="BG195">
            <v>-4737.2999999998137</v>
          </cell>
          <cell r="BH195">
            <v>-11230.38599999994</v>
          </cell>
          <cell r="BI195">
            <v>-17297.472399999388</v>
          </cell>
          <cell r="BJ195">
            <v>-22111.212839998305</v>
          </cell>
          <cell r="BK195">
            <v>-12733.542200000025</v>
          </cell>
          <cell r="BL195">
            <v>26181.464999999851</v>
          </cell>
          <cell r="BM195">
            <v>-53277.70850000158</v>
          </cell>
          <cell r="BN195">
            <v>-8527.2530000000261</v>
          </cell>
          <cell r="BO195">
            <v>-12755.646999999881</v>
          </cell>
          <cell r="BP195">
            <v>-9599.668000000529</v>
          </cell>
          <cell r="BQ195">
            <v>26303.986000000499</v>
          </cell>
          <cell r="BR195">
            <v>-116724.92415000498</v>
          </cell>
          <cell r="BS195">
            <v>-2338.2900000000373</v>
          </cell>
          <cell r="BT195">
            <v>-5292.3258999995887</v>
          </cell>
          <cell r="BU195">
            <v>-19860.395999999717</v>
          </cell>
          <cell r="BV195">
            <v>-20836.639999999665</v>
          </cell>
          <cell r="BW195">
            <v>-23925.717949999496</v>
          </cell>
          <cell r="BX195">
            <v>-16348.327100000344</v>
          </cell>
          <cell r="BY195">
            <v>32797.199999999255</v>
          </cell>
          <cell r="BZ195">
            <v>-61989.470999998972</v>
          </cell>
          <cell r="CA195">
            <v>-13727.970000000205</v>
          </cell>
          <cell r="CB195">
            <v>-10833.976999999955</v>
          </cell>
          <cell r="CC195">
            <v>-6720.3991999998689</v>
          </cell>
          <cell r="CD195">
            <v>32351.390000000596</v>
          </cell>
          <cell r="CE195">
            <v>-123798.47399999201</v>
          </cell>
          <cell r="CF195">
            <v>-2345.3861499996856</v>
          </cell>
          <cell r="CG195">
            <v>-9140.820000000298</v>
          </cell>
          <cell r="CH195">
            <v>-11829.344799999148</v>
          </cell>
          <cell r="CI195">
            <v>-22366.705000000075</v>
          </cell>
          <cell r="CJ195">
            <v>-24684.193050000817</v>
          </cell>
          <cell r="CK195">
            <v>-18433.170000000391</v>
          </cell>
          <cell r="CL195">
            <v>30207.960000000894</v>
          </cell>
          <cell r="CM195">
            <v>-72139.589999999851</v>
          </cell>
          <cell r="CN195">
            <v>-12831.098000000231</v>
          </cell>
          <cell r="CO195">
            <v>-13373.622999999672</v>
          </cell>
          <cell r="CP195">
            <v>-10364.844000000507</v>
          </cell>
          <cell r="CQ195">
            <v>43502.339999999851</v>
          </cell>
          <cell r="CR195">
            <v>-115389.06149998307</v>
          </cell>
          <cell r="CS195">
            <v>-1370.6900000004098</v>
          </cell>
          <cell r="CT195">
            <v>-6629.3151999991387</v>
          </cell>
          <cell r="CU195">
            <v>-14666.973999999464</v>
          </cell>
          <cell r="CV195">
            <v>-21988.697999998927</v>
          </cell>
          <cell r="CW195">
            <v>-25009.150000000373</v>
          </cell>
          <cell r="CX195">
            <v>-19096.82880000025</v>
          </cell>
          <cell r="CY195">
            <v>34394.831000000238</v>
          </cell>
          <cell r="CZ195">
            <v>-67407.793499998748</v>
          </cell>
          <cell r="DA195">
            <v>-12271.571000000462</v>
          </cell>
          <cell r="DB195">
            <v>-15129.422000000253</v>
          </cell>
          <cell r="DC195">
            <v>-7109.5100000007078</v>
          </cell>
          <cell r="DD195">
            <v>40896.05999999959</v>
          </cell>
          <cell r="DE195">
            <v>-111364.5413300097</v>
          </cell>
          <cell r="DF195">
            <v>-1438.005529999733</v>
          </cell>
          <cell r="DG195">
            <v>-6599.060399999842</v>
          </cell>
          <cell r="DH195">
            <v>-16542.669000000693</v>
          </cell>
          <cell r="DI195">
            <v>-23281.021999999881</v>
          </cell>
          <cell r="DJ195">
            <v>-25871.150200000033</v>
          </cell>
          <cell r="DK195">
            <v>-17989.568000000436</v>
          </cell>
          <cell r="DL195">
            <v>34030.129999998957</v>
          </cell>
          <cell r="DM195">
            <v>-64777.980000000447</v>
          </cell>
          <cell r="DN195">
            <v>-11162.783200000413</v>
          </cell>
          <cell r="DO195">
            <v>-11746.150000000373</v>
          </cell>
          <cell r="DP195">
            <v>-7996.0500000007451</v>
          </cell>
          <cell r="DQ195">
            <v>42009.766999999993</v>
          </cell>
          <cell r="DR195">
            <v>-191767.66604998708</v>
          </cell>
          <cell r="DS195">
            <v>-4823.7249999996275</v>
          </cell>
          <cell r="DT195">
            <v>-8837.8999999994412</v>
          </cell>
          <cell r="DU195">
            <v>-17171.776000000536</v>
          </cell>
          <cell r="DV195">
            <v>-26076.536000000313</v>
          </cell>
          <cell r="DW195">
            <v>-21651.856599997729</v>
          </cell>
          <cell r="DX195">
            <v>-29544.763399999589</v>
          </cell>
          <cell r="DY195">
            <v>16312.683100000024</v>
          </cell>
          <cell r="DZ195">
            <v>-89131.277000002563</v>
          </cell>
          <cell r="EA195">
            <v>-32928.529000000097</v>
          </cell>
          <cell r="EB195">
            <v>-13361.17215000093</v>
          </cell>
          <cell r="EC195">
            <v>-9342.2139999996871</v>
          </cell>
          <cell r="ED195">
            <v>44789.400000000373</v>
          </cell>
        </row>
        <row r="197">
          <cell r="A197" t="str">
            <v>Total Purchased Power &amp; Net Interchange</v>
          </cell>
          <cell r="F197">
            <v>-9182.0839999914169</v>
          </cell>
          <cell r="G197">
            <v>-19384.190000012517</v>
          </cell>
          <cell r="H197">
            <v>-28296.441999986768</v>
          </cell>
          <cell r="I197">
            <v>-22102.684000000358</v>
          </cell>
          <cell r="J197">
            <v>-23356.190999999642</v>
          </cell>
          <cell r="K197">
            <v>-25238.122999995947</v>
          </cell>
          <cell r="L197">
            <v>5810.9000000059605</v>
          </cell>
          <cell r="M197">
            <v>-78762.929000005126</v>
          </cell>
          <cell r="N197">
            <v>-24054.440999999642</v>
          </cell>
          <cell r="O197">
            <v>-10678.980000004172</v>
          </cell>
          <cell r="P197">
            <v>-5912.640000000596</v>
          </cell>
          <cell r="Q197">
            <v>-11414.579999998212</v>
          </cell>
          <cell r="R197">
            <v>-195883.40869998932</v>
          </cell>
          <cell r="S197">
            <v>-5116.1579999998212</v>
          </cell>
          <cell r="T197">
            <v>-10386.54999999702</v>
          </cell>
          <cell r="U197">
            <v>-10430.47499999404</v>
          </cell>
          <cell r="V197">
            <v>-18710.018000006676</v>
          </cell>
          <cell r="W197">
            <v>-24681.303999997675</v>
          </cell>
          <cell r="X197">
            <v>-24095.86630000174</v>
          </cell>
          <cell r="Y197">
            <v>4874.3460000008345</v>
          </cell>
          <cell r="Z197">
            <v>-61532.539999999106</v>
          </cell>
          <cell r="AA197">
            <v>-24050.719400003552</v>
          </cell>
          <cell r="AB197">
            <v>-10401.638999998569</v>
          </cell>
          <cell r="AC197">
            <v>-5959.5100000053644</v>
          </cell>
          <cell r="AD197">
            <v>-5392.9750000014901</v>
          </cell>
          <cell r="AE197">
            <v>-119898.10030007362</v>
          </cell>
          <cell r="AF197">
            <v>-1428.2370000034571</v>
          </cell>
          <cell r="AG197">
            <v>-4388.9160000011325</v>
          </cell>
          <cell r="AH197">
            <v>-10780.103000000119</v>
          </cell>
          <cell r="AI197">
            <v>-14956.002400003374</v>
          </cell>
          <cell r="AJ197">
            <v>-20637.930500000715</v>
          </cell>
          <cell r="AK197">
            <v>-15775.528399996459</v>
          </cell>
          <cell r="AL197">
            <v>17944.070000000298</v>
          </cell>
          <cell r="AM197">
            <v>-40223.075999997556</v>
          </cell>
          <cell r="AN197">
            <v>-12628.805999994278</v>
          </cell>
          <cell r="AO197">
            <v>-7703.4619999974966</v>
          </cell>
          <cell r="AP197">
            <v>-5016.3099999949336</v>
          </cell>
          <cell r="AQ197">
            <v>-4303.7989999949932</v>
          </cell>
          <cell r="AR197">
            <v>-108926.06260001659</v>
          </cell>
          <cell r="AS197">
            <v>-6713.6140000000596</v>
          </cell>
          <cell r="AT197">
            <v>-3847.7545000016689</v>
          </cell>
          <cell r="AU197">
            <v>-8739.917999997735</v>
          </cell>
          <cell r="AV197">
            <v>-10047.4803000018</v>
          </cell>
          <cell r="AW197">
            <v>-28224.97199999541</v>
          </cell>
          <cell r="AX197">
            <v>-15020.832800000906</v>
          </cell>
          <cell r="AY197">
            <v>22927.546999998391</v>
          </cell>
          <cell r="AZ197">
            <v>-50925.269000001252</v>
          </cell>
          <cell r="BA197">
            <v>-8590.6530000045896</v>
          </cell>
          <cell r="BB197">
            <v>-9446.4160000011325</v>
          </cell>
          <cell r="BC197">
            <v>-4557.0999999940395</v>
          </cell>
          <cell r="BD197">
            <v>14260.39999999851</v>
          </cell>
          <cell r="BE197">
            <v>20969.150860071182</v>
          </cell>
          <cell r="BF197">
            <v>120753.88979999721</v>
          </cell>
          <cell r="BG197">
            <v>-4737.2999999970198</v>
          </cell>
          <cell r="BH197">
            <v>-11230.386000007391</v>
          </cell>
          <cell r="BI197">
            <v>-17297.472400002182</v>
          </cell>
          <cell r="BJ197">
            <v>-22111.212839998305</v>
          </cell>
          <cell r="BK197">
            <v>-12733.542199999094</v>
          </cell>
          <cell r="BL197">
            <v>26181.464999996126</v>
          </cell>
          <cell r="BM197">
            <v>-53277.708500005305</v>
          </cell>
          <cell r="BN197">
            <v>-8527.2529999986291</v>
          </cell>
          <cell r="BO197">
            <v>-12755.646999999881</v>
          </cell>
          <cell r="BP197">
            <v>-9599.6680000051856</v>
          </cell>
          <cell r="BQ197">
            <v>26303.986000001431</v>
          </cell>
          <cell r="BR197">
            <v>-116724.92414999008</v>
          </cell>
          <cell r="BS197">
            <v>-2338.2899999991059</v>
          </cell>
          <cell r="BT197">
            <v>-5292.3258999958634</v>
          </cell>
          <cell r="BU197">
            <v>-19860.395999997854</v>
          </cell>
          <cell r="BV197">
            <v>-20836.640000000596</v>
          </cell>
          <cell r="BW197">
            <v>-23925.717950001359</v>
          </cell>
          <cell r="BX197">
            <v>-16348.327100001276</v>
          </cell>
          <cell r="BY197">
            <v>32797.20000000298</v>
          </cell>
          <cell r="BZ197">
            <v>-61989.471000000834</v>
          </cell>
          <cell r="CA197">
            <v>-13727.969999998808</v>
          </cell>
          <cell r="CB197">
            <v>-10833.976999998093</v>
          </cell>
          <cell r="CC197">
            <v>-6720.3991999998689</v>
          </cell>
          <cell r="CD197">
            <v>32351.390000000596</v>
          </cell>
          <cell r="CE197">
            <v>-123798.47399997711</v>
          </cell>
          <cell r="CF197">
            <v>-2345.386149995029</v>
          </cell>
          <cell r="CG197">
            <v>-9140.820000000298</v>
          </cell>
          <cell r="CH197">
            <v>-11829.344800002873</v>
          </cell>
          <cell r="CI197">
            <v>-22366.704999998212</v>
          </cell>
          <cell r="CJ197">
            <v>-24684.193050004542</v>
          </cell>
          <cell r="CK197">
            <v>-18433.170000001788</v>
          </cell>
          <cell r="CL197">
            <v>30207.959999993443</v>
          </cell>
          <cell r="CM197">
            <v>-72139.589999996126</v>
          </cell>
          <cell r="CN197">
            <v>-12831.098000004888</v>
          </cell>
          <cell r="CO197">
            <v>-13373.623000003397</v>
          </cell>
          <cell r="CP197">
            <v>-10364.844000004232</v>
          </cell>
          <cell r="CQ197">
            <v>43502.339999996126</v>
          </cell>
          <cell r="CR197">
            <v>-115389.06149995327</v>
          </cell>
          <cell r="CS197">
            <v>-1370.6899999976158</v>
          </cell>
          <cell r="CT197">
            <v>-6629.3151999935508</v>
          </cell>
          <cell r="CU197">
            <v>-14666.973999999464</v>
          </cell>
          <cell r="CV197">
            <v>-21988.697999998927</v>
          </cell>
          <cell r="CW197">
            <v>-25009.14999999851</v>
          </cell>
          <cell r="CX197">
            <v>-19096.82880000025</v>
          </cell>
          <cell r="CY197">
            <v>34394.831000000238</v>
          </cell>
          <cell r="CZ197">
            <v>-67407.793499998748</v>
          </cell>
          <cell r="DA197">
            <v>-12271.571000002325</v>
          </cell>
          <cell r="DB197">
            <v>-15129.421999998391</v>
          </cell>
          <cell r="DC197">
            <v>-7109.5099999979138</v>
          </cell>
          <cell r="DD197">
            <v>40896.059999994934</v>
          </cell>
          <cell r="DE197">
            <v>-111364.5413300395</v>
          </cell>
          <cell r="DF197">
            <v>-1438.005529999733</v>
          </cell>
          <cell r="DG197">
            <v>-6599.0604000017047</v>
          </cell>
          <cell r="DH197">
            <v>-16542.668999999762</v>
          </cell>
          <cell r="DI197">
            <v>-23281.021999999881</v>
          </cell>
          <cell r="DJ197">
            <v>-25871.150200001895</v>
          </cell>
          <cell r="DK197">
            <v>-17989.567999996245</v>
          </cell>
          <cell r="DL197">
            <v>34030.130000002682</v>
          </cell>
          <cell r="DM197">
            <v>-64777.980000004172</v>
          </cell>
          <cell r="DN197">
            <v>-11162.783199995756</v>
          </cell>
          <cell r="DO197">
            <v>-11746.14999999851</v>
          </cell>
          <cell r="DP197">
            <v>-7996.0499999970198</v>
          </cell>
          <cell r="DQ197">
            <v>42009.766999997199</v>
          </cell>
          <cell r="DR197">
            <v>-191767.66605007648</v>
          </cell>
          <cell r="DS197">
            <v>-4823.7250000014901</v>
          </cell>
          <cell r="DT197">
            <v>-8837.8999999985099</v>
          </cell>
          <cell r="DU197">
            <v>-17171.776000007987</v>
          </cell>
          <cell r="DV197">
            <v>-26076.53599999845</v>
          </cell>
          <cell r="DW197">
            <v>-21651.856600001454</v>
          </cell>
          <cell r="DX197">
            <v>-29544.763400003314</v>
          </cell>
          <cell r="DY197">
            <v>16312.683100000024</v>
          </cell>
          <cell r="DZ197">
            <v>-89131.276999995112</v>
          </cell>
          <cell r="EA197">
            <v>-32928.528999999166</v>
          </cell>
          <cell r="EB197">
            <v>-13361.17215000093</v>
          </cell>
          <cell r="EC197">
            <v>-9342.2139999940991</v>
          </cell>
          <cell r="ED197">
            <v>44789.39999999851</v>
          </cell>
        </row>
        <row r="199">
          <cell r="A199" t="str">
            <v>Wheeling &amp; U. of F. Expense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0</v>
          </cell>
          <cell r="G202">
            <v>0</v>
          </cell>
          <cell r="H202">
            <v>-4.7837000000004082</v>
          </cell>
          <cell r="I202">
            <v>0</v>
          </cell>
          <cell r="J202">
            <v>0</v>
          </cell>
          <cell r="K202">
            <v>-21.228299999999763</v>
          </cell>
          <cell r="L202">
            <v>0</v>
          </cell>
          <cell r="M202">
            <v>-34.525000000001455</v>
          </cell>
          <cell r="N202">
            <v>1.3260000000009313</v>
          </cell>
          <cell r="O202">
            <v>4.7003999999997177</v>
          </cell>
          <cell r="P202">
            <v>0</v>
          </cell>
          <cell r="Q202">
            <v>0</v>
          </cell>
          <cell r="R202">
            <v>-9.1598999999987427</v>
          </cell>
          <cell r="S202">
            <v>0</v>
          </cell>
          <cell r="T202">
            <v>0</v>
          </cell>
          <cell r="U202">
            <v>-2.8615999999999531</v>
          </cell>
          <cell r="V202">
            <v>-6.7294999999999163</v>
          </cell>
          <cell r="W202">
            <v>-0.32229999999981374</v>
          </cell>
          <cell r="X202">
            <v>-1.2035000000000764</v>
          </cell>
          <cell r="Y202">
            <v>0</v>
          </cell>
          <cell r="Z202">
            <v>-2.0989999999983411</v>
          </cell>
          <cell r="AA202">
            <v>4.0559999999968568</v>
          </cell>
          <cell r="AB202">
            <v>0</v>
          </cell>
          <cell r="AC202">
            <v>0</v>
          </cell>
          <cell r="AD202">
            <v>0</v>
          </cell>
          <cell r="AE202">
            <v>6.9296900000190362</v>
          </cell>
          <cell r="AF202">
            <v>8.5900000000001455</v>
          </cell>
          <cell r="AG202">
            <v>16.006000000001222</v>
          </cell>
          <cell r="AH202">
            <v>-0.75864000000001397</v>
          </cell>
          <cell r="AI202">
            <v>-4.6195700000000102</v>
          </cell>
          <cell r="AJ202">
            <v>8.5835999999999331</v>
          </cell>
          <cell r="AK202">
            <v>0</v>
          </cell>
          <cell r="AL202">
            <v>-0.34130000000004657</v>
          </cell>
          <cell r="AM202">
            <v>-27.083000000000538</v>
          </cell>
          <cell r="AN202">
            <v>0</v>
          </cell>
          <cell r="AO202">
            <v>6.552599999999984</v>
          </cell>
          <cell r="AP202">
            <v>0</v>
          </cell>
          <cell r="AQ202">
            <v>0</v>
          </cell>
          <cell r="AR202">
            <v>-125.15152000001399</v>
          </cell>
          <cell r="AS202">
            <v>7.1390000000010332</v>
          </cell>
          <cell r="AT202">
            <v>5.4240000000008877</v>
          </cell>
          <cell r="AU202">
            <v>0.31957999999997355</v>
          </cell>
          <cell r="AV202">
            <v>0</v>
          </cell>
          <cell r="AW202">
            <v>-1.6031000000002678</v>
          </cell>
          <cell r="AX202">
            <v>0</v>
          </cell>
          <cell r="AY202">
            <v>-57.456000000000131</v>
          </cell>
          <cell r="AZ202">
            <v>-103.75399999999718</v>
          </cell>
          <cell r="BA202">
            <v>0</v>
          </cell>
          <cell r="BB202">
            <v>15.243000000000393</v>
          </cell>
          <cell r="BC202">
            <v>4.3539999999993597</v>
          </cell>
          <cell r="BD202">
            <v>5.1820000000006985</v>
          </cell>
          <cell r="BE202">
            <v>-4.5760000000009313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-4.5760000000009313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5.8399999999674037</v>
          </cell>
          <cell r="CF202">
            <v>-5.4729999999981374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11.312999999994645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0.51699999999254942</v>
          </cell>
          <cell r="CS202">
            <v>7.4370000000017171</v>
          </cell>
          <cell r="CT202">
            <v>-4.0499999999956344</v>
          </cell>
          <cell r="CU202">
            <v>-3.0729999999966822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0.20300000000133878</v>
          </cell>
          <cell r="DD202">
            <v>0</v>
          </cell>
          <cell r="DE202">
            <v>15.592999999993481</v>
          </cell>
          <cell r="DF202">
            <v>-3.2450000000026193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10.173999999999069</v>
          </cell>
          <cell r="DQ202">
            <v>8.6640000000006694</v>
          </cell>
          <cell r="DR202">
            <v>-1.0899999999674037</v>
          </cell>
          <cell r="DS202">
            <v>0</v>
          </cell>
          <cell r="DT202">
            <v>-10.770000000004075</v>
          </cell>
          <cell r="DU202">
            <v>0</v>
          </cell>
          <cell r="DV202">
            <v>0</v>
          </cell>
          <cell r="DW202">
            <v>9.680000000000291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</row>
        <row r="204">
          <cell r="A204" t="str">
            <v>Total Wheeling &amp; U. of F. Expense</v>
          </cell>
          <cell r="F204">
            <v>0</v>
          </cell>
          <cell r="G204">
            <v>0</v>
          </cell>
          <cell r="H204">
            <v>-4.7836999986320734</v>
          </cell>
          <cell r="I204">
            <v>0</v>
          </cell>
          <cell r="J204">
            <v>0</v>
          </cell>
          <cell r="K204">
            <v>-21.228300001472235</v>
          </cell>
          <cell r="L204">
            <v>0</v>
          </cell>
          <cell r="M204">
            <v>-34.525000000372529</v>
          </cell>
          <cell r="N204">
            <v>1.3259999994188547</v>
          </cell>
          <cell r="O204">
            <v>4.7004000004380941</v>
          </cell>
          <cell r="P204">
            <v>0</v>
          </cell>
          <cell r="Q204">
            <v>0</v>
          </cell>
          <cell r="R204">
            <v>-9.1598999947309494</v>
          </cell>
          <cell r="S204">
            <v>0</v>
          </cell>
          <cell r="T204">
            <v>0</v>
          </cell>
          <cell r="U204">
            <v>-2.861600000411272</v>
          </cell>
          <cell r="V204">
            <v>-6.7294999994337559</v>
          </cell>
          <cell r="W204">
            <v>-0.32230000011622906</v>
          </cell>
          <cell r="X204">
            <v>-1.2034999988973141</v>
          </cell>
          <cell r="Y204">
            <v>0</v>
          </cell>
          <cell r="Z204">
            <v>-2.0990000013262033</v>
          </cell>
          <cell r="AA204">
            <v>4.0559999998658895</v>
          </cell>
          <cell r="AB204">
            <v>0</v>
          </cell>
          <cell r="AC204">
            <v>0</v>
          </cell>
          <cell r="AD204">
            <v>0</v>
          </cell>
          <cell r="AE204">
            <v>6.9296899884939194</v>
          </cell>
          <cell r="AF204">
            <v>8.5899999998509884</v>
          </cell>
          <cell r="AG204">
            <v>16.005999999120831</v>
          </cell>
          <cell r="AH204">
            <v>-0.75863999873399734</v>
          </cell>
          <cell r="AI204">
            <v>-4.6195699982345104</v>
          </cell>
          <cell r="AJ204">
            <v>8.5835999995470047</v>
          </cell>
          <cell r="AK204">
            <v>0</v>
          </cell>
          <cell r="AL204">
            <v>-0.34129999950528145</v>
          </cell>
          <cell r="AM204">
            <v>-27.082999998703599</v>
          </cell>
          <cell r="AN204">
            <v>0</v>
          </cell>
          <cell r="AO204">
            <v>6.5526000000536442</v>
          </cell>
          <cell r="AP204">
            <v>0</v>
          </cell>
          <cell r="AQ204">
            <v>0</v>
          </cell>
          <cell r="AR204">
            <v>-125.15151999890804</v>
          </cell>
          <cell r="AS204">
            <v>7.1390000004321337</v>
          </cell>
          <cell r="AT204">
            <v>5.4239999987185001</v>
          </cell>
          <cell r="AU204">
            <v>0.31957999989390373</v>
          </cell>
          <cell r="AV204">
            <v>0</v>
          </cell>
          <cell r="AW204">
            <v>-1.6030999999493361</v>
          </cell>
          <cell r="AX204">
            <v>0</v>
          </cell>
          <cell r="AY204">
            <v>-57.456000000238419</v>
          </cell>
          <cell r="AZ204">
            <v>-103.75400000065565</v>
          </cell>
          <cell r="BA204">
            <v>0</v>
          </cell>
          <cell r="BB204">
            <v>15.243000000715256</v>
          </cell>
          <cell r="BC204">
            <v>4.3539999984204769</v>
          </cell>
          <cell r="BD204">
            <v>5.1820000000298023</v>
          </cell>
          <cell r="BE204">
            <v>-4.575999990105629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-4.5759999994188547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5.8400000035762787</v>
          </cell>
          <cell r="CF204">
            <v>-5.4729999992996454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11.312999999150634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0.51700000464916229</v>
          </cell>
          <cell r="CS204">
            <v>7.436999998986721</v>
          </cell>
          <cell r="CT204">
            <v>-4.0500000007450581</v>
          </cell>
          <cell r="CU204">
            <v>-3.0730000007897615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0.20299999974668026</v>
          </cell>
          <cell r="DD204">
            <v>0</v>
          </cell>
          <cell r="DE204">
            <v>15.593000009655952</v>
          </cell>
          <cell r="DF204">
            <v>-3.2449999991804361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10.1739999987185</v>
          </cell>
          <cell r="DQ204">
            <v>8.6640000008046627</v>
          </cell>
          <cell r="DR204">
            <v>-1.0900000035762787</v>
          </cell>
          <cell r="DS204">
            <v>0</v>
          </cell>
          <cell r="DT204">
            <v>-10.769999999552965</v>
          </cell>
          <cell r="DU204">
            <v>0</v>
          </cell>
          <cell r="DV204">
            <v>0</v>
          </cell>
          <cell r="DW204">
            <v>9.6800000015646219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</row>
        <row r="206">
          <cell r="A206" t="str">
            <v>Coal Fuel Burn Expense</v>
          </cell>
        </row>
        <row r="207">
          <cell r="F207">
            <v>-84.719366299919784</v>
          </cell>
          <cell r="G207">
            <v>-50.152266371063888</v>
          </cell>
          <cell r="H207">
            <v>-506.91752901906148</v>
          </cell>
          <cell r="I207">
            <v>-0.79923930438235402</v>
          </cell>
          <cell r="J207">
            <v>0</v>
          </cell>
          <cell r="K207">
            <v>0</v>
          </cell>
          <cell r="L207">
            <v>-1520.1531575778499</v>
          </cell>
          <cell r="M207">
            <v>-3452.9136062180623</v>
          </cell>
          <cell r="N207">
            <v>-1107.3460566904396</v>
          </cell>
          <cell r="O207">
            <v>-132.27410493139178</v>
          </cell>
          <cell r="P207">
            <v>-139.86687832605094</v>
          </cell>
          <cell r="Q207">
            <v>-52.749794112052768</v>
          </cell>
          <cell r="R207">
            <v>-3320.4619724303484</v>
          </cell>
          <cell r="S207">
            <v>-60.263216853141785</v>
          </cell>
          <cell r="T207">
            <v>-113.30310291936621</v>
          </cell>
          <cell r="U207">
            <v>-17.542374768760055</v>
          </cell>
          <cell r="V207">
            <v>-43.546365602407604</v>
          </cell>
          <cell r="W207">
            <v>-236.9252498196438</v>
          </cell>
          <cell r="X207">
            <v>-181.20241231890395</v>
          </cell>
          <cell r="Y207">
            <v>-480.66106866765767</v>
          </cell>
          <cell r="Z207">
            <v>-1844.6323021715507</v>
          </cell>
          <cell r="AA207">
            <v>-253.84848194941878</v>
          </cell>
          <cell r="AB207">
            <v>0</v>
          </cell>
          <cell r="AC207">
            <v>-87.505492964759469</v>
          </cell>
          <cell r="AD207">
            <v>-1.0319043984636664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-65.645448132185265</v>
          </cell>
          <cell r="J208">
            <v>0</v>
          </cell>
          <cell r="K208">
            <v>-94.782794143306091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-583.52128187194467</v>
          </cell>
          <cell r="S208">
            <v>0</v>
          </cell>
          <cell r="T208">
            <v>0</v>
          </cell>
          <cell r="U208">
            <v>-329.14826674363576</v>
          </cell>
          <cell r="V208">
            <v>-103.00921495514922</v>
          </cell>
          <cell r="W208">
            <v>-151.36380017432384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-9927.7701996527612</v>
          </cell>
          <cell r="AF208">
            <v>-880.7820552252233</v>
          </cell>
          <cell r="AG208">
            <v>-460.95516850543208</v>
          </cell>
          <cell r="AH208">
            <v>-3065.9409336932003</v>
          </cell>
          <cell r="AI208">
            <v>-735.37367833033204</v>
          </cell>
          <cell r="AJ208">
            <v>-680.64652917988133</v>
          </cell>
          <cell r="AK208">
            <v>-1768.3171089754906</v>
          </cell>
          <cell r="AL208">
            <v>-383.97894562734291</v>
          </cell>
          <cell r="AM208">
            <v>-152.18790979520418</v>
          </cell>
          <cell r="AN208">
            <v>-895.03101478563622</v>
          </cell>
          <cell r="AO208">
            <v>-499.33714244305156</v>
          </cell>
          <cell r="AP208">
            <v>-363.71995005127974</v>
          </cell>
          <cell r="AQ208">
            <v>-41.499763040570542</v>
          </cell>
          <cell r="AR208">
            <v>-1922.7524668425322</v>
          </cell>
          <cell r="AS208">
            <v>0</v>
          </cell>
          <cell r="AT208">
            <v>0</v>
          </cell>
          <cell r="AU208">
            <v>-166.62330105388537</v>
          </cell>
          <cell r="AV208">
            <v>-808.38446312816814</v>
          </cell>
          <cell r="AW208">
            <v>-168.34490814327728</v>
          </cell>
          <cell r="AX208">
            <v>-575.15809378377162</v>
          </cell>
          <cell r="AY208">
            <v>0</v>
          </cell>
          <cell r="AZ208">
            <v>0</v>
          </cell>
          <cell r="BA208">
            <v>0</v>
          </cell>
          <cell r="BB208">
            <v>-204.2417007368058</v>
          </cell>
          <cell r="BC208">
            <v>0</v>
          </cell>
          <cell r="BD208">
            <v>0</v>
          </cell>
          <cell r="BE208">
            <v>-2151.0302419923246</v>
          </cell>
          <cell r="BF208">
            <v>0</v>
          </cell>
          <cell r="BG208">
            <v>-77.108473470201716</v>
          </cell>
          <cell r="BH208">
            <v>-428.47359765158035</v>
          </cell>
          <cell r="BI208">
            <v>-583.59477380150929</v>
          </cell>
          <cell r="BJ208">
            <v>-246.21244044171181</v>
          </cell>
          <cell r="BK208">
            <v>0</v>
          </cell>
          <cell r="BL208">
            <v>0</v>
          </cell>
          <cell r="BM208">
            <v>-213.34567438741215</v>
          </cell>
          <cell r="BN208">
            <v>-236.47559547424316</v>
          </cell>
          <cell r="BO208">
            <v>-290.53277648426592</v>
          </cell>
          <cell r="BP208">
            <v>-75.286910279886797</v>
          </cell>
          <cell r="BQ208">
            <v>0</v>
          </cell>
          <cell r="BR208">
            <v>-1297.4276243187487</v>
          </cell>
          <cell r="BS208">
            <v>0</v>
          </cell>
          <cell r="BT208">
            <v>-101.13366994238459</v>
          </cell>
          <cell r="BU208">
            <v>-66.339730891166255</v>
          </cell>
          <cell r="BV208">
            <v>-288.61726161697879</v>
          </cell>
          <cell r="BW208">
            <v>-0.48120699427090585</v>
          </cell>
          <cell r="BX208">
            <v>-558.22684696386568</v>
          </cell>
          <cell r="BY208">
            <v>0</v>
          </cell>
          <cell r="BZ208">
            <v>0</v>
          </cell>
          <cell r="CA208">
            <v>0</v>
          </cell>
          <cell r="CB208">
            <v>-282.62890791147947</v>
          </cell>
          <cell r="CC208">
            <v>0</v>
          </cell>
          <cell r="CD208">
            <v>0</v>
          </cell>
          <cell r="CE208">
            <v>-2164.8797547146678</v>
          </cell>
          <cell r="CF208">
            <v>0</v>
          </cell>
          <cell r="CG208">
            <v>0</v>
          </cell>
          <cell r="CH208">
            <v>-224.51443114760332</v>
          </cell>
          <cell r="CI208">
            <v>-700.83896910678595</v>
          </cell>
          <cell r="CJ208">
            <v>0</v>
          </cell>
          <cell r="CK208">
            <v>-453.22819701279514</v>
          </cell>
          <cell r="CL208">
            <v>0</v>
          </cell>
          <cell r="CM208">
            <v>-33.744653980247676</v>
          </cell>
          <cell r="CN208">
            <v>-163.35139367100783</v>
          </cell>
          <cell r="CO208">
            <v>-168.4505858279299</v>
          </cell>
          <cell r="CP208">
            <v>-420.75152397039346</v>
          </cell>
          <cell r="CQ208">
            <v>0</v>
          </cell>
          <cell r="CR208">
            <v>-1247.4889424070716</v>
          </cell>
          <cell r="CS208">
            <v>-18.774289290886372</v>
          </cell>
          <cell r="CT208">
            <v>0</v>
          </cell>
          <cell r="CU208">
            <v>0</v>
          </cell>
          <cell r="CV208">
            <v>-726.13388224248774</v>
          </cell>
          <cell r="CW208">
            <v>-121.08721248514485</v>
          </cell>
          <cell r="CX208">
            <v>-153.30945566040464</v>
          </cell>
          <cell r="CY208">
            <v>0</v>
          </cell>
          <cell r="CZ208">
            <v>0</v>
          </cell>
          <cell r="DA208">
            <v>-228.18410272779875</v>
          </cell>
          <cell r="DB208">
            <v>0</v>
          </cell>
          <cell r="DC208">
            <v>0</v>
          </cell>
          <cell r="DD208">
            <v>0</v>
          </cell>
          <cell r="DE208">
            <v>-1784.5184626728296</v>
          </cell>
          <cell r="DF208">
            <v>0</v>
          </cell>
          <cell r="DG208">
            <v>-211.58380475267768</v>
          </cell>
          <cell r="DH208">
            <v>-515.96603071014397</v>
          </cell>
          <cell r="DI208">
            <v>-471.92153394431807</v>
          </cell>
          <cell r="DJ208">
            <v>-123.06926052772906</v>
          </cell>
          <cell r="DK208">
            <v>-234.25147168687545</v>
          </cell>
          <cell r="DL208">
            <v>0</v>
          </cell>
          <cell r="DM208">
            <v>0</v>
          </cell>
          <cell r="DN208">
            <v>-124.82820339384489</v>
          </cell>
          <cell r="DO208">
            <v>-102.89815766084939</v>
          </cell>
          <cell r="DP208">
            <v>0</v>
          </cell>
          <cell r="DQ208">
            <v>0</v>
          </cell>
          <cell r="DR208">
            <v>-1033.4669179990888</v>
          </cell>
          <cell r="DS208">
            <v>-270.61120146815665</v>
          </cell>
          <cell r="DT208">
            <v>0</v>
          </cell>
          <cell r="DU208">
            <v>-349.45068536070175</v>
          </cell>
          <cell r="DV208">
            <v>-257.56768067763187</v>
          </cell>
          <cell r="DW208">
            <v>-1.2936980946687981</v>
          </cell>
          <cell r="DX208">
            <v>0</v>
          </cell>
          <cell r="DY208">
            <v>-58.657793614314869</v>
          </cell>
          <cell r="DZ208">
            <v>0</v>
          </cell>
          <cell r="EA208">
            <v>0</v>
          </cell>
          <cell r="EB208">
            <v>-95.885858787922189</v>
          </cell>
          <cell r="EC208">
            <v>0</v>
          </cell>
          <cell r="ED208">
            <v>0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-1.7524484535679221</v>
          </cell>
          <cell r="J209">
            <v>0</v>
          </cell>
          <cell r="K209">
            <v>0</v>
          </cell>
          <cell r="L209">
            <v>-147.17062113527209</v>
          </cell>
          <cell r="M209">
            <v>-365.28035567235202</v>
          </cell>
          <cell r="N209">
            <v>0</v>
          </cell>
          <cell r="O209">
            <v>0</v>
          </cell>
          <cell r="P209">
            <v>-139.35470103193074</v>
          </cell>
          <cell r="Q209">
            <v>-86.535904639866203</v>
          </cell>
          <cell r="R209">
            <v>-438.15252943709493</v>
          </cell>
          <cell r="S209">
            <v>-2.3012629454024136</v>
          </cell>
          <cell r="T209">
            <v>-55.547726271441206</v>
          </cell>
          <cell r="U209">
            <v>-63.52279268624261</v>
          </cell>
          <cell r="V209">
            <v>0</v>
          </cell>
          <cell r="W209">
            <v>-2.5393246291205287</v>
          </cell>
          <cell r="X209">
            <v>0</v>
          </cell>
          <cell r="Y209">
            <v>-72.569136679172516</v>
          </cell>
          <cell r="Z209">
            <v>-143.21394141204655</v>
          </cell>
          <cell r="AA209">
            <v>0</v>
          </cell>
          <cell r="AB209">
            <v>0</v>
          </cell>
          <cell r="AC209">
            <v>-98.002059922087938</v>
          </cell>
          <cell r="AD209">
            <v>-0.4562848936766386</v>
          </cell>
          <cell r="AE209">
            <v>-5074.9897306896746</v>
          </cell>
          <cell r="AF209">
            <v>-54.96293058199808</v>
          </cell>
          <cell r="AG209">
            <v>0</v>
          </cell>
          <cell r="AH209">
            <v>-2164.7836751698051</v>
          </cell>
          <cell r="AI209">
            <v>0</v>
          </cell>
          <cell r="AJ209">
            <v>-252.00246465881355</v>
          </cell>
          <cell r="AK209">
            <v>-642.48064967151731</v>
          </cell>
          <cell r="AL209">
            <v>-286.25042464374565</v>
          </cell>
          <cell r="AM209">
            <v>-911.14214512589388</v>
          </cell>
          <cell r="AN209">
            <v>-265.35738839628175</v>
          </cell>
          <cell r="AO209">
            <v>-5.9355216566473246E-2</v>
          </cell>
          <cell r="AP209">
            <v>-142.80865116650239</v>
          </cell>
          <cell r="AQ209">
            <v>-355.14204605668783</v>
          </cell>
          <cell r="AR209">
            <v>-2905.6430309787393</v>
          </cell>
          <cell r="AS209">
            <v>0</v>
          </cell>
          <cell r="AT209">
            <v>-48.728952724020928</v>
          </cell>
          <cell r="AU209">
            <v>-5.3716955760028213</v>
          </cell>
          <cell r="AV209">
            <v>-25.848760666092858</v>
          </cell>
          <cell r="AW209">
            <v>-175.95332162640989</v>
          </cell>
          <cell r="AX209">
            <v>-194.08784278132953</v>
          </cell>
          <cell r="AY209">
            <v>-1414.3310953080654</v>
          </cell>
          <cell r="AZ209">
            <v>-573.80209809402004</v>
          </cell>
          <cell r="BA209">
            <v>-350.12954095657915</v>
          </cell>
          <cell r="BB209">
            <v>-117.38972324295901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-983.316875198856</v>
          </cell>
          <cell r="J210">
            <v>-1423.7592398701236</v>
          </cell>
          <cell r="K210">
            <v>-464.72191608510911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-2284.667859070003</v>
          </cell>
          <cell r="S210">
            <v>0</v>
          </cell>
          <cell r="T210">
            <v>0</v>
          </cell>
          <cell r="U210">
            <v>-197.05858728475869</v>
          </cell>
          <cell r="V210">
            <v>-154.04236461222172</v>
          </cell>
          <cell r="W210">
            <v>-1636.5950438538566</v>
          </cell>
          <cell r="X210">
            <v>-190.84604416508228</v>
          </cell>
          <cell r="Y210">
            <v>-2.3168890187516809</v>
          </cell>
          <cell r="Z210">
            <v>0</v>
          </cell>
          <cell r="AA210">
            <v>0</v>
          </cell>
          <cell r="AB210">
            <v>-103.8089301250875</v>
          </cell>
          <cell r="AC210">
            <v>0</v>
          </cell>
          <cell r="AD210">
            <v>0</v>
          </cell>
          <cell r="AE210">
            <v>-10602.469938211143</v>
          </cell>
          <cell r="AF210">
            <v>-44.433095004409552</v>
          </cell>
          <cell r="AG210">
            <v>-492.68855846580118</v>
          </cell>
          <cell r="AH210">
            <v>-910.80018092691898</v>
          </cell>
          <cell r="AI210">
            <v>-1601.7828863216564</v>
          </cell>
          <cell r="AJ210">
            <v>-1473.7833715751767</v>
          </cell>
          <cell r="AK210">
            <v>-2075.1172204669565</v>
          </cell>
          <cell r="AL210">
            <v>-217.7601807480678</v>
          </cell>
          <cell r="AM210">
            <v>-654.75642763450742</v>
          </cell>
          <cell r="AN210">
            <v>-1348.1989420112222</v>
          </cell>
          <cell r="AO210">
            <v>-1071.6940503558144</v>
          </cell>
          <cell r="AP210">
            <v>-641.79770667105913</v>
          </cell>
          <cell r="AQ210">
            <v>-69.657318034209311</v>
          </cell>
          <cell r="AR210">
            <v>-5710.5140918642282</v>
          </cell>
          <cell r="AS210">
            <v>0</v>
          </cell>
          <cell r="AT210">
            <v>-108.3282632632181</v>
          </cell>
          <cell r="AU210">
            <v>-916.86247935611755</v>
          </cell>
          <cell r="AV210">
            <v>-1829.0414217505604</v>
          </cell>
          <cell r="AW210">
            <v>-1024.7441461859271</v>
          </cell>
          <cell r="AX210">
            <v>-570.93346192222089</v>
          </cell>
          <cell r="AY210">
            <v>0</v>
          </cell>
          <cell r="AZ210">
            <v>0</v>
          </cell>
          <cell r="BA210">
            <v>-360.55218785535544</v>
          </cell>
          <cell r="BB210">
            <v>-808.44260656926781</v>
          </cell>
          <cell r="BC210">
            <v>-91.609524958766997</v>
          </cell>
          <cell r="BD210">
            <v>0</v>
          </cell>
          <cell r="BE210">
            <v>-5118.3277258649468</v>
          </cell>
          <cell r="BF210">
            <v>0</v>
          </cell>
          <cell r="BG210">
            <v>-94.537227920256555</v>
          </cell>
          <cell r="BH210">
            <v>-577.01765920687467</v>
          </cell>
          <cell r="BI210">
            <v>-1092.0987544301897</v>
          </cell>
          <cell r="BJ210">
            <v>-2465.5543916570023</v>
          </cell>
          <cell r="BK210">
            <v>-195.11074592079967</v>
          </cell>
          <cell r="BL210">
            <v>-129.32223029155284</v>
          </cell>
          <cell r="BM210">
            <v>-106.91514571197331</v>
          </cell>
          <cell r="BN210">
            <v>0</v>
          </cell>
          <cell r="BO210">
            <v>-457.77157072070986</v>
          </cell>
          <cell r="BP210">
            <v>0</v>
          </cell>
          <cell r="BQ210">
            <v>0</v>
          </cell>
          <cell r="BR210">
            <v>-3010.3159267306328</v>
          </cell>
          <cell r="BS210">
            <v>0</v>
          </cell>
          <cell r="BT210">
            <v>0</v>
          </cell>
          <cell r="BU210">
            <v>-146.49692351650447</v>
          </cell>
          <cell r="BV210">
            <v>-1282.8574692700058</v>
          </cell>
          <cell r="BW210">
            <v>-578.51520598493516</v>
          </cell>
          <cell r="BX210">
            <v>-775.01753761805594</v>
          </cell>
          <cell r="BY210">
            <v>0</v>
          </cell>
          <cell r="BZ210">
            <v>-76.412216789089143</v>
          </cell>
          <cell r="CA210">
            <v>-135.8305494049564</v>
          </cell>
          <cell r="CB210">
            <v>-15.186024155467749</v>
          </cell>
          <cell r="CC210">
            <v>0</v>
          </cell>
          <cell r="CD210">
            <v>0</v>
          </cell>
          <cell r="CE210">
            <v>-3108.8512448072433</v>
          </cell>
          <cell r="CF210">
            <v>0</v>
          </cell>
          <cell r="CG210">
            <v>-91.701565658673644</v>
          </cell>
          <cell r="CH210">
            <v>-235.93121261429042</v>
          </cell>
          <cell r="CI210">
            <v>-971.29962007049471</v>
          </cell>
          <cell r="CJ210">
            <v>-1187.6317251399159</v>
          </cell>
          <cell r="CK210">
            <v>-491.39970594085753</v>
          </cell>
          <cell r="CL210">
            <v>0</v>
          </cell>
          <cell r="CM210">
            <v>0</v>
          </cell>
          <cell r="CN210">
            <v>-19.537280708551407</v>
          </cell>
          <cell r="CO210">
            <v>-111.35013467632234</v>
          </cell>
          <cell r="CP210">
            <v>0</v>
          </cell>
          <cell r="CQ210">
            <v>0</v>
          </cell>
          <cell r="CR210">
            <v>-2332.9946608543396</v>
          </cell>
          <cell r="CS210">
            <v>-35.765592329204082</v>
          </cell>
          <cell r="CT210">
            <v>-104.88703850097954</v>
          </cell>
          <cell r="CU210">
            <v>-179.50015186425298</v>
          </cell>
          <cell r="CV210">
            <v>-458.34494370222092</v>
          </cell>
          <cell r="CW210">
            <v>-872.21118800435215</v>
          </cell>
          <cell r="CX210">
            <v>-202.67168987449259</v>
          </cell>
          <cell r="CY210">
            <v>0</v>
          </cell>
          <cell r="CZ210">
            <v>0</v>
          </cell>
          <cell r="DA210">
            <v>-272.4272777531296</v>
          </cell>
          <cell r="DB210">
            <v>-207.18677883315831</v>
          </cell>
          <cell r="DC210">
            <v>0</v>
          </cell>
          <cell r="DD210">
            <v>0</v>
          </cell>
          <cell r="DE210">
            <v>-2874.7454253286123</v>
          </cell>
          <cell r="DF210">
            <v>0</v>
          </cell>
          <cell r="DG210">
            <v>0</v>
          </cell>
          <cell r="DH210">
            <v>-151.0518754273653</v>
          </cell>
          <cell r="DI210">
            <v>-136.94156248494983</v>
          </cell>
          <cell r="DJ210">
            <v>-1508.3859512172639</v>
          </cell>
          <cell r="DK210">
            <v>-320.03750343713909</v>
          </cell>
          <cell r="DL210">
            <v>0</v>
          </cell>
          <cell r="DM210">
            <v>0</v>
          </cell>
          <cell r="DN210">
            <v>-648.74927298538387</v>
          </cell>
          <cell r="DO210">
            <v>-109.57925978209823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</row>
        <row r="211">
          <cell r="F211">
            <v>-0.82957804622128606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-190.67851391935255</v>
          </cell>
          <cell r="L211">
            <v>-158.13831505726557</v>
          </cell>
          <cell r="M211">
            <v>-693.27837321080733</v>
          </cell>
          <cell r="N211">
            <v>-209.3025410566479</v>
          </cell>
          <cell r="O211">
            <v>-1.9764696951024234</v>
          </cell>
          <cell r="P211">
            <v>0</v>
          </cell>
          <cell r="Q211">
            <v>-105.58454583049752</v>
          </cell>
          <cell r="R211">
            <v>-915.42828148044646</v>
          </cell>
          <cell r="S211">
            <v>-3.8469838689779863</v>
          </cell>
          <cell r="T211">
            <v>0</v>
          </cell>
          <cell r="U211">
            <v>-1.2750003680121154</v>
          </cell>
          <cell r="V211">
            <v>-89.096146407304332</v>
          </cell>
          <cell r="W211">
            <v>-16.970694553805515</v>
          </cell>
          <cell r="X211">
            <v>-6.5948294898262247</v>
          </cell>
          <cell r="Y211">
            <v>0</v>
          </cell>
          <cell r="Z211">
            <v>-498.19540242478251</v>
          </cell>
          <cell r="AA211">
            <v>-213.47463058517314</v>
          </cell>
          <cell r="AB211">
            <v>0</v>
          </cell>
          <cell r="AC211">
            <v>0</v>
          </cell>
          <cell r="AD211">
            <v>-85.974593782098964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</row>
        <row r="212">
          <cell r="F212">
            <v>-2406.3456083163619</v>
          </cell>
          <cell r="G212">
            <v>-618.96556480415165</v>
          </cell>
          <cell r="H212">
            <v>-6980.2404447942972</v>
          </cell>
          <cell r="I212">
            <v>-3292.5158000467345</v>
          </cell>
          <cell r="J212">
            <v>-2215.3419256592169</v>
          </cell>
          <cell r="K212">
            <v>-12958.839530123398</v>
          </cell>
          <cell r="L212">
            <v>-3126.7453248072416</v>
          </cell>
          <cell r="M212">
            <v>-7964.1684268601239</v>
          </cell>
          <cell r="N212">
            <v>-13079.99234720692</v>
          </cell>
          <cell r="O212">
            <v>-4448.0630140407011</v>
          </cell>
          <cell r="P212">
            <v>-4223.1365425977856</v>
          </cell>
          <cell r="Q212">
            <v>-3173.2011636309326</v>
          </cell>
          <cell r="R212">
            <v>-74435.149290427566</v>
          </cell>
          <cell r="S212">
            <v>-7486.458205787465</v>
          </cell>
          <cell r="T212">
            <v>-5853.1761150248349</v>
          </cell>
          <cell r="U212">
            <v>-6729.1767191328108</v>
          </cell>
          <cell r="V212">
            <v>-3191.0063615795225</v>
          </cell>
          <cell r="W212">
            <v>-2918.4122789772227</v>
          </cell>
          <cell r="X212">
            <v>-9497.7848893599585</v>
          </cell>
          <cell r="Y212">
            <v>-3143.5868460834026</v>
          </cell>
          <cell r="Z212">
            <v>-10763.923425359651</v>
          </cell>
          <cell r="AA212">
            <v>-14525.292536875233</v>
          </cell>
          <cell r="AB212">
            <v>-3747.5724852383137</v>
          </cell>
          <cell r="AC212">
            <v>-1492.0625494709238</v>
          </cell>
          <cell r="AD212">
            <v>-5086.6968775186688</v>
          </cell>
          <cell r="AE212">
            <v>-57345.087776526809</v>
          </cell>
          <cell r="AF212">
            <v>-1250.2019249880686</v>
          </cell>
          <cell r="AG212">
            <v>-1223.2527241585776</v>
          </cell>
          <cell r="AH212">
            <v>-25209.724593276158</v>
          </cell>
          <cell r="AI212">
            <v>-1677.9272466218099</v>
          </cell>
          <cell r="AJ212">
            <v>-1795.9758396157995</v>
          </cell>
          <cell r="AK212">
            <v>-4913.170199454762</v>
          </cell>
          <cell r="AL212">
            <v>-2880.8294032271951</v>
          </cell>
          <cell r="AM212">
            <v>-10574.606285994872</v>
          </cell>
          <cell r="AN212">
            <v>-4145.5674478961155</v>
          </cell>
          <cell r="AO212">
            <v>-1670.4296691017225</v>
          </cell>
          <cell r="AP212">
            <v>-720.20735080633312</v>
          </cell>
          <cell r="AQ212">
            <v>-1283.1950913714245</v>
          </cell>
          <cell r="AR212">
            <v>-48632.196304470301</v>
          </cell>
          <cell r="AS212">
            <v>-2239.1739647593349</v>
          </cell>
          <cell r="AT212">
            <v>-2187.0035615805537</v>
          </cell>
          <cell r="AU212">
            <v>-1864.4385173078626</v>
          </cell>
          <cell r="AV212">
            <v>-1152.9963007643819</v>
          </cell>
          <cell r="AW212">
            <v>-1854.0246970225126</v>
          </cell>
          <cell r="AX212">
            <v>-8579.9546368597075</v>
          </cell>
          <cell r="AY212">
            <v>-7470.1939245965332</v>
          </cell>
          <cell r="AZ212">
            <v>-10617.923058332875</v>
          </cell>
          <cell r="BA212">
            <v>-6808.0856621246785</v>
          </cell>
          <cell r="BB212">
            <v>-2177.7851019902155</v>
          </cell>
          <cell r="BC212">
            <v>-887.9301319187507</v>
          </cell>
          <cell r="BD212">
            <v>-2792.6867472175509</v>
          </cell>
          <cell r="BE212">
            <v>-14518.165436416864</v>
          </cell>
          <cell r="BF212">
            <v>30308.564678987488</v>
          </cell>
          <cell r="BG212">
            <v>-1250.4750932259485</v>
          </cell>
          <cell r="BH212">
            <v>-1789.8762736311182</v>
          </cell>
          <cell r="BI212">
            <v>-1701.4363007508218</v>
          </cell>
          <cell r="BJ212">
            <v>-1376.8120077587664</v>
          </cell>
          <cell r="BK212">
            <v>-6585.1411958681419</v>
          </cell>
          <cell r="BL212">
            <v>-9668.4727364629507</v>
          </cell>
          <cell r="BM212">
            <v>-10135.468854958192</v>
          </cell>
          <cell r="BN212">
            <v>-4216.7063239281997</v>
          </cell>
          <cell r="BO212">
            <v>-2593.7295037992299</v>
          </cell>
          <cell r="BP212">
            <v>-2179.3014439493418</v>
          </cell>
          <cell r="BQ212">
            <v>-3329.3103810623288</v>
          </cell>
          <cell r="BR212">
            <v>-51325.638122841716</v>
          </cell>
          <cell r="BS212">
            <v>-3510.1497258804739</v>
          </cell>
          <cell r="BT212">
            <v>-1061.1933288406581</v>
          </cell>
          <cell r="BU212">
            <v>-1624.9113844102249</v>
          </cell>
          <cell r="BV212">
            <v>-2142.7787952562794</v>
          </cell>
          <cell r="BW212">
            <v>-1795.9435775736347</v>
          </cell>
          <cell r="BX212">
            <v>-7404.4991451129317</v>
          </cell>
          <cell r="BY212">
            <v>-4141.7571338508278</v>
          </cell>
          <cell r="BZ212">
            <v>-10687.506634697318</v>
          </cell>
          <cell r="CA212">
            <v>-6583.45173448883</v>
          </cell>
          <cell r="CB212">
            <v>-5461.7575088795274</v>
          </cell>
          <cell r="CC212">
            <v>-1438.1101159211248</v>
          </cell>
          <cell r="CD212">
            <v>-5473.5790379047394</v>
          </cell>
          <cell r="CE212">
            <v>-64650.817944303155</v>
          </cell>
          <cell r="CF212">
            <v>-3786.842047655955</v>
          </cell>
          <cell r="CG212">
            <v>-2048.2303649131209</v>
          </cell>
          <cell r="CH212">
            <v>-1624.3854885715991</v>
          </cell>
          <cell r="CI212">
            <v>-1637.0796426171437</v>
          </cell>
          <cell r="CJ212">
            <v>-1662.5315274428576</v>
          </cell>
          <cell r="CK212">
            <v>-5249.4035624386743</v>
          </cell>
          <cell r="CL212">
            <v>-3582.1249723825604</v>
          </cell>
          <cell r="CM212">
            <v>-13508.360053813085</v>
          </cell>
          <cell r="CN212">
            <v>-13502.638147981837</v>
          </cell>
          <cell r="CO212">
            <v>-4885.2360446918756</v>
          </cell>
          <cell r="CP212">
            <v>-3694.8677094895393</v>
          </cell>
          <cell r="CQ212">
            <v>-9469.1183823011816</v>
          </cell>
          <cell r="CR212">
            <v>-68520.437221929431</v>
          </cell>
          <cell r="CS212">
            <v>-5422.8226674087346</v>
          </cell>
          <cell r="CT212">
            <v>-4175.7950719371438</v>
          </cell>
          <cell r="CU212">
            <v>-3429.7520760735497</v>
          </cell>
          <cell r="CV212">
            <v>-2785.3550410913303</v>
          </cell>
          <cell r="CW212">
            <v>-2185.4947059452534</v>
          </cell>
          <cell r="CX212">
            <v>-10003.049330843613</v>
          </cell>
          <cell r="CY212">
            <v>-3770.4897939767689</v>
          </cell>
          <cell r="CZ212">
            <v>-12213.923562871292</v>
          </cell>
          <cell r="DA212">
            <v>-6022.4699082970619</v>
          </cell>
          <cell r="DB212">
            <v>-3691.0056358929724</v>
          </cell>
          <cell r="DC212">
            <v>-5687.4857353493571</v>
          </cell>
          <cell r="DD212">
            <v>-9132.7936922293156</v>
          </cell>
          <cell r="DE212">
            <v>-74367.703574672341</v>
          </cell>
          <cell r="DF212">
            <v>-5056.1607786230743</v>
          </cell>
          <cell r="DG212">
            <v>-3770.1339553464204</v>
          </cell>
          <cell r="DH212">
            <v>-3168.6059839129448</v>
          </cell>
          <cell r="DI212">
            <v>-2175.6178197758272</v>
          </cell>
          <cell r="DJ212">
            <v>-2734.9401934500784</v>
          </cell>
          <cell r="DK212">
            <v>-9788.2506540454924</v>
          </cell>
          <cell r="DL212">
            <v>-6414.8580468576401</v>
          </cell>
          <cell r="DM212">
            <v>-13975.857766177505</v>
          </cell>
          <cell r="DN212">
            <v>-7809.5631932243705</v>
          </cell>
          <cell r="DO212">
            <v>-7963.4150361586362</v>
          </cell>
          <cell r="DP212">
            <v>-4665.9663173928857</v>
          </cell>
          <cell r="DQ212">
            <v>-6844.3338296860456</v>
          </cell>
          <cell r="DR212">
            <v>-84283.68231099844</v>
          </cell>
          <cell r="DS212">
            <v>-6642.6650235373527</v>
          </cell>
          <cell r="DT212">
            <v>-5865.9559441711754</v>
          </cell>
          <cell r="DU212">
            <v>-4913.8212194610387</v>
          </cell>
          <cell r="DV212">
            <v>-3949.1480950899422</v>
          </cell>
          <cell r="DW212">
            <v>-3210.7259147074074</v>
          </cell>
          <cell r="DX212">
            <v>-13198.456849377602</v>
          </cell>
          <cell r="DY212">
            <v>-4657.7915762681514</v>
          </cell>
          <cell r="DZ212">
            <v>-10978.040608366951</v>
          </cell>
          <cell r="EA212">
            <v>-13365.262344948947</v>
          </cell>
          <cell r="EB212">
            <v>-6044.6281394232064</v>
          </cell>
          <cell r="EC212">
            <v>-5527.1952531691641</v>
          </cell>
          <cell r="ED212">
            <v>-5929.9913424663246</v>
          </cell>
        </row>
        <row r="213">
          <cell r="F213">
            <v>-105.6010466683656</v>
          </cell>
          <cell r="G213">
            <v>-179.64315984770656</v>
          </cell>
          <cell r="H213">
            <v>-1001.2678551226854</v>
          </cell>
          <cell r="I213">
            <v>-1476.5939456373453</v>
          </cell>
          <cell r="J213">
            <v>-2811.0513100679964</v>
          </cell>
          <cell r="K213">
            <v>-1397.817992432043</v>
          </cell>
          <cell r="L213">
            <v>-4.6124595087021589</v>
          </cell>
          <cell r="M213">
            <v>-29.374084243550897</v>
          </cell>
          <cell r="N213">
            <v>0</v>
          </cell>
          <cell r="O213">
            <v>-1361.4038384091109</v>
          </cell>
          <cell r="P213">
            <v>-21.362970361486077</v>
          </cell>
          <cell r="Q213">
            <v>0</v>
          </cell>
          <cell r="R213">
            <v>-15846.88344720006</v>
          </cell>
          <cell r="S213">
            <v>-70.803127307444811</v>
          </cell>
          <cell r="T213">
            <v>-1461.6831178795546</v>
          </cell>
          <cell r="U213">
            <v>-2374.7028265502304</v>
          </cell>
          <cell r="V213">
            <v>-3972.7610401548445</v>
          </cell>
          <cell r="W213">
            <v>-2945.8723844736814</v>
          </cell>
          <cell r="X213">
            <v>-1714.7252223473042</v>
          </cell>
          <cell r="Y213">
            <v>-382.60452814772725</v>
          </cell>
          <cell r="Z213">
            <v>-129.31911396794021</v>
          </cell>
          <cell r="AA213">
            <v>0</v>
          </cell>
          <cell r="AB213">
            <v>-1470.3206127919257</v>
          </cell>
          <cell r="AC213">
            <v>-775.30640950985253</v>
          </cell>
          <cell r="AD213">
            <v>-548.78506406582892</v>
          </cell>
          <cell r="AE213">
            <v>-34673.586674436927</v>
          </cell>
          <cell r="AF213">
            <v>-2253.6044989172369</v>
          </cell>
          <cell r="AG213">
            <v>-2602.2169468346983</v>
          </cell>
          <cell r="AH213">
            <v>-7379.0244484655559</v>
          </cell>
          <cell r="AI213">
            <v>-3598.5486404113472</v>
          </cell>
          <cell r="AJ213">
            <v>-3410.7685880176723</v>
          </cell>
          <cell r="AK213">
            <v>-6043.1035042963922</v>
          </cell>
          <cell r="AL213">
            <v>-1094.4894482344389</v>
          </cell>
          <cell r="AM213">
            <v>-795.50458559393883</v>
          </cell>
          <cell r="AN213">
            <v>-1664.1702305618674</v>
          </cell>
          <cell r="AO213">
            <v>-3269.3238732274622</v>
          </cell>
          <cell r="AP213">
            <v>-2035.3406717851758</v>
          </cell>
          <cell r="AQ213">
            <v>-527.49123808927834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-77808.926078110933</v>
          </cell>
          <cell r="BS213">
            <v>-8298.9520285818726</v>
          </cell>
          <cell r="BT213">
            <v>-5372.7040480971336</v>
          </cell>
          <cell r="BU213">
            <v>-3547.9501774478704</v>
          </cell>
          <cell r="BV213">
            <v>-3165.6612488804385</v>
          </cell>
          <cell r="BW213">
            <v>-2077.8754794122651</v>
          </cell>
          <cell r="BX213">
            <v>-15641.023284449242</v>
          </cell>
          <cell r="BY213">
            <v>-4023.301360340789</v>
          </cell>
          <cell r="BZ213">
            <v>-10415.442551285028</v>
          </cell>
          <cell r="CA213">
            <v>-8353.0130891874433</v>
          </cell>
          <cell r="CB213">
            <v>-5996.7231476567686</v>
          </cell>
          <cell r="CC213">
            <v>-6231.888761293143</v>
          </cell>
          <cell r="CD213">
            <v>-4684.3909014612436</v>
          </cell>
          <cell r="CE213">
            <v>-84220.474480509758</v>
          </cell>
          <cell r="CF213">
            <v>-9237.6219952516258</v>
          </cell>
          <cell r="CG213">
            <v>-4274.2536163441837</v>
          </cell>
          <cell r="CH213">
            <v>-5336.3336798734963</v>
          </cell>
          <cell r="CI213">
            <v>-4513.3948496617377</v>
          </cell>
          <cell r="CJ213">
            <v>-5135.7955429954454</v>
          </cell>
          <cell r="CK213">
            <v>-19040.432915272191</v>
          </cell>
          <cell r="CL213">
            <v>-3413.1076188888401</v>
          </cell>
          <cell r="CM213">
            <v>-9569.2126954197884</v>
          </cell>
          <cell r="CN213">
            <v>-7038.6312504792586</v>
          </cell>
          <cell r="CO213">
            <v>-8313.9191851038486</v>
          </cell>
          <cell r="CP213">
            <v>-5271.7972212135792</v>
          </cell>
          <cell r="CQ213">
            <v>-3075.9739100001752</v>
          </cell>
          <cell r="CR213">
            <v>-92969.218081980944</v>
          </cell>
          <cell r="CS213">
            <v>-10904.964537151158</v>
          </cell>
          <cell r="CT213">
            <v>-7181.6714263539761</v>
          </cell>
          <cell r="CU213">
            <v>-7135.8322370667011</v>
          </cell>
          <cell r="CV213">
            <v>-4440.8450954779983</v>
          </cell>
          <cell r="CW213">
            <v>-3662.7695058919489</v>
          </cell>
          <cell r="CX213">
            <v>-17395.476239316165</v>
          </cell>
          <cell r="CY213">
            <v>-2399.9097629319876</v>
          </cell>
          <cell r="CZ213">
            <v>-9544.2748361062258</v>
          </cell>
          <cell r="DA213">
            <v>-9542.2904556132853</v>
          </cell>
          <cell r="DB213">
            <v>-7638.6742528844625</v>
          </cell>
          <cell r="DC213">
            <v>-8980.9092153850943</v>
          </cell>
          <cell r="DD213">
            <v>-4141.6005177926272</v>
          </cell>
          <cell r="DE213">
            <v>-100970.37386032939</v>
          </cell>
          <cell r="DF213">
            <v>-11711.104131402448</v>
          </cell>
          <cell r="DG213">
            <v>-8557.9659559670836</v>
          </cell>
          <cell r="DH213">
            <v>-7265.2728448342532</v>
          </cell>
          <cell r="DI213">
            <v>-4981.8607094045728</v>
          </cell>
          <cell r="DJ213">
            <v>-4184.1204113112763</v>
          </cell>
          <cell r="DK213">
            <v>-14850.414537208155</v>
          </cell>
          <cell r="DL213">
            <v>-3752.8160084914416</v>
          </cell>
          <cell r="DM213">
            <v>-10978.639039961621</v>
          </cell>
          <cell r="DN213">
            <v>-12216.834470774978</v>
          </cell>
          <cell r="DO213">
            <v>-8559.3894028421491</v>
          </cell>
          <cell r="DP213">
            <v>-7871.0511644911021</v>
          </cell>
          <cell r="DQ213">
            <v>-6040.9051836505532</v>
          </cell>
          <cell r="DR213">
            <v>-63561.953467994928</v>
          </cell>
          <cell r="DS213">
            <v>-6128.2205944471061</v>
          </cell>
          <cell r="DT213">
            <v>-5639.5662108398974</v>
          </cell>
          <cell r="DU213">
            <v>-5563.6670133844018</v>
          </cell>
          <cell r="DV213">
            <v>-4365.0566535890102</v>
          </cell>
          <cell r="DW213">
            <v>-12080.977594781667</v>
          </cell>
          <cell r="DX213">
            <v>-9261.4076893534511</v>
          </cell>
          <cell r="DY213">
            <v>-875.61237063072622</v>
          </cell>
          <cell r="DZ213">
            <v>-2396.7943196073174</v>
          </cell>
          <cell r="EA213">
            <v>-4242.8930576872081</v>
          </cell>
          <cell r="EB213">
            <v>-5927.1730011906475</v>
          </cell>
          <cell r="EC213">
            <v>-4246.5174575615674</v>
          </cell>
          <cell r="ED213">
            <v>-2834.0675049405545</v>
          </cell>
        </row>
        <row r="214">
          <cell r="F214">
            <v>-864.36536836624146</v>
          </cell>
          <cell r="G214">
            <v>-358.92357246950269</v>
          </cell>
          <cell r="H214">
            <v>-8033.1610860489309</v>
          </cell>
          <cell r="I214">
            <v>-6428.7558229696006</v>
          </cell>
          <cell r="J214">
            <v>-8965.1951433438808</v>
          </cell>
          <cell r="K214">
            <v>-11264.855485679582</v>
          </cell>
          <cell r="L214">
            <v>-927.18083311989903</v>
          </cell>
          <cell r="M214">
            <v>-2586.6456172727048</v>
          </cell>
          <cell r="N214">
            <v>-6275.4031541161239</v>
          </cell>
          <cell r="O214">
            <v>-7146.449384868145</v>
          </cell>
          <cell r="P214">
            <v>-7705.2612883485854</v>
          </cell>
          <cell r="Q214">
            <v>-275.06723076477647</v>
          </cell>
          <cell r="R214">
            <v>-73771.990293979645</v>
          </cell>
          <cell r="S214">
            <v>-2628.0393296778202</v>
          </cell>
          <cell r="T214">
            <v>-6788.4749828465283</v>
          </cell>
          <cell r="U214">
            <v>-9390.0396673940122</v>
          </cell>
          <cell r="V214">
            <v>-3243.6139926481992</v>
          </cell>
          <cell r="W214">
            <v>-3246.7470867410302</v>
          </cell>
          <cell r="X214">
            <v>-11035.070723718032</v>
          </cell>
          <cell r="Y214">
            <v>-2596.5517339855433</v>
          </cell>
          <cell r="Z214">
            <v>-7756.9143686369061</v>
          </cell>
          <cell r="AA214">
            <v>-10365.058550793678</v>
          </cell>
          <cell r="AB214">
            <v>-6988.366386320442</v>
          </cell>
          <cell r="AC214">
            <v>-6651.4021160453558</v>
          </cell>
          <cell r="AD214">
            <v>-3081.7113551162183</v>
          </cell>
          <cell r="AE214">
            <v>-99442.0996709764</v>
          </cell>
          <cell r="AF214">
            <v>-6131.6970310769975</v>
          </cell>
          <cell r="AG214">
            <v>-4230.0624251812696</v>
          </cell>
          <cell r="AH214">
            <v>-25154.434602081776</v>
          </cell>
          <cell r="AI214">
            <v>-6259.9107616674155</v>
          </cell>
          <cell r="AJ214">
            <v>-10358.403912456706</v>
          </cell>
          <cell r="AK214">
            <v>-11012.191674284637</v>
          </cell>
          <cell r="AL214">
            <v>-2944.0902120620012</v>
          </cell>
          <cell r="AM214">
            <v>-16327.277175497264</v>
          </cell>
          <cell r="AN214">
            <v>-3046.9935551583767</v>
          </cell>
          <cell r="AO214">
            <v>-5175.6067307312042</v>
          </cell>
          <cell r="AP214">
            <v>-4213.4444939903915</v>
          </cell>
          <cell r="AQ214">
            <v>-4587.9870968200266</v>
          </cell>
          <cell r="AR214">
            <v>-73476.669950544834</v>
          </cell>
          <cell r="AS214">
            <v>-4638.0230200998485</v>
          </cell>
          <cell r="AT214">
            <v>-7479.9672658592463</v>
          </cell>
          <cell r="AU214">
            <v>-8540.1752901002765</v>
          </cell>
          <cell r="AV214">
            <v>-5462.8175977300853</v>
          </cell>
          <cell r="AW214">
            <v>-2335.0001967828721</v>
          </cell>
          <cell r="AX214">
            <v>-10291.922537531704</v>
          </cell>
          <cell r="AY214">
            <v>-4422.8847277089953</v>
          </cell>
          <cell r="AZ214">
            <v>-8282.9872405640781</v>
          </cell>
          <cell r="BA214">
            <v>-9634.1861036159098</v>
          </cell>
          <cell r="BB214">
            <v>-6905.2872514948249</v>
          </cell>
          <cell r="BC214">
            <v>-4095.6137495934963</v>
          </cell>
          <cell r="BD214">
            <v>-1387.8049694672227</v>
          </cell>
          <cell r="BE214">
            <v>-65092.751013487577</v>
          </cell>
          <cell r="BF214">
            <v>3201.5120343603194</v>
          </cell>
          <cell r="BG214">
            <v>-4705.6807375885546</v>
          </cell>
          <cell r="BH214">
            <v>-7684.2606067173183</v>
          </cell>
          <cell r="BI214">
            <v>-4085.2776448000222</v>
          </cell>
          <cell r="BJ214">
            <v>-4686.4131477680057</v>
          </cell>
          <cell r="BK214">
            <v>-11193.156364796683</v>
          </cell>
          <cell r="BL214">
            <v>-4567.865103751421</v>
          </cell>
          <cell r="BM214">
            <v>-9428.8170138411224</v>
          </cell>
          <cell r="BN214">
            <v>-10048.339017545804</v>
          </cell>
          <cell r="BO214">
            <v>-8083.9924421403557</v>
          </cell>
          <cell r="BP214">
            <v>-3361.6042604036629</v>
          </cell>
          <cell r="BQ214">
            <v>-448.85670853033662</v>
          </cell>
          <cell r="BR214">
            <v>-53928.519321531057</v>
          </cell>
          <cell r="BS214">
            <v>-2196.4154553413391</v>
          </cell>
          <cell r="BT214">
            <v>-4904.5874029323459</v>
          </cell>
          <cell r="BU214">
            <v>-4725.6930691637099</v>
          </cell>
          <cell r="BV214">
            <v>-2319.0979676451534</v>
          </cell>
          <cell r="BW214">
            <v>-7872.5376627035439</v>
          </cell>
          <cell r="BX214">
            <v>-9639.606716979295</v>
          </cell>
          <cell r="BY214">
            <v>-1623.9535872600973</v>
          </cell>
          <cell r="BZ214">
            <v>-5313.9247695058584</v>
          </cell>
          <cell r="CA214">
            <v>-7433.797189520672</v>
          </cell>
          <cell r="CB214">
            <v>-5287.726499773562</v>
          </cell>
          <cell r="CC214">
            <v>-2088.7397188954055</v>
          </cell>
          <cell r="CD214">
            <v>-522.43928185850382</v>
          </cell>
          <cell r="CE214">
            <v>-50466.973169177771</v>
          </cell>
          <cell r="CF214">
            <v>-1520.4865264892578</v>
          </cell>
          <cell r="CG214">
            <v>-4350.4490502364933</v>
          </cell>
          <cell r="CH214">
            <v>-4927.441776022315</v>
          </cell>
          <cell r="CI214">
            <v>-3376.5835700873286</v>
          </cell>
          <cell r="CJ214">
            <v>-9826.1722833123058</v>
          </cell>
          <cell r="CK214">
            <v>-8411.5369403399527</v>
          </cell>
          <cell r="CL214">
            <v>-1933.5136935003102</v>
          </cell>
          <cell r="CM214">
            <v>-4517.0090007595718</v>
          </cell>
          <cell r="CN214">
            <v>-5431.722348947078</v>
          </cell>
          <cell r="CO214">
            <v>-4254.9754337444901</v>
          </cell>
          <cell r="CP214">
            <v>-1917.082545734942</v>
          </cell>
          <cell r="CQ214">
            <v>0</v>
          </cell>
          <cell r="CR214">
            <v>-59558.033128350973</v>
          </cell>
          <cell r="CS214">
            <v>-2691.7956090904772</v>
          </cell>
          <cell r="CT214">
            <v>-3966.2438644431531</v>
          </cell>
          <cell r="CU214">
            <v>-6996.4104250520468</v>
          </cell>
          <cell r="CV214">
            <v>-5381.2977758683264</v>
          </cell>
          <cell r="CW214">
            <v>-8203.6431785598397</v>
          </cell>
          <cell r="CX214">
            <v>-9441.3963567838073</v>
          </cell>
          <cell r="CY214">
            <v>-2900.6752788573503</v>
          </cell>
          <cell r="CZ214">
            <v>-4512.0831365957856</v>
          </cell>
          <cell r="DA214">
            <v>-7693.5286810062826</v>
          </cell>
          <cell r="DB214">
            <v>-4641.8214044496417</v>
          </cell>
          <cell r="DC214">
            <v>-2442.163233499974</v>
          </cell>
          <cell r="DD214">
            <v>-686.97418415546417</v>
          </cell>
          <cell r="DE214">
            <v>-60940.459476619959</v>
          </cell>
          <cell r="DF214">
            <v>-3935.6211172826588</v>
          </cell>
          <cell r="DG214">
            <v>-3454.9826460517943</v>
          </cell>
          <cell r="DH214">
            <v>-6977.0855278819799</v>
          </cell>
          <cell r="DI214">
            <v>-4209.7523966040462</v>
          </cell>
          <cell r="DJ214">
            <v>-7574.1497164033353</v>
          </cell>
          <cell r="DK214">
            <v>-12562.10096462816</v>
          </cell>
          <cell r="DL214">
            <v>-2041.1389663666487</v>
          </cell>
          <cell r="DM214">
            <v>-3556.4727612808347</v>
          </cell>
          <cell r="DN214">
            <v>-8983.6746677886695</v>
          </cell>
          <cell r="DO214">
            <v>-4284.4304069206119</v>
          </cell>
          <cell r="DP214">
            <v>-2728.89644934237</v>
          </cell>
          <cell r="DQ214">
            <v>-632.15385602042079</v>
          </cell>
          <cell r="DR214">
            <v>-71541.576813012362</v>
          </cell>
          <cell r="DS214">
            <v>-4033.8709851466119</v>
          </cell>
          <cell r="DT214">
            <v>-5938.8733309060335</v>
          </cell>
          <cell r="DU214">
            <v>-5346.1063477825373</v>
          </cell>
          <cell r="DV214">
            <v>-4882.4647909849882</v>
          </cell>
          <cell r="DW214">
            <v>-10274.831407448277</v>
          </cell>
          <cell r="DX214">
            <v>-11330.812177380547</v>
          </cell>
          <cell r="DY214">
            <v>-2770.9310211017728</v>
          </cell>
          <cell r="DZ214">
            <v>-3688.5994949787855</v>
          </cell>
          <cell r="EA214">
            <v>-7400.8281892761588</v>
          </cell>
          <cell r="EB214">
            <v>-8645.3536738418043</v>
          </cell>
          <cell r="EC214">
            <v>-6082.6855268105865</v>
          </cell>
          <cell r="ED214">
            <v>-1146.2198673635721</v>
          </cell>
        </row>
        <row r="215">
          <cell r="F215">
            <v>0</v>
          </cell>
          <cell r="G215">
            <v>-10.061739848926663</v>
          </cell>
          <cell r="H215">
            <v>-29.857119333930314</v>
          </cell>
          <cell r="I215">
            <v>-825.2814010726288</v>
          </cell>
          <cell r="J215">
            <v>-697.26763484440744</v>
          </cell>
          <cell r="K215">
            <v>-234.15418495889753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-3896.9721391201019</v>
          </cell>
          <cell r="S215">
            <v>0</v>
          </cell>
          <cell r="T215">
            <v>-144.98431765753776</v>
          </cell>
          <cell r="U215">
            <v>-341.09999560192227</v>
          </cell>
          <cell r="V215">
            <v>-1370.1186213893816</v>
          </cell>
          <cell r="W215">
            <v>-1451.8615197446197</v>
          </cell>
          <cell r="X215">
            <v>-157.20650684926659</v>
          </cell>
          <cell r="Y215">
            <v>0</v>
          </cell>
          <cell r="Z215">
            <v>0</v>
          </cell>
          <cell r="AA215">
            <v>-81.182247472926974</v>
          </cell>
          <cell r="AB215">
            <v>-171.78342973906547</v>
          </cell>
          <cell r="AC215">
            <v>0</v>
          </cell>
          <cell r="AD215">
            <v>-178.73550065420568</v>
          </cell>
          <cell r="AE215">
            <v>-9519.7498063147068</v>
          </cell>
          <cell r="AF215">
            <v>-577.38780970498919</v>
          </cell>
          <cell r="AG215">
            <v>-628.94236851297319</v>
          </cell>
          <cell r="AH215">
            <v>-1855.8478723438457</v>
          </cell>
          <cell r="AI215">
            <v>-2029.1107131652534</v>
          </cell>
          <cell r="AJ215">
            <v>-908.9760374436155</v>
          </cell>
          <cell r="AK215">
            <v>-1328.7940512839705</v>
          </cell>
          <cell r="AL215">
            <v>-107.41017438471317</v>
          </cell>
          <cell r="AM215">
            <v>0</v>
          </cell>
          <cell r="AN215">
            <v>-393.48857174348086</v>
          </cell>
          <cell r="AO215">
            <v>-499.91066551860422</v>
          </cell>
          <cell r="AP215">
            <v>-1064.2209377577528</v>
          </cell>
          <cell r="AQ215">
            <v>-125.66060444712639</v>
          </cell>
          <cell r="AR215">
            <v>-21840.2050883919</v>
          </cell>
          <cell r="AS215">
            <v>-1382.6049740193412</v>
          </cell>
          <cell r="AT215">
            <v>-1441.0469112126157</v>
          </cell>
          <cell r="AU215">
            <v>-2140.2406223611906</v>
          </cell>
          <cell r="AV215">
            <v>-2156.6637442838401</v>
          </cell>
          <cell r="AW215">
            <v>-1093.614282455761</v>
          </cell>
          <cell r="AX215">
            <v>-3103.4387529948726</v>
          </cell>
          <cell r="AY215">
            <v>-936.00856627058238</v>
          </cell>
          <cell r="AZ215">
            <v>-1610.7472956813872</v>
          </cell>
          <cell r="BA215">
            <v>-3928.8920503798872</v>
          </cell>
          <cell r="BB215">
            <v>-1791.4641415732913</v>
          </cell>
          <cell r="BC215">
            <v>-2238.4512039814144</v>
          </cell>
          <cell r="BD215">
            <v>-17.032543191686273</v>
          </cell>
          <cell r="BE215">
            <v>-27587.16718814522</v>
          </cell>
          <cell r="BF215">
            <v>-1200.4622548110783</v>
          </cell>
          <cell r="BG215">
            <v>-3170.5337336873636</v>
          </cell>
          <cell r="BH215">
            <v>-2774.9177537830546</v>
          </cell>
          <cell r="BI215">
            <v>-1941.0809961380437</v>
          </cell>
          <cell r="BJ215">
            <v>-4053.9426151295193</v>
          </cell>
          <cell r="BK215">
            <v>-4493.524824379012</v>
          </cell>
          <cell r="BL215">
            <v>-895.5015966175124</v>
          </cell>
          <cell r="BM215">
            <v>-1593.5155401080847</v>
          </cell>
          <cell r="BN215">
            <v>-5907.9720788467675</v>
          </cell>
          <cell r="BO215">
            <v>-741.73992021707818</v>
          </cell>
          <cell r="BP215">
            <v>-813.97587444167584</v>
          </cell>
          <cell r="BQ215">
            <v>0</v>
          </cell>
          <cell r="BR215">
            <v>-18763.633320227265</v>
          </cell>
          <cell r="BS215">
            <v>-1126.8808527458459</v>
          </cell>
          <cell r="BT215">
            <v>-2173.9738129461184</v>
          </cell>
          <cell r="BU215">
            <v>-1291.234061033465</v>
          </cell>
          <cell r="BV215">
            <v>-1810.0031179366633</v>
          </cell>
          <cell r="BW215">
            <v>-3255.8877855096944</v>
          </cell>
          <cell r="BX215">
            <v>-2160.1833130000159</v>
          </cell>
          <cell r="BY215">
            <v>-240.34871334675699</v>
          </cell>
          <cell r="BZ215">
            <v>-1987.1453731982037</v>
          </cell>
          <cell r="CA215">
            <v>-1416.9738694708794</v>
          </cell>
          <cell r="CB215">
            <v>-1195.6527625964954</v>
          </cell>
          <cell r="CC215">
            <v>-1459.8229228761047</v>
          </cell>
          <cell r="CD215">
            <v>-645.52673557586968</v>
          </cell>
          <cell r="CE215">
            <v>-15761.153876103461</v>
          </cell>
          <cell r="CF215">
            <v>-682.86778447218239</v>
          </cell>
          <cell r="CG215">
            <v>-1299.2661813469604</v>
          </cell>
          <cell r="CH215">
            <v>-2211.663699191995</v>
          </cell>
          <cell r="CI215">
            <v>-1702.4577071238309</v>
          </cell>
          <cell r="CJ215">
            <v>-2644.4719647569582</v>
          </cell>
          <cell r="CK215">
            <v>-1502.3764366107062</v>
          </cell>
          <cell r="CL215">
            <v>-377.61343232076615</v>
          </cell>
          <cell r="CM215">
            <v>-661.32833735272288</v>
          </cell>
          <cell r="CN215">
            <v>-2133.751480313018</v>
          </cell>
          <cell r="CO215">
            <v>-863.09237717092037</v>
          </cell>
          <cell r="CP215">
            <v>-1099.5214646980166</v>
          </cell>
          <cell r="CQ215">
            <v>-582.74301075097173</v>
          </cell>
          <cell r="CR215">
            <v>-18420.430666416883</v>
          </cell>
          <cell r="CS215">
            <v>-1357.9653995037079</v>
          </cell>
          <cell r="CT215">
            <v>-1619.8821350745857</v>
          </cell>
          <cell r="CU215">
            <v>-2426.1579206706956</v>
          </cell>
          <cell r="CV215">
            <v>-1632.1457372466102</v>
          </cell>
          <cell r="CW215">
            <v>-4057.5102321780287</v>
          </cell>
          <cell r="CX215">
            <v>-2017.5436654388905</v>
          </cell>
          <cell r="CY215">
            <v>-735.64364649821073</v>
          </cell>
          <cell r="CZ215">
            <v>-642.84733188804239</v>
          </cell>
          <cell r="DA215">
            <v>-1099.0671314168721</v>
          </cell>
          <cell r="DB215">
            <v>-1944.7554781418294</v>
          </cell>
          <cell r="DC215">
            <v>-701.14687526784837</v>
          </cell>
          <cell r="DD215">
            <v>-185.76511307898909</v>
          </cell>
          <cell r="DE215">
            <v>-20870.850783832371</v>
          </cell>
          <cell r="DF215">
            <v>-1374.2349515054375</v>
          </cell>
          <cell r="DG215">
            <v>-1734.898697944358</v>
          </cell>
          <cell r="DH215">
            <v>-2549.8573281327263</v>
          </cell>
          <cell r="DI215">
            <v>-2959.5642722500488</v>
          </cell>
          <cell r="DJ215">
            <v>-4237.692943086382</v>
          </cell>
          <cell r="DK215">
            <v>-3124.1613055504858</v>
          </cell>
          <cell r="DL215">
            <v>-983.5158928623423</v>
          </cell>
          <cell r="DM215">
            <v>-37.303946323692799</v>
          </cell>
          <cell r="DN215">
            <v>-1257.7264177286997</v>
          </cell>
          <cell r="DO215">
            <v>-1697.8599455524236</v>
          </cell>
          <cell r="DP215">
            <v>-692.50975235365331</v>
          </cell>
          <cell r="DQ215">
            <v>-221.52533053327352</v>
          </cell>
          <cell r="DR215">
            <v>-23753.165340982378</v>
          </cell>
          <cell r="DS215">
            <v>-1477.4592731734738</v>
          </cell>
          <cell r="DT215">
            <v>-1952.9540323549882</v>
          </cell>
          <cell r="DU215">
            <v>-1713.3715529218316</v>
          </cell>
          <cell r="DV215">
            <v>-2004.8261879030615</v>
          </cell>
          <cell r="DW215">
            <v>-5169.2315762653016</v>
          </cell>
          <cell r="DX215">
            <v>-3265.4582196865231</v>
          </cell>
          <cell r="DY215">
            <v>-85.637992648407817</v>
          </cell>
          <cell r="DZ215">
            <v>-1156.7246007043868</v>
          </cell>
          <cell r="EA215">
            <v>-2355.4525978043675</v>
          </cell>
          <cell r="EB215">
            <v>-2220.0630094250664</v>
          </cell>
          <cell r="EC215">
            <v>-1869.9667394794524</v>
          </cell>
          <cell r="ED215">
            <v>-482.01955862157047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-33.899500005412847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-301.76930000633001</v>
          </cell>
          <cell r="S216">
            <v>0</v>
          </cell>
          <cell r="T216">
            <v>0</v>
          </cell>
          <cell r="U216">
            <v>-72.309832266764715</v>
          </cell>
          <cell r="V216">
            <v>-156.79963628016412</v>
          </cell>
          <cell r="W216">
            <v>0</v>
          </cell>
          <cell r="X216">
            <v>-72.659831454977393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-59.969700001180172</v>
          </cell>
          <cell r="AS216">
            <v>0</v>
          </cell>
          <cell r="AT216">
            <v>0</v>
          </cell>
          <cell r="AU216">
            <v>0</v>
          </cell>
          <cell r="AV216">
            <v>-9.2099539269693196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-50.759746072813869</v>
          </cell>
          <cell r="BC216">
            <v>0</v>
          </cell>
          <cell r="BD216">
            <v>0</v>
          </cell>
          <cell r="BE216">
            <v>-330.11930000782013</v>
          </cell>
          <cell r="BF216">
            <v>0</v>
          </cell>
          <cell r="BG216">
            <v>0</v>
          </cell>
          <cell r="BH216">
            <v>-60.409871904877946</v>
          </cell>
          <cell r="BI216">
            <v>0</v>
          </cell>
          <cell r="BJ216">
            <v>-157.63966573495418</v>
          </cell>
          <cell r="BK216">
            <v>-7.9099832274951041</v>
          </cell>
          <cell r="BL216">
            <v>-23.659949830267578</v>
          </cell>
          <cell r="BM216">
            <v>0</v>
          </cell>
          <cell r="BN216">
            <v>0</v>
          </cell>
          <cell r="BO216">
            <v>-80.499829305335879</v>
          </cell>
          <cell r="BP216">
            <v>0</v>
          </cell>
          <cell r="BQ216">
            <v>0</v>
          </cell>
          <cell r="BR216">
            <v>-236.87930000573397</v>
          </cell>
          <cell r="BS216">
            <v>0</v>
          </cell>
          <cell r="BT216">
            <v>0</v>
          </cell>
          <cell r="BU216">
            <v>-44.799867613241076</v>
          </cell>
          <cell r="BV216">
            <v>0</v>
          </cell>
          <cell r="BW216">
            <v>-149.37955857347697</v>
          </cell>
          <cell r="BX216">
            <v>-42.69987381901592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-106.60930000245571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-91.20940111996606</v>
          </cell>
          <cell r="CK216">
            <v>0</v>
          </cell>
          <cell r="CL216">
            <v>0</v>
          </cell>
          <cell r="CM216">
            <v>-15.399898884817958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-783.5093000009656</v>
          </cell>
          <cell r="CS216">
            <v>0</v>
          </cell>
          <cell r="CT216">
            <v>0</v>
          </cell>
          <cell r="CU216">
            <v>-66.07994096330367</v>
          </cell>
          <cell r="CV216">
            <v>-61.599944965448231</v>
          </cell>
          <cell r="CW216">
            <v>-507.49954659305513</v>
          </cell>
          <cell r="CX216">
            <v>0</v>
          </cell>
          <cell r="CY216">
            <v>0</v>
          </cell>
          <cell r="CZ216">
            <v>0</v>
          </cell>
          <cell r="DA216">
            <v>-148.32986747985706</v>
          </cell>
          <cell r="DB216">
            <v>0</v>
          </cell>
          <cell r="DC216">
            <v>0</v>
          </cell>
          <cell r="DD216">
            <v>0</v>
          </cell>
          <cell r="DE216">
            <v>-214.19929999113083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-214.19929999671876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-754.79269799590111</v>
          </cell>
          <cell r="DS216">
            <v>-98.85908185923472</v>
          </cell>
          <cell r="DT216">
            <v>0</v>
          </cell>
          <cell r="DU216">
            <v>-76.760108268586919</v>
          </cell>
          <cell r="DV216">
            <v>-272.49387435941026</v>
          </cell>
          <cell r="DW216">
            <v>-44.919546319404617</v>
          </cell>
          <cell r="DX216">
            <v>-179.49778549326584</v>
          </cell>
          <cell r="DY216">
            <v>-82.262301693903282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8">
          <cell r="A218" t="str">
            <v>Total Coal Fuel Burn Expense</v>
          </cell>
          <cell r="F218">
            <v>-3461.860967695713</v>
          </cell>
          <cell r="G218">
            <v>-1217.7463033348322</v>
          </cell>
          <cell r="H218">
            <v>-16551.444034323096</v>
          </cell>
          <cell r="I218">
            <v>-13108.560480818152</v>
          </cell>
          <cell r="J218">
            <v>-16112.615253783762</v>
          </cell>
          <cell r="K218">
            <v>-26605.850417338312</v>
          </cell>
          <cell r="L218">
            <v>-5884.0007112026215</v>
          </cell>
          <cell r="M218">
            <v>-15091.660463482141</v>
          </cell>
          <cell r="N218">
            <v>-20672.044099062681</v>
          </cell>
          <cell r="O218">
            <v>-13090.166811943054</v>
          </cell>
          <cell r="P218">
            <v>-12228.982380665839</v>
          </cell>
          <cell r="Q218">
            <v>-3693.1386389732361</v>
          </cell>
          <cell r="R218">
            <v>-175794.99639487267</v>
          </cell>
          <cell r="S218">
            <v>-10251.712126433849</v>
          </cell>
          <cell r="T218">
            <v>-14417.169362597167</v>
          </cell>
          <cell r="U218">
            <v>-19515.87606279552</v>
          </cell>
          <cell r="V218">
            <v>-12323.993743635714</v>
          </cell>
          <cell r="W218">
            <v>-12607.28738296777</v>
          </cell>
          <cell r="X218">
            <v>-22856.0904597193</v>
          </cell>
          <cell r="Y218">
            <v>-6678.2902025878429</v>
          </cell>
          <cell r="Z218">
            <v>-21136.198553964496</v>
          </cell>
          <cell r="AA218">
            <v>-25438.856447681785</v>
          </cell>
          <cell r="AB218">
            <v>-12481.851844213903</v>
          </cell>
          <cell r="AC218">
            <v>-9104.2786279171705</v>
          </cell>
          <cell r="AD218">
            <v>-8983.3915804177523</v>
          </cell>
          <cell r="AE218">
            <v>-226585.75379669666</v>
          </cell>
          <cell r="AF218">
            <v>-11193.069345496595</v>
          </cell>
          <cell r="AG218">
            <v>-9638.1181916445494</v>
          </cell>
          <cell r="AH218">
            <v>-65740.556305959821</v>
          </cell>
          <cell r="AI218">
            <v>-15902.653926514089</v>
          </cell>
          <cell r="AJ218">
            <v>-18880.556742951274</v>
          </cell>
          <cell r="AK218">
            <v>-27783.174408428371</v>
          </cell>
          <cell r="AL218">
            <v>-7914.8087889328599</v>
          </cell>
          <cell r="AM218">
            <v>-29415.474529646337</v>
          </cell>
          <cell r="AN218">
            <v>-11758.807150557637</v>
          </cell>
          <cell r="AO218">
            <v>-12186.361486591399</v>
          </cell>
          <cell r="AP218">
            <v>-9181.5397622287273</v>
          </cell>
          <cell r="AQ218">
            <v>-6990.6331578493118</v>
          </cell>
          <cell r="AR218">
            <v>-154547.95063316822</v>
          </cell>
          <cell r="AS218">
            <v>-8259.8019588887691</v>
          </cell>
          <cell r="AT218">
            <v>-11265.074954643846</v>
          </cell>
          <cell r="AU218">
            <v>-13633.711905762553</v>
          </cell>
          <cell r="AV218">
            <v>-11444.962242253125</v>
          </cell>
          <cell r="AW218">
            <v>-6651.6815522164106</v>
          </cell>
          <cell r="AX218">
            <v>-23315.495325885713</v>
          </cell>
          <cell r="AY218">
            <v>-14243.418313883245</v>
          </cell>
          <cell r="AZ218">
            <v>-21085.459692671895</v>
          </cell>
          <cell r="BA218">
            <v>-21081.845544919372</v>
          </cell>
          <cell r="BB218">
            <v>-12055.370271667838</v>
          </cell>
          <cell r="BC218">
            <v>-7313.6046104505658</v>
          </cell>
          <cell r="BD218">
            <v>-4197.5242598727345</v>
          </cell>
          <cell r="BE218">
            <v>-114797.56090593338</v>
          </cell>
          <cell r="BF218">
            <v>32309.614458531141</v>
          </cell>
          <cell r="BG218">
            <v>-9298.3352658897638</v>
          </cell>
          <cell r="BH218">
            <v>-13314.955762892962</v>
          </cell>
          <cell r="BI218">
            <v>-9403.4884699136019</v>
          </cell>
          <cell r="BJ218">
            <v>-12986.574268490076</v>
          </cell>
          <cell r="BK218">
            <v>-22474.843114197254</v>
          </cell>
          <cell r="BL218">
            <v>-15284.821616955101</v>
          </cell>
          <cell r="BM218">
            <v>-21478.062229007483</v>
          </cell>
          <cell r="BN218">
            <v>-20409.493015788496</v>
          </cell>
          <cell r="BO218">
            <v>-12248.266042657197</v>
          </cell>
          <cell r="BP218">
            <v>-6430.1684890761971</v>
          </cell>
          <cell r="BQ218">
            <v>-3778.1670895889401</v>
          </cell>
          <cell r="BR218">
            <v>-206371.33969378471</v>
          </cell>
          <cell r="BS218">
            <v>-15132.398062556982</v>
          </cell>
          <cell r="BT218">
            <v>-13613.592262759805</v>
          </cell>
          <cell r="BU218">
            <v>-11447.425214082003</v>
          </cell>
          <cell r="BV218">
            <v>-11009.01586060971</v>
          </cell>
          <cell r="BW218">
            <v>-15730.620476745069</v>
          </cell>
          <cell r="BX218">
            <v>-36221.256717942655</v>
          </cell>
          <cell r="BY218">
            <v>-10029.36079480499</v>
          </cell>
          <cell r="BZ218">
            <v>-28480.431545473635</v>
          </cell>
          <cell r="CA218">
            <v>-23923.066432073712</v>
          </cell>
          <cell r="CB218">
            <v>-18239.674850970507</v>
          </cell>
          <cell r="CC218">
            <v>-11218.561518989503</v>
          </cell>
          <cell r="CD218">
            <v>-11325.935956805944</v>
          </cell>
          <cell r="CE218">
            <v>-220479.75976955891</v>
          </cell>
          <cell r="CF218">
            <v>-15227.81835386157</v>
          </cell>
          <cell r="CG218">
            <v>-12063.900778487325</v>
          </cell>
          <cell r="CH218">
            <v>-14560.270287424326</v>
          </cell>
          <cell r="CI218">
            <v>-12901.654358677566</v>
          </cell>
          <cell r="CJ218">
            <v>-20547.812444776297</v>
          </cell>
          <cell r="CK218">
            <v>-35148.377757608891</v>
          </cell>
          <cell r="CL218">
            <v>-9306.3597170859575</v>
          </cell>
          <cell r="CM218">
            <v>-28305.054640218616</v>
          </cell>
          <cell r="CN218">
            <v>-28289.631902098656</v>
          </cell>
          <cell r="CO218">
            <v>-18597.023761227727</v>
          </cell>
          <cell r="CP218">
            <v>-12404.020465105772</v>
          </cell>
          <cell r="CQ218">
            <v>-13127.83530305326</v>
          </cell>
          <cell r="CR218">
            <v>-243832.11200201511</v>
          </cell>
          <cell r="CS218">
            <v>-20432.088094778359</v>
          </cell>
          <cell r="CT218">
            <v>-17048.479536317289</v>
          </cell>
          <cell r="CU218">
            <v>-20233.732751682401</v>
          </cell>
          <cell r="CV218">
            <v>-15485.722420603037</v>
          </cell>
          <cell r="CW218">
            <v>-19610.215569660068</v>
          </cell>
          <cell r="CX218">
            <v>-39213.446737915277</v>
          </cell>
          <cell r="CY218">
            <v>-9806.7184822708368</v>
          </cell>
          <cell r="CZ218">
            <v>-26913.128867462277</v>
          </cell>
          <cell r="DA218">
            <v>-25006.297424294055</v>
          </cell>
          <cell r="DB218">
            <v>-18123.443550206721</v>
          </cell>
          <cell r="DC218">
            <v>-17811.705059498549</v>
          </cell>
          <cell r="DD218">
            <v>-14147.133507244289</v>
          </cell>
          <cell r="DE218">
            <v>-262022.85088336468</v>
          </cell>
          <cell r="DF218">
            <v>-22077.120978809893</v>
          </cell>
          <cell r="DG218">
            <v>-17729.565060056746</v>
          </cell>
          <cell r="DH218">
            <v>-20627.839590892196</v>
          </cell>
          <cell r="DI218">
            <v>-14935.658294469118</v>
          </cell>
          <cell r="DJ218">
            <v>-20576.557775996625</v>
          </cell>
          <cell r="DK218">
            <v>-40879.216436557472</v>
          </cell>
          <cell r="DL218">
            <v>-13192.328914582729</v>
          </cell>
          <cell r="DM218">
            <v>-28548.273513741791</v>
          </cell>
          <cell r="DN218">
            <v>-31041.376225888729</v>
          </cell>
          <cell r="DO218">
            <v>-22717.572208926082</v>
          </cell>
          <cell r="DP218">
            <v>-15958.423683583736</v>
          </cell>
          <cell r="DQ218">
            <v>-13738.918199881911</v>
          </cell>
          <cell r="DR218">
            <v>-244928.63754892349</v>
          </cell>
          <cell r="DS218">
            <v>-18651.686159625649</v>
          </cell>
          <cell r="DT218">
            <v>-19397.349518276751</v>
          </cell>
          <cell r="DU218">
            <v>-17963.176927179098</v>
          </cell>
          <cell r="DV218">
            <v>-15731.557282611728</v>
          </cell>
          <cell r="DW218">
            <v>-30781.979737617075</v>
          </cell>
          <cell r="DX218">
            <v>-37235.632721289992</v>
          </cell>
          <cell r="DY218">
            <v>-8530.8930559530854</v>
          </cell>
          <cell r="DZ218">
            <v>-18220.159023649991</v>
          </cell>
          <cell r="EA218">
            <v>-27364.436189718544</v>
          </cell>
          <cell r="EB218">
            <v>-22933.103682674468</v>
          </cell>
          <cell r="EC218">
            <v>-17726.364977017045</v>
          </cell>
          <cell r="ED218">
            <v>-10392.298273392022</v>
          </cell>
        </row>
        <row r="220">
          <cell r="A220" t="str">
            <v>Gas Fuel Burn Expense</v>
          </cell>
        </row>
        <row r="221">
          <cell r="F221">
            <v>-187.40537881851196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-1445.5136937238276</v>
          </cell>
          <cell r="L221">
            <v>-452.01753697125241</v>
          </cell>
          <cell r="M221">
            <v>-3055.1198474355042</v>
          </cell>
          <cell r="N221">
            <v>-2488.6122032254934</v>
          </cell>
          <cell r="O221">
            <v>-2094.1866234848276</v>
          </cell>
          <cell r="P221">
            <v>0</v>
          </cell>
          <cell r="Q221">
            <v>0</v>
          </cell>
          <cell r="R221">
            <v>-2669.6460993438959</v>
          </cell>
          <cell r="S221">
            <v>0</v>
          </cell>
          <cell r="T221">
            <v>0</v>
          </cell>
          <cell r="U221">
            <v>0</v>
          </cell>
          <cell r="V221">
            <v>-116.37819999968633</v>
          </cell>
          <cell r="W221">
            <v>0</v>
          </cell>
          <cell r="X221">
            <v>0</v>
          </cell>
          <cell r="Y221">
            <v>-589.59187146881595</v>
          </cell>
          <cell r="Z221">
            <v>-266.27985765971243</v>
          </cell>
          <cell r="AA221">
            <v>-530.61867022048682</v>
          </cell>
          <cell r="AB221">
            <v>-1166.777499999851</v>
          </cell>
          <cell r="AC221">
            <v>0</v>
          </cell>
          <cell r="AD221">
            <v>0</v>
          </cell>
          <cell r="AE221">
            <v>-5965.5152999982238</v>
          </cell>
          <cell r="AF221">
            <v>0</v>
          </cell>
          <cell r="AG221">
            <v>0</v>
          </cell>
          <cell r="AH221">
            <v>0</v>
          </cell>
          <cell r="AI221">
            <v>-895.07360000023618</v>
          </cell>
          <cell r="AJ221">
            <v>0</v>
          </cell>
          <cell r="AK221">
            <v>-334.63400000007823</v>
          </cell>
          <cell r="AL221">
            <v>-200.52459999965504</v>
          </cell>
          <cell r="AM221">
            <v>-622.6742000002414</v>
          </cell>
          <cell r="AN221">
            <v>-2076.5868999995291</v>
          </cell>
          <cell r="AO221">
            <v>-1836.0219999998808</v>
          </cell>
          <cell r="AP221">
            <v>0</v>
          </cell>
          <cell r="AQ221">
            <v>0</v>
          </cell>
          <cell r="AR221">
            <v>-2620.0388000011444</v>
          </cell>
          <cell r="AS221">
            <v>0</v>
          </cell>
          <cell r="AT221">
            <v>0</v>
          </cell>
          <cell r="AU221">
            <v>0</v>
          </cell>
          <cell r="AV221">
            <v>-562.46420000027865</v>
          </cell>
          <cell r="AW221">
            <v>0</v>
          </cell>
          <cell r="AX221">
            <v>-591.93500000005588</v>
          </cell>
          <cell r="AY221">
            <v>-345.63379999995232</v>
          </cell>
          <cell r="AZ221">
            <v>0</v>
          </cell>
          <cell r="BA221">
            <v>-174.125</v>
          </cell>
          <cell r="BB221">
            <v>-945.8808000003919</v>
          </cell>
          <cell r="BC221">
            <v>0</v>
          </cell>
          <cell r="BD221">
            <v>0</v>
          </cell>
          <cell r="BE221">
            <v>-2522.2606000006199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-874.7453000000678</v>
          </cell>
          <cell r="BL221">
            <v>-647.98270000005141</v>
          </cell>
          <cell r="BM221">
            <v>-141.06790000014007</v>
          </cell>
          <cell r="BN221">
            <v>-380.05530000012368</v>
          </cell>
          <cell r="BO221">
            <v>-478.40940000023693</v>
          </cell>
          <cell r="BP221">
            <v>0</v>
          </cell>
          <cell r="BQ221">
            <v>0</v>
          </cell>
          <cell r="BR221">
            <v>-5121.1900999993086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-869.3296999996528</v>
          </cell>
          <cell r="BY221">
            <v>-90.343700000084937</v>
          </cell>
          <cell r="BZ221">
            <v>-1835.1683999998495</v>
          </cell>
          <cell r="CA221">
            <v>-2326.3482999997213</v>
          </cell>
          <cell r="CB221">
            <v>0</v>
          </cell>
          <cell r="CC221">
            <v>0</v>
          </cell>
          <cell r="CD221">
            <v>0</v>
          </cell>
          <cell r="CE221">
            <v>-8039.1706000007689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-1292.6367000001483</v>
          </cell>
          <cell r="CL221">
            <v>-72.935399999842048</v>
          </cell>
          <cell r="CM221">
            <v>-1995.5709999995306</v>
          </cell>
          <cell r="CN221">
            <v>-2586.4078999999911</v>
          </cell>
          <cell r="CO221">
            <v>-2091.6195999998599</v>
          </cell>
          <cell r="CP221">
            <v>0</v>
          </cell>
          <cell r="CQ221">
            <v>0</v>
          </cell>
          <cell r="CR221">
            <v>-4169.4698000028729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-395.5113000003621</v>
          </cell>
          <cell r="CY221">
            <v>-145.23300000000745</v>
          </cell>
          <cell r="CZ221">
            <v>-2404.2233999995515</v>
          </cell>
          <cell r="DA221">
            <v>-1224.502100000158</v>
          </cell>
          <cell r="DB221">
            <v>0</v>
          </cell>
          <cell r="DC221">
            <v>0</v>
          </cell>
          <cell r="DD221">
            <v>0</v>
          </cell>
          <cell r="DE221">
            <v>-4976.1351999938488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-614.19559999974445</v>
          </cell>
          <cell r="DL221">
            <v>119.58200000040233</v>
          </cell>
          <cell r="DM221">
            <v>-2337.1200000001118</v>
          </cell>
          <cell r="DN221">
            <v>-1374.1568999998271</v>
          </cell>
          <cell r="DO221">
            <v>-770.24469999969006</v>
          </cell>
          <cell r="DP221">
            <v>0</v>
          </cell>
          <cell r="DQ221">
            <v>0</v>
          </cell>
          <cell r="DR221">
            <v>-5378.3394999951124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-838.40049999952316</v>
          </cell>
          <cell r="DY221">
            <v>-764.11100000049919</v>
          </cell>
          <cell r="DZ221">
            <v>-2735.8099999995902</v>
          </cell>
          <cell r="EA221">
            <v>-239.7859999993816</v>
          </cell>
          <cell r="EB221">
            <v>-800.23199999984354</v>
          </cell>
          <cell r="EC221">
            <v>0</v>
          </cell>
          <cell r="ED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3">
          <cell r="F223">
            <v>-42.40074128494598</v>
          </cell>
          <cell r="G223">
            <v>-35.334876728244126</v>
          </cell>
          <cell r="H223">
            <v>-274.31612643692642</v>
          </cell>
          <cell r="I223">
            <v>0</v>
          </cell>
          <cell r="J223">
            <v>-676.71736652310938</v>
          </cell>
          <cell r="K223">
            <v>-109.92037840932608</v>
          </cell>
          <cell r="L223">
            <v>-277.20250836201012</v>
          </cell>
          <cell r="M223">
            <v>-1812.3865230334923</v>
          </cell>
          <cell r="N223">
            <v>-847.80769171845168</v>
          </cell>
          <cell r="O223">
            <v>-1596.9389984067529</v>
          </cell>
          <cell r="P223">
            <v>-2049.501855800394</v>
          </cell>
          <cell r="Q223">
            <v>-478.57731641363353</v>
          </cell>
          <cell r="R223">
            <v>-6419.5914620757103</v>
          </cell>
          <cell r="S223">
            <v>-489.52424599975348</v>
          </cell>
          <cell r="T223">
            <v>-157.96935177827254</v>
          </cell>
          <cell r="U223">
            <v>-1023.0270514478907</v>
          </cell>
          <cell r="V223">
            <v>0</v>
          </cell>
          <cell r="W223">
            <v>-635.17318558832631</v>
          </cell>
          <cell r="X223">
            <v>-791.4000605866313</v>
          </cell>
          <cell r="Y223">
            <v>-187.453483578749</v>
          </cell>
          <cell r="Z223">
            <v>-134.04182325769216</v>
          </cell>
          <cell r="AA223">
            <v>-515.62343965284526</v>
          </cell>
          <cell r="AB223">
            <v>-918.82146392203867</v>
          </cell>
          <cell r="AC223">
            <v>0</v>
          </cell>
          <cell r="AD223">
            <v>-1566.5573562541977</v>
          </cell>
          <cell r="AE223">
            <v>-18083.873679146171</v>
          </cell>
          <cell r="AF223">
            <v>-1386.827084290795</v>
          </cell>
          <cell r="AG223">
            <v>-603.9793316796422</v>
          </cell>
          <cell r="AH223">
            <v>-5375.3772813687101</v>
          </cell>
          <cell r="AI223">
            <v>0</v>
          </cell>
          <cell r="AJ223">
            <v>-1100.3656563749537</v>
          </cell>
          <cell r="AK223">
            <v>-2041.4005575161427</v>
          </cell>
          <cell r="AL223">
            <v>-392.95792434830219</v>
          </cell>
          <cell r="AM223">
            <v>-782.20909992326051</v>
          </cell>
          <cell r="AN223">
            <v>-3975.7724118484184</v>
          </cell>
          <cell r="AO223">
            <v>-556.05293184798211</v>
          </cell>
          <cell r="AP223">
            <v>-885.29045254737139</v>
          </cell>
          <cell r="AQ223">
            <v>-983.64094740431756</v>
          </cell>
          <cell r="AR223">
            <v>-12370.699163734913</v>
          </cell>
          <cell r="AS223">
            <v>0</v>
          </cell>
          <cell r="AT223">
            <v>-1239.69348229561</v>
          </cell>
          <cell r="AU223">
            <v>-2286.3736304203048</v>
          </cell>
          <cell r="AV223">
            <v>-1711.8279385021888</v>
          </cell>
          <cell r="AW223">
            <v>-703.71560298744589</v>
          </cell>
          <cell r="AX223">
            <v>-1135.0745171913877</v>
          </cell>
          <cell r="AY223">
            <v>-431.86077710520476</v>
          </cell>
          <cell r="AZ223">
            <v>-149.48062924481928</v>
          </cell>
          <cell r="BA223">
            <v>-1104.8188837645575</v>
          </cell>
          <cell r="BB223">
            <v>-1303.8359605204314</v>
          </cell>
          <cell r="BC223">
            <v>-1724.5966636314988</v>
          </cell>
          <cell r="BD223">
            <v>-579.42107807472348</v>
          </cell>
          <cell r="BE223">
            <v>8641.491615369916</v>
          </cell>
          <cell r="BF223">
            <v>15843.165320339613</v>
          </cell>
          <cell r="BG223">
            <v>-1107.6636478947476</v>
          </cell>
          <cell r="BH223">
            <v>0</v>
          </cell>
          <cell r="BI223">
            <v>-938.46253030095249</v>
          </cell>
          <cell r="BJ223">
            <v>0</v>
          </cell>
          <cell r="BK223">
            <v>-1693.1712408801541</v>
          </cell>
          <cell r="BL223">
            <v>-415.43866210989654</v>
          </cell>
          <cell r="BM223">
            <v>-494.24440378509462</v>
          </cell>
          <cell r="BN223">
            <v>-1591.4436200000346</v>
          </cell>
          <cell r="BO223">
            <v>0</v>
          </cell>
          <cell r="BP223">
            <v>0</v>
          </cell>
          <cell r="BQ223">
            <v>-961.24959999974817</v>
          </cell>
          <cell r="BR223">
            <v>-13496.083169981837</v>
          </cell>
          <cell r="BS223">
            <v>-1615.4097999995574</v>
          </cell>
          <cell r="BT223">
            <v>-1593.0651000002399</v>
          </cell>
          <cell r="BU223">
            <v>0</v>
          </cell>
          <cell r="BV223">
            <v>-581.41549999965355</v>
          </cell>
          <cell r="BW223">
            <v>0</v>
          </cell>
          <cell r="BX223">
            <v>-1662.4772000005469</v>
          </cell>
          <cell r="BY223">
            <v>-366.02500000037253</v>
          </cell>
          <cell r="BZ223">
            <v>-1831.0557399997488</v>
          </cell>
          <cell r="CA223">
            <v>-2897.0326999993995</v>
          </cell>
          <cell r="CB223">
            <v>-1018.5220300005749</v>
          </cell>
          <cell r="CC223">
            <v>-1026.5712000001222</v>
          </cell>
          <cell r="CD223">
            <v>-904.50890000071377</v>
          </cell>
          <cell r="CE223">
            <v>-13775.841260001063</v>
          </cell>
          <cell r="CF223">
            <v>-2297.6538000004366</v>
          </cell>
          <cell r="CG223">
            <v>-1538.9865999994799</v>
          </cell>
          <cell r="CH223">
            <v>-1113.1332999998704</v>
          </cell>
          <cell r="CI223">
            <v>-332.72759999986738</v>
          </cell>
          <cell r="CJ223">
            <v>0</v>
          </cell>
          <cell r="CK223">
            <v>-3542.3745599994436</v>
          </cell>
          <cell r="CL223">
            <v>-710.03541999962181</v>
          </cell>
          <cell r="CM223">
            <v>-2453.6570399999619</v>
          </cell>
          <cell r="CN223">
            <v>-1695.5470699993894</v>
          </cell>
          <cell r="CO223">
            <v>0</v>
          </cell>
          <cell r="CP223">
            <v>0</v>
          </cell>
          <cell r="CQ223">
            <v>-91.725870000198483</v>
          </cell>
          <cell r="CR223">
            <v>-12571.869660004973</v>
          </cell>
          <cell r="CS223">
            <v>-265.53619999997318</v>
          </cell>
          <cell r="CT223">
            <v>-217.01350999996066</v>
          </cell>
          <cell r="CU223">
            <v>0</v>
          </cell>
          <cell r="CV223">
            <v>-902.38899999996647</v>
          </cell>
          <cell r="CW223">
            <v>0</v>
          </cell>
          <cell r="CX223">
            <v>-4150.4196999995038</v>
          </cell>
          <cell r="CY223">
            <v>-1187.4202999994159</v>
          </cell>
          <cell r="CZ223">
            <v>-1473.9774500001222</v>
          </cell>
          <cell r="DA223">
            <v>-2820.7640999993309</v>
          </cell>
          <cell r="DB223">
            <v>-1458.3745999997482</v>
          </cell>
          <cell r="DC223">
            <v>0</v>
          </cell>
          <cell r="DD223">
            <v>-95.97480000089854</v>
          </cell>
          <cell r="DE223">
            <v>-10382.432439997792</v>
          </cell>
          <cell r="DF223">
            <v>-183.271420000121</v>
          </cell>
          <cell r="DG223">
            <v>-103.07170000020415</v>
          </cell>
          <cell r="DH223">
            <v>0</v>
          </cell>
          <cell r="DI223">
            <v>-1083.6439000000246</v>
          </cell>
          <cell r="DJ223">
            <v>0</v>
          </cell>
          <cell r="DK223">
            <v>-3149.4039599997923</v>
          </cell>
          <cell r="DL223">
            <v>-1423.5834599994123</v>
          </cell>
          <cell r="DM223">
            <v>-3025.0272000003606</v>
          </cell>
          <cell r="DN223">
            <v>-1338.4603000003844</v>
          </cell>
          <cell r="DO223">
            <v>0</v>
          </cell>
          <cell r="DP223">
            <v>0</v>
          </cell>
          <cell r="DQ223">
            <v>-75.970499999821186</v>
          </cell>
          <cell r="DR223">
            <v>-13387.244479998946</v>
          </cell>
          <cell r="DS223">
            <v>-181.8804999999702</v>
          </cell>
          <cell r="DT223">
            <v>-163.8859999999404</v>
          </cell>
          <cell r="DU223">
            <v>-553.73525999952108</v>
          </cell>
          <cell r="DV223">
            <v>-551.61526000034064</v>
          </cell>
          <cell r="DW223">
            <v>0</v>
          </cell>
          <cell r="DX223">
            <v>-4935.0562700005248</v>
          </cell>
          <cell r="DY223">
            <v>-1619.4435700001195</v>
          </cell>
          <cell r="DZ223">
            <v>-3907.6174600003287</v>
          </cell>
          <cell r="EA223">
            <v>-1021.7003600001335</v>
          </cell>
          <cell r="EB223">
            <v>-75.519299999810755</v>
          </cell>
          <cell r="EC223">
            <v>-192.9870000006631</v>
          </cell>
          <cell r="ED223">
            <v>-183.80350000038743</v>
          </cell>
        </row>
        <row r="224">
          <cell r="F224">
            <v>-0.59142573067219928</v>
          </cell>
          <cell r="G224">
            <v>-2.9346213298849761</v>
          </cell>
          <cell r="H224">
            <v>-0.96369989294908009</v>
          </cell>
          <cell r="I224">
            <v>0</v>
          </cell>
          <cell r="J224">
            <v>3.340140953368973</v>
          </cell>
          <cell r="K224">
            <v>7.7556841550394893</v>
          </cell>
          <cell r="L224">
            <v>-0.86069424985907972</v>
          </cell>
          <cell r="M224">
            <v>-24.290854343678802</v>
          </cell>
          <cell r="N224">
            <v>1.0516178366960958</v>
          </cell>
          <cell r="O224">
            <v>0</v>
          </cell>
          <cell r="P224">
            <v>0</v>
          </cell>
          <cell r="Q224">
            <v>0</v>
          </cell>
          <cell r="R224">
            <v>14.712730769068003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3.4544676222139969</v>
          </cell>
          <cell r="X224">
            <v>0</v>
          </cell>
          <cell r="Y224">
            <v>1.7629384421743453</v>
          </cell>
          <cell r="Z224">
            <v>4.5751661148387939</v>
          </cell>
          <cell r="AA224">
            <v>4.9201585897244513</v>
          </cell>
          <cell r="AB224">
            <v>0</v>
          </cell>
          <cell r="AC224">
            <v>0</v>
          </cell>
          <cell r="AD224">
            <v>0</v>
          </cell>
          <cell r="AE224">
            <v>140.37916727131233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7.9516954200807959</v>
          </cell>
          <cell r="AM224">
            <v>24.503589031286538</v>
          </cell>
          <cell r="AN224">
            <v>106.62760818679817</v>
          </cell>
          <cell r="AO224">
            <v>0</v>
          </cell>
          <cell r="AP224">
            <v>0</v>
          </cell>
          <cell r="AQ224">
            <v>1.2962746324774344</v>
          </cell>
          <cell r="AR224">
            <v>45.376054933294654</v>
          </cell>
          <cell r="AS224">
            <v>0</v>
          </cell>
          <cell r="AT224">
            <v>0</v>
          </cell>
          <cell r="AU224">
            <v>0</v>
          </cell>
          <cell r="AV224">
            <v>13.310424682218581</v>
          </cell>
          <cell r="AW224">
            <v>0</v>
          </cell>
          <cell r="AX224">
            <v>0</v>
          </cell>
          <cell r="AY224">
            <v>7.8579856459982693</v>
          </cell>
          <cell r="AZ224">
            <v>2.4359685906674713</v>
          </cell>
          <cell r="BA224">
            <v>21.771676015108824</v>
          </cell>
          <cell r="BB224">
            <v>0</v>
          </cell>
          <cell r="BC224">
            <v>0</v>
          </cell>
          <cell r="BD224">
            <v>0</v>
          </cell>
          <cell r="BE224">
            <v>10.230270290747285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3.1964848558418453</v>
          </cell>
          <cell r="BM224">
            <v>7.0337854351382703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1664.3175000008196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1664.3175000000047</v>
          </cell>
          <cell r="EB224">
            <v>0</v>
          </cell>
          <cell r="EC224">
            <v>0</v>
          </cell>
          <cell r="ED224">
            <v>0</v>
          </cell>
        </row>
        <row r="225">
          <cell r="F225">
            <v>-2.5255588532309048</v>
          </cell>
          <cell r="G225">
            <v>-5.4461955868173391</v>
          </cell>
          <cell r="H225">
            <v>-1.0563053180812858</v>
          </cell>
          <cell r="I225">
            <v>-0.5539725826238282</v>
          </cell>
          <cell r="J225">
            <v>-14.635517207789235</v>
          </cell>
          <cell r="K225">
            <v>-676.18785899388604</v>
          </cell>
          <cell r="L225">
            <v>-174.76026794360951</v>
          </cell>
          <cell r="M225">
            <v>-322.13010654016398</v>
          </cell>
          <cell r="N225">
            <v>-122.47135506453924</v>
          </cell>
          <cell r="O225">
            <v>2.5025525488308631</v>
          </cell>
          <cell r="P225">
            <v>-1.4332318174419925</v>
          </cell>
          <cell r="Q225">
            <v>-3.3053968555177562</v>
          </cell>
          <cell r="R225">
            <v>-2249.7998342579231</v>
          </cell>
          <cell r="S225">
            <v>-0.61916894180467352</v>
          </cell>
          <cell r="T225">
            <v>0.18778641003882512</v>
          </cell>
          <cell r="U225">
            <v>4.198085694166366</v>
          </cell>
          <cell r="V225">
            <v>0.51192684250418097</v>
          </cell>
          <cell r="W225">
            <v>-18.472523169533815</v>
          </cell>
          <cell r="X225">
            <v>4.344968045479618</v>
          </cell>
          <cell r="Y225">
            <v>-138.78484077053145</v>
          </cell>
          <cell r="Z225">
            <v>-1199.3125490206294</v>
          </cell>
          <cell r="AA225">
            <v>-923.20614393113647</v>
          </cell>
          <cell r="AB225">
            <v>6.8455195839633234</v>
          </cell>
          <cell r="AC225">
            <v>12.014416941266973</v>
          </cell>
          <cell r="AD225">
            <v>2.4926880593411624</v>
          </cell>
          <cell r="AE225">
            <v>-581.41815679892898</v>
          </cell>
          <cell r="AF225">
            <v>7.2973316791467369</v>
          </cell>
          <cell r="AG225">
            <v>3.5191658787080087</v>
          </cell>
          <cell r="AH225">
            <v>-234.00496854801895</v>
          </cell>
          <cell r="AI225">
            <v>-3.1643854223075323</v>
          </cell>
          <cell r="AJ225">
            <v>-7.8166426391107962</v>
          </cell>
          <cell r="AK225">
            <v>-405.14726697665174</v>
          </cell>
          <cell r="AL225">
            <v>5.750114489113912</v>
          </cell>
          <cell r="AM225">
            <v>-32.462244848371483</v>
          </cell>
          <cell r="AN225">
            <v>69.859026772319339</v>
          </cell>
          <cell r="AO225">
            <v>7.2296544653363526</v>
          </cell>
          <cell r="AP225">
            <v>4.1853806963190436</v>
          </cell>
          <cell r="AQ225">
            <v>3.3366776539478451</v>
          </cell>
          <cell r="AR225">
            <v>-114.99130773171782</v>
          </cell>
          <cell r="AS225">
            <v>2.387169880035799</v>
          </cell>
          <cell r="AT225">
            <v>3.2071096255094744</v>
          </cell>
          <cell r="AU225">
            <v>7.4183945379336365</v>
          </cell>
          <cell r="AV225">
            <v>-153.04188990709372</v>
          </cell>
          <cell r="AW225">
            <v>5.8095352905802429</v>
          </cell>
          <cell r="AX225">
            <v>10.015998395625502</v>
          </cell>
          <cell r="AY225">
            <v>26.894928454537876</v>
          </cell>
          <cell r="AZ225">
            <v>-48.551252494100481</v>
          </cell>
          <cell r="BA225">
            <v>16.393906563171186</v>
          </cell>
          <cell r="BB225">
            <v>5.5750829532044008</v>
          </cell>
          <cell r="BC225">
            <v>7.208090147760231</v>
          </cell>
          <cell r="BD225">
            <v>1.6916188216418959</v>
          </cell>
          <cell r="BE225">
            <v>-193.88954139687121</v>
          </cell>
          <cell r="BF225">
            <v>-197.7555920368759</v>
          </cell>
          <cell r="BG225">
            <v>4.2264552368433215</v>
          </cell>
          <cell r="BH225">
            <v>9.0639925460563973</v>
          </cell>
          <cell r="BI225">
            <v>7.9482958220760338</v>
          </cell>
          <cell r="BJ225">
            <v>25.186353325261734</v>
          </cell>
          <cell r="BK225">
            <v>13.198184424778447</v>
          </cell>
          <cell r="BL225">
            <v>2.3382226148387417</v>
          </cell>
          <cell r="BM225">
            <v>-58.095453329733573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-96.256239999085665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-96.256240000016987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-73.425000000745058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-73.424999999813735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-31.483390001580119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-31.483390000183135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-43.7362399995327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-43.736239999998361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-157.48429999873042</v>
          </cell>
          <cell r="DS225">
            <v>0</v>
          </cell>
          <cell r="DT225">
            <v>-1.7300000065006316E-2</v>
          </cell>
          <cell r="DU225">
            <v>0</v>
          </cell>
          <cell r="DV225">
            <v>-0.66760000004433095</v>
          </cell>
          <cell r="DW225">
            <v>0</v>
          </cell>
          <cell r="DX225">
            <v>-15.303399999975227</v>
          </cell>
          <cell r="DY225">
            <v>0</v>
          </cell>
          <cell r="DZ225">
            <v>-133.17046000016853</v>
          </cell>
          <cell r="EA225">
            <v>-8.3255399998743087</v>
          </cell>
          <cell r="EB225">
            <v>0</v>
          </cell>
          <cell r="EC225">
            <v>0</v>
          </cell>
          <cell r="ED225">
            <v>0</v>
          </cell>
        </row>
        <row r="226">
          <cell r="F226">
            <v>-772.31072118040174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-7.0690062763169408</v>
          </cell>
          <cell r="L226">
            <v>-19.645463028689846</v>
          </cell>
          <cell r="M226">
            <v>-103.65645256428979</v>
          </cell>
          <cell r="N226">
            <v>-78.643296774243936</v>
          </cell>
          <cell r="O226">
            <v>-176.24987651547417</v>
          </cell>
          <cell r="P226">
            <v>0</v>
          </cell>
          <cell r="Q226">
            <v>-4.5188000001944602</v>
          </cell>
          <cell r="R226">
            <v>-1113.4696006551385</v>
          </cell>
          <cell r="S226">
            <v>0</v>
          </cell>
          <cell r="T226">
            <v>-592.60179999936372</v>
          </cell>
          <cell r="U226">
            <v>-362.88750000018626</v>
          </cell>
          <cell r="V226">
            <v>0</v>
          </cell>
          <cell r="W226">
            <v>0</v>
          </cell>
          <cell r="X226">
            <v>0</v>
          </cell>
          <cell r="Y226">
            <v>-4.0845285311806947</v>
          </cell>
          <cell r="Z226">
            <v>-1.4719423400238156</v>
          </cell>
          <cell r="AA226">
            <v>-2.9837297797203064</v>
          </cell>
          <cell r="AB226">
            <v>0</v>
          </cell>
          <cell r="AC226">
            <v>0</v>
          </cell>
          <cell r="AD226">
            <v>-149.44009999977425</v>
          </cell>
          <cell r="AE226">
            <v>-2459.2968999966979</v>
          </cell>
          <cell r="AF226">
            <v>-629.58490000059828</v>
          </cell>
          <cell r="AG226">
            <v>-346.83190000010654</v>
          </cell>
          <cell r="AH226">
            <v>-599.52919999975711</v>
          </cell>
          <cell r="AI226">
            <v>-131.23879999993369</v>
          </cell>
          <cell r="AJ226">
            <v>0</v>
          </cell>
          <cell r="AK226">
            <v>-90.523700000019744</v>
          </cell>
          <cell r="AL226">
            <v>0</v>
          </cell>
          <cell r="AM226">
            <v>0</v>
          </cell>
          <cell r="AN226">
            <v>0</v>
          </cell>
          <cell r="AO226">
            <v>-52.554699999745935</v>
          </cell>
          <cell r="AP226">
            <v>-408.03860000008717</v>
          </cell>
          <cell r="AQ226">
            <v>-200.99509999994189</v>
          </cell>
          <cell r="AR226">
            <v>-1745.9027000032365</v>
          </cell>
          <cell r="AS226">
            <v>0</v>
          </cell>
          <cell r="AT226">
            <v>-188.24659999972209</v>
          </cell>
          <cell r="AU226">
            <v>-305.41459999978542</v>
          </cell>
          <cell r="AV226">
            <v>-294.49040000000969</v>
          </cell>
          <cell r="AW226">
            <v>0</v>
          </cell>
          <cell r="AX226">
            <v>-294.78970000008121</v>
          </cell>
          <cell r="AY226">
            <v>0</v>
          </cell>
          <cell r="AZ226">
            <v>0</v>
          </cell>
          <cell r="BA226">
            <v>0</v>
          </cell>
          <cell r="BB226">
            <v>-332.27029999997467</v>
          </cell>
          <cell r="BC226">
            <v>-330.69110000040382</v>
          </cell>
          <cell r="BD226">
            <v>0</v>
          </cell>
          <cell r="BE226">
            <v>-2738.4205000028014</v>
          </cell>
          <cell r="BF226">
            <v>0</v>
          </cell>
          <cell r="BG226">
            <v>-888.18259999994189</v>
          </cell>
          <cell r="BH226">
            <v>-713.97880000015721</v>
          </cell>
          <cell r="BI226">
            <v>-395.54689999995753</v>
          </cell>
          <cell r="BJ226">
            <v>0</v>
          </cell>
          <cell r="BK226">
            <v>-348.74629999976605</v>
          </cell>
          <cell r="BL226">
            <v>0</v>
          </cell>
          <cell r="BM226">
            <v>-22.27710000006482</v>
          </cell>
          <cell r="BN226">
            <v>-112.67460000049323</v>
          </cell>
          <cell r="BO226">
            <v>0</v>
          </cell>
          <cell r="BP226">
            <v>-257.01420000009239</v>
          </cell>
          <cell r="BQ226">
            <v>0</v>
          </cell>
          <cell r="BR226">
            <v>-3705.3056999966502</v>
          </cell>
          <cell r="BS226">
            <v>-163.92670000018552</v>
          </cell>
          <cell r="BT226">
            <v>-468.61629999987781</v>
          </cell>
          <cell r="BU226">
            <v>-362.17589999968186</v>
          </cell>
          <cell r="BV226">
            <v>-372.96350000007078</v>
          </cell>
          <cell r="BW226">
            <v>0</v>
          </cell>
          <cell r="BX226">
            <v>-635.4476999999024</v>
          </cell>
          <cell r="BY226">
            <v>0</v>
          </cell>
          <cell r="BZ226">
            <v>-319.8827999997884</v>
          </cell>
          <cell r="CA226">
            <v>-823.3780999998562</v>
          </cell>
          <cell r="CB226">
            <v>-264.57469999976456</v>
          </cell>
          <cell r="CC226">
            <v>-294.33999999985099</v>
          </cell>
          <cell r="CD226">
            <v>0</v>
          </cell>
          <cell r="CE226">
            <v>-3991.7317000031471</v>
          </cell>
          <cell r="CF226">
            <v>0</v>
          </cell>
          <cell r="CG226">
            <v>0</v>
          </cell>
          <cell r="CH226">
            <v>-647.86409999988973</v>
          </cell>
          <cell r="CI226">
            <v>-162.87749999994412</v>
          </cell>
          <cell r="CJ226">
            <v>0</v>
          </cell>
          <cell r="CK226">
            <v>-704.26040000002831</v>
          </cell>
          <cell r="CL226">
            <v>-247.92329999990761</v>
          </cell>
          <cell r="CM226">
            <v>-165.5987999998033</v>
          </cell>
          <cell r="CN226">
            <v>-1556.4094000002369</v>
          </cell>
          <cell r="CO226">
            <v>-506.79820000007749</v>
          </cell>
          <cell r="CP226">
            <v>0</v>
          </cell>
          <cell r="CQ226">
            <v>0</v>
          </cell>
          <cell r="CR226">
            <v>-5645.2438000068069</v>
          </cell>
          <cell r="CS226">
            <v>0</v>
          </cell>
          <cell r="CT226">
            <v>0</v>
          </cell>
          <cell r="CU226">
            <v>-383.70429999986663</v>
          </cell>
          <cell r="CV226">
            <v>-495.66600000020117</v>
          </cell>
          <cell r="CW226">
            <v>0</v>
          </cell>
          <cell r="CX226">
            <v>-563.38090000022203</v>
          </cell>
          <cell r="CY226">
            <v>-439.79960000002757</v>
          </cell>
          <cell r="CZ226">
            <v>-942.00249999994412</v>
          </cell>
          <cell r="DA226">
            <v>-1647.9063000003807</v>
          </cell>
          <cell r="DB226">
            <v>-1172.7841999996454</v>
          </cell>
          <cell r="DC226">
            <v>0</v>
          </cell>
          <cell r="DD226">
            <v>0</v>
          </cell>
          <cell r="DE226">
            <v>-4230.6784999966621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-707.90179999964312</v>
          </cell>
          <cell r="DL226">
            <v>-171.53870000038296</v>
          </cell>
          <cell r="DM226">
            <v>-786.58979999972507</v>
          </cell>
          <cell r="DN226">
            <v>-1927.8725000000559</v>
          </cell>
          <cell r="DO226">
            <v>-636.77569999964908</v>
          </cell>
          <cell r="DP226">
            <v>0</v>
          </cell>
          <cell r="DQ226">
            <v>0</v>
          </cell>
          <cell r="DR226">
            <v>-3515.1522000059485</v>
          </cell>
          <cell r="DS226">
            <v>0</v>
          </cell>
          <cell r="DT226">
            <v>-323.11359999980778</v>
          </cell>
          <cell r="DU226">
            <v>-350.86159999994561</v>
          </cell>
          <cell r="DV226">
            <v>-418.27679999964312</v>
          </cell>
          <cell r="DW226">
            <v>0</v>
          </cell>
          <cell r="DX226">
            <v>-354.5425999998115</v>
          </cell>
          <cell r="DY226">
            <v>-115.17259999969974</v>
          </cell>
          <cell r="DZ226">
            <v>-172.13819999992847</v>
          </cell>
          <cell r="EA226">
            <v>-1182.2955999998376</v>
          </cell>
          <cell r="EB226">
            <v>-598.75119999982417</v>
          </cell>
          <cell r="EC226">
            <v>0</v>
          </cell>
          <cell r="ED226">
            <v>0</v>
          </cell>
        </row>
        <row r="227">
          <cell r="F227">
            <v>-41.178338565398008</v>
          </cell>
          <cell r="G227">
            <v>-101.45681096892804</v>
          </cell>
          <cell r="H227">
            <v>-170.46885725203902</v>
          </cell>
          <cell r="I227">
            <v>-99.042598629835993</v>
          </cell>
          <cell r="J227">
            <v>16.065133048221469</v>
          </cell>
          <cell r="K227">
            <v>-141.07065565884113</v>
          </cell>
          <cell r="L227">
            <v>25.259968273341656</v>
          </cell>
          <cell r="M227">
            <v>-2157.4947400623932</v>
          </cell>
          <cell r="N227">
            <v>-172.32222613319755</v>
          </cell>
          <cell r="O227">
            <v>-559.86177079658955</v>
          </cell>
          <cell r="P227">
            <v>-910.37094791512936</v>
          </cell>
          <cell r="Q227">
            <v>-995.51110376790166</v>
          </cell>
          <cell r="R227">
            <v>-6818.4609877839684</v>
          </cell>
          <cell r="S227">
            <v>-2602.6738310819492</v>
          </cell>
          <cell r="T227">
            <v>-342.58057826710865</v>
          </cell>
          <cell r="U227">
            <v>-307.15149381011724</v>
          </cell>
          <cell r="V227">
            <v>-154.90301991533488</v>
          </cell>
          <cell r="W227">
            <v>37.465540115721524</v>
          </cell>
          <cell r="X227">
            <v>-307.9524482563138</v>
          </cell>
          <cell r="Y227">
            <v>-178.60348259005696</v>
          </cell>
          <cell r="Z227">
            <v>-123.92464432492852</v>
          </cell>
          <cell r="AA227">
            <v>28.786696218885481</v>
          </cell>
          <cell r="AB227">
            <v>-898.67314922995865</v>
          </cell>
          <cell r="AC227">
            <v>-1567.9349988009781</v>
          </cell>
          <cell r="AD227">
            <v>-400.31557783205062</v>
          </cell>
          <cell r="AE227">
            <v>-32435.519667193294</v>
          </cell>
          <cell r="AF227">
            <v>-2482.2432576194406</v>
          </cell>
          <cell r="AG227">
            <v>-1440.5579599160701</v>
          </cell>
          <cell r="AH227">
            <v>-18292.233689785935</v>
          </cell>
          <cell r="AI227">
            <v>-10.775902607943863</v>
          </cell>
          <cell r="AJ227">
            <v>-489.75139250047505</v>
          </cell>
          <cell r="AK227">
            <v>-1033.932306422852</v>
          </cell>
          <cell r="AL227">
            <v>-583.30154765211046</v>
          </cell>
          <cell r="AM227">
            <v>-1676.5006831251085</v>
          </cell>
          <cell r="AN227">
            <v>-2648.9882475407794</v>
          </cell>
          <cell r="AO227">
            <v>-1624.3660304406658</v>
          </cell>
          <cell r="AP227">
            <v>-756.39147298131138</v>
          </cell>
          <cell r="AQ227">
            <v>-1396.4771766010672</v>
          </cell>
          <cell r="AR227">
            <v>-7479.5557778030634</v>
          </cell>
          <cell r="AS227">
            <v>-227.98960117995739</v>
          </cell>
          <cell r="AT227">
            <v>57.082751180976629</v>
          </cell>
          <cell r="AU227">
            <v>-165.07124832365662</v>
          </cell>
          <cell r="AV227">
            <v>-1326.0094841034152</v>
          </cell>
          <cell r="AW227">
            <v>77.489425433333963</v>
          </cell>
          <cell r="AX227">
            <v>-990.43682393152267</v>
          </cell>
          <cell r="AY227">
            <v>-1265.8723627515137</v>
          </cell>
          <cell r="AZ227">
            <v>-95.241483706980944</v>
          </cell>
          <cell r="BA227">
            <v>-807.0187371680513</v>
          </cell>
          <cell r="BB227">
            <v>-509.13891663402319</v>
          </cell>
          <cell r="BC227">
            <v>-1812.4842943688855</v>
          </cell>
          <cell r="BD227">
            <v>-414.86500225868076</v>
          </cell>
          <cell r="BE227">
            <v>-4514.8650625348091</v>
          </cell>
          <cell r="BF227">
            <v>5206.118769928813</v>
          </cell>
          <cell r="BG227">
            <v>-1568.3660559039563</v>
          </cell>
          <cell r="BH227">
            <v>-1829.4868258656934</v>
          </cell>
          <cell r="BI227">
            <v>-1004.0685490882024</v>
          </cell>
          <cell r="BJ227">
            <v>-1615.4554172446951</v>
          </cell>
          <cell r="BK227">
            <v>-754.2486856803298</v>
          </cell>
          <cell r="BL227">
            <v>-397.720648040995</v>
          </cell>
          <cell r="BM227">
            <v>-297.74735064990819</v>
          </cell>
          <cell r="BN227">
            <v>-564.78560000006109</v>
          </cell>
          <cell r="BO227">
            <v>-483.11859999969602</v>
          </cell>
          <cell r="BP227">
            <v>-858.25270000007004</v>
          </cell>
          <cell r="BQ227">
            <v>-347.73340000025928</v>
          </cell>
          <cell r="BR227">
            <v>-16407.230499982834</v>
          </cell>
          <cell r="BS227">
            <v>-1039.9142999993637</v>
          </cell>
          <cell r="BT227">
            <v>-1290.8440999994054</v>
          </cell>
          <cell r="BU227">
            <v>-702.91849999967963</v>
          </cell>
          <cell r="BV227">
            <v>-137.20709999930114</v>
          </cell>
          <cell r="BW227">
            <v>-2480.1748000001535</v>
          </cell>
          <cell r="BX227">
            <v>-2250.1753000002354</v>
          </cell>
          <cell r="BY227">
            <v>-75.44400000013411</v>
          </cell>
          <cell r="BZ227">
            <v>-848.49390000011772</v>
          </cell>
          <cell r="CA227">
            <v>-1471.4577999999747</v>
          </cell>
          <cell r="CB227">
            <v>-3243.7578999996185</v>
          </cell>
          <cell r="CC227">
            <v>-1677.0963000003248</v>
          </cell>
          <cell r="CD227">
            <v>-1189.7465000003576</v>
          </cell>
          <cell r="CE227">
            <v>-21789.143800005317</v>
          </cell>
          <cell r="CF227">
            <v>-3566.2362999999896</v>
          </cell>
          <cell r="CG227">
            <v>-1440.9774000002071</v>
          </cell>
          <cell r="CH227">
            <v>-1530.8213999997824</v>
          </cell>
          <cell r="CI227">
            <v>-488.55069999955595</v>
          </cell>
          <cell r="CJ227">
            <v>-1831.0860999999568</v>
          </cell>
          <cell r="CK227">
            <v>-1808.3072999995202</v>
          </cell>
          <cell r="CL227">
            <v>-701.42760000005364</v>
          </cell>
          <cell r="CM227">
            <v>-2842.461299999617</v>
          </cell>
          <cell r="CN227">
            <v>-3012.4009999996051</v>
          </cell>
          <cell r="CO227">
            <v>-1488.2611999996006</v>
          </cell>
          <cell r="CP227">
            <v>-1096.0300000002608</v>
          </cell>
          <cell r="CQ227">
            <v>-1982.5834999997169</v>
          </cell>
          <cell r="CR227">
            <v>-21686.945700004697</v>
          </cell>
          <cell r="CS227">
            <v>-1354.4309999998659</v>
          </cell>
          <cell r="CT227">
            <v>-369.07949999999255</v>
          </cell>
          <cell r="CU227">
            <v>-1538.1189999999478</v>
          </cell>
          <cell r="CV227">
            <v>-805.88370000012219</v>
          </cell>
          <cell r="CW227">
            <v>-1057.2587999999523</v>
          </cell>
          <cell r="CX227">
            <v>-4053.6326999999583</v>
          </cell>
          <cell r="CY227">
            <v>-1296.8008000012487</v>
          </cell>
          <cell r="CZ227">
            <v>-4188.922800000757</v>
          </cell>
          <cell r="DA227">
            <v>-4160.9051000000909</v>
          </cell>
          <cell r="DB227">
            <v>-1769.0163000002503</v>
          </cell>
          <cell r="DC227">
            <v>-433.80499999970198</v>
          </cell>
          <cell r="DD227">
            <v>-659.0910000000149</v>
          </cell>
          <cell r="DE227">
            <v>-17090.868200019002</v>
          </cell>
          <cell r="DF227">
            <v>-261.28349999990314</v>
          </cell>
          <cell r="DG227">
            <v>-157.75949999969453</v>
          </cell>
          <cell r="DH227">
            <v>-1113.5224999999627</v>
          </cell>
          <cell r="DI227">
            <v>-393.6836000001058</v>
          </cell>
          <cell r="DJ227">
            <v>-213.95459999982268</v>
          </cell>
          <cell r="DK227">
            <v>-4355.9835000000894</v>
          </cell>
          <cell r="DL227">
            <v>-416.19450000114739</v>
          </cell>
          <cell r="DM227">
            <v>-4465.5374999996275</v>
          </cell>
          <cell r="DN227">
            <v>-3541.8485000003129</v>
          </cell>
          <cell r="DO227">
            <v>-1384.5860000001267</v>
          </cell>
          <cell r="DP227">
            <v>-387.59499999973923</v>
          </cell>
          <cell r="DQ227">
            <v>-398.91950000077486</v>
          </cell>
          <cell r="DR227">
            <v>-19770.717999994755</v>
          </cell>
          <cell r="DS227">
            <v>-1058.2670000009239</v>
          </cell>
          <cell r="DT227">
            <v>-161.81649999972433</v>
          </cell>
          <cell r="DU227">
            <v>-2048.7730000000447</v>
          </cell>
          <cell r="DV227">
            <v>-220.97200000006706</v>
          </cell>
          <cell r="DW227">
            <v>-1797.3075000001118</v>
          </cell>
          <cell r="DX227">
            <v>-2870.4900000002235</v>
          </cell>
          <cell r="DY227">
            <v>-1633.3770000003278</v>
          </cell>
          <cell r="DZ227">
            <v>-3277.9429999999702</v>
          </cell>
          <cell r="EA227">
            <v>-3972.9275000002235</v>
          </cell>
          <cell r="EB227">
            <v>-1361.609999999404</v>
          </cell>
          <cell r="EC227">
            <v>-690.00799999944866</v>
          </cell>
          <cell r="ED227">
            <v>-677.22650000080466</v>
          </cell>
        </row>
        <row r="228">
          <cell r="F228">
            <v>-26.512755565810949</v>
          </cell>
          <cell r="G228">
            <v>-67.726795388385653</v>
          </cell>
          <cell r="H228">
            <v>-35.342611100990325</v>
          </cell>
          <cell r="I228">
            <v>-33.660728787537664</v>
          </cell>
          <cell r="J228">
            <v>-207.42306027095765</v>
          </cell>
          <cell r="K228">
            <v>-1732.2737910952419</v>
          </cell>
          <cell r="L228">
            <v>-571.9918877184391</v>
          </cell>
          <cell r="M228">
            <v>-1863.7383760176599</v>
          </cell>
          <cell r="N228">
            <v>-1510.7636249205098</v>
          </cell>
          <cell r="O228">
            <v>-1174.1469633458182</v>
          </cell>
          <cell r="P228">
            <v>-142.94586446788162</v>
          </cell>
          <cell r="Q228">
            <v>-100.85038296226412</v>
          </cell>
          <cell r="R228">
            <v>-6283.4495566785336</v>
          </cell>
          <cell r="S228">
            <v>-72.289353975094855</v>
          </cell>
          <cell r="T228">
            <v>-17.625456363894045</v>
          </cell>
          <cell r="U228">
            <v>-283.22044043662027</v>
          </cell>
          <cell r="V228">
            <v>-67.448196927085519</v>
          </cell>
          <cell r="W228">
            <v>-1011.2717089802027</v>
          </cell>
          <cell r="X228">
            <v>-1126.4038092009723</v>
          </cell>
          <cell r="Y228">
            <v>-224.54114150255919</v>
          </cell>
          <cell r="Z228">
            <v>-520.39796951133758</v>
          </cell>
          <cell r="AA228">
            <v>-475.94149122480303</v>
          </cell>
          <cell r="AB228">
            <v>-1057.6403164323419</v>
          </cell>
          <cell r="AC228">
            <v>-1237.4006181387231</v>
          </cell>
          <cell r="AD228">
            <v>-189.26905397418886</v>
          </cell>
          <cell r="AE228">
            <v>72102.894765876234</v>
          </cell>
          <cell r="AF228">
            <v>-22.782289769034833</v>
          </cell>
          <cell r="AG228">
            <v>-137.7636342830956</v>
          </cell>
          <cell r="AH228">
            <v>89913.376789702103</v>
          </cell>
          <cell r="AI228">
            <v>-58.179121969733387</v>
          </cell>
          <cell r="AJ228">
            <v>-547.40928848646581</v>
          </cell>
          <cell r="AK228">
            <v>-1387.0985690853558</v>
          </cell>
          <cell r="AL228">
            <v>-650.53943790961057</v>
          </cell>
          <cell r="AM228">
            <v>-2288.950581134297</v>
          </cell>
          <cell r="AN228">
            <v>-12218.981375569478</v>
          </cell>
          <cell r="AO228">
            <v>-241.53949217591435</v>
          </cell>
          <cell r="AP228">
            <v>-104.59245516639203</v>
          </cell>
          <cell r="AQ228">
            <v>-152.64577827975154</v>
          </cell>
          <cell r="AR228">
            <v>-14420.20070566237</v>
          </cell>
          <cell r="AS228">
            <v>-882.62306870147586</v>
          </cell>
          <cell r="AT228">
            <v>-1312.5837785126641</v>
          </cell>
          <cell r="AU228">
            <v>-1368.0034157931805</v>
          </cell>
          <cell r="AV228">
            <v>-992.78970216866583</v>
          </cell>
          <cell r="AW228">
            <v>-1641.4739477355033</v>
          </cell>
          <cell r="AX228">
            <v>-1471.2244572732598</v>
          </cell>
          <cell r="AY228">
            <v>-269.07791424449533</v>
          </cell>
          <cell r="AZ228">
            <v>-289.82139314431697</v>
          </cell>
          <cell r="BA228">
            <v>-3950.9317516442388</v>
          </cell>
          <cell r="BB228">
            <v>-992.88290579989552</v>
          </cell>
          <cell r="BC228">
            <v>-655.25873214844614</v>
          </cell>
          <cell r="BD228">
            <v>-593.52963848598301</v>
          </cell>
          <cell r="BE228">
            <v>-277500.03654173017</v>
          </cell>
          <cell r="BF228">
            <v>-263051.14937823173</v>
          </cell>
          <cell r="BG228">
            <v>-717.56745143886656</v>
          </cell>
          <cell r="BH228">
            <v>-551.79666668083519</v>
          </cell>
          <cell r="BI228">
            <v>-774.21771643403918</v>
          </cell>
          <cell r="BJ228">
            <v>-1867.9108360810205</v>
          </cell>
          <cell r="BK228">
            <v>-2796.4612778639421</v>
          </cell>
          <cell r="BL228">
            <v>-61.814897320233285</v>
          </cell>
          <cell r="BM228">
            <v>-1004.4637176701799</v>
          </cell>
          <cell r="BN228">
            <v>-4263.0750000001863</v>
          </cell>
          <cell r="BO228">
            <v>-628.87540000025183</v>
          </cell>
          <cell r="BP228">
            <v>-991.22740000020713</v>
          </cell>
          <cell r="BQ228">
            <v>-791.47680000029504</v>
          </cell>
          <cell r="BR228">
            <v>-17622.786200001836</v>
          </cell>
          <cell r="BS228">
            <v>-1167.533400000073</v>
          </cell>
          <cell r="BT228">
            <v>-1031.8463000003248</v>
          </cell>
          <cell r="BU228">
            <v>-707.54820000007749</v>
          </cell>
          <cell r="BV228">
            <v>-989.46189999952912</v>
          </cell>
          <cell r="BW228">
            <v>-938.92219999991357</v>
          </cell>
          <cell r="BX228">
            <v>-2595.6696999995038</v>
          </cell>
          <cell r="BY228">
            <v>-1335.6859999997541</v>
          </cell>
          <cell r="BZ228">
            <v>-3735.1295999996364</v>
          </cell>
          <cell r="CA228">
            <v>-2658.2102000005543</v>
          </cell>
          <cell r="CB228">
            <v>-1926.3181999996305</v>
          </cell>
          <cell r="CC228">
            <v>-413.52599999960512</v>
          </cell>
          <cell r="CD228">
            <v>-122.93450000043958</v>
          </cell>
          <cell r="CE228">
            <v>-9627.5568999946117</v>
          </cell>
          <cell r="CF228">
            <v>-48.264000000432134</v>
          </cell>
          <cell r="CG228">
            <v>-73.868999999947846</v>
          </cell>
          <cell r="CH228">
            <v>-1008.9984999997541</v>
          </cell>
          <cell r="CI228">
            <v>-967.01470000017434</v>
          </cell>
          <cell r="CJ228">
            <v>-154.78289999999106</v>
          </cell>
          <cell r="CK228">
            <v>-3880.7768000001088</v>
          </cell>
          <cell r="CL228">
            <v>-988.19599999953061</v>
          </cell>
          <cell r="CM228">
            <v>-2051.0154999997467</v>
          </cell>
          <cell r="CN228">
            <v>-443.71650000009686</v>
          </cell>
          <cell r="CO228">
            <v>-9.1775000002235174</v>
          </cell>
          <cell r="CP228">
            <v>-0.5719999996945262</v>
          </cell>
          <cell r="CQ228">
            <v>-1.1735000004991889</v>
          </cell>
          <cell r="CR228">
            <v>-1732.4350000023842</v>
          </cell>
          <cell r="CS228">
            <v>-135.08800000045449</v>
          </cell>
          <cell r="CT228">
            <v>-1.7805000003427267</v>
          </cell>
          <cell r="CU228">
            <v>-1.4599999999627471</v>
          </cell>
          <cell r="CV228">
            <v>-249.51000000070781</v>
          </cell>
          <cell r="CW228">
            <v>-33.274500000290573</v>
          </cell>
          <cell r="CX228">
            <v>-52.901499999687076</v>
          </cell>
          <cell r="CY228">
            <v>-374.96549999993294</v>
          </cell>
          <cell r="CZ228">
            <v>-874.62550000008196</v>
          </cell>
          <cell r="DA228">
            <v>-3.5329999998211861</v>
          </cell>
          <cell r="DB228">
            <v>0</v>
          </cell>
          <cell r="DC228">
            <v>-0.59999999962747097</v>
          </cell>
          <cell r="DD228">
            <v>-4.6965000005438924</v>
          </cell>
          <cell r="DE228">
            <v>-2461.5524999797344</v>
          </cell>
          <cell r="DF228">
            <v>-0.73100000061094761</v>
          </cell>
          <cell r="DG228">
            <v>-1.6220000004395843</v>
          </cell>
          <cell r="DH228">
            <v>-1.5270000007003546</v>
          </cell>
          <cell r="DI228">
            <v>-129.16100000031292</v>
          </cell>
          <cell r="DJ228">
            <v>-3.3609999995678663</v>
          </cell>
          <cell r="DK228">
            <v>-56.855000000447035</v>
          </cell>
          <cell r="DL228">
            <v>-168.58150000032037</v>
          </cell>
          <cell r="DM228">
            <v>-2092.0224999999627</v>
          </cell>
          <cell r="DN228">
            <v>0</v>
          </cell>
          <cell r="DO228">
            <v>0</v>
          </cell>
          <cell r="DP228">
            <v>-0.62299999967217445</v>
          </cell>
          <cell r="DQ228">
            <v>-7.0685000000521541</v>
          </cell>
          <cell r="DR228">
            <v>-2472.6325000226498</v>
          </cell>
          <cell r="DS228">
            <v>-3.7099999999627471</v>
          </cell>
          <cell r="DT228">
            <v>-17.586500000208616</v>
          </cell>
          <cell r="DU228">
            <v>-8.4144999999552965</v>
          </cell>
          <cell r="DV228">
            <v>-41.425000000745058</v>
          </cell>
          <cell r="DW228">
            <v>0</v>
          </cell>
          <cell r="DX228">
            <v>-1435.8619999997318</v>
          </cell>
          <cell r="DY228">
            <v>-260.0679999999702</v>
          </cell>
          <cell r="DZ228">
            <v>-1445.7145000007004</v>
          </cell>
          <cell r="EA228">
            <v>830.22649999987334</v>
          </cell>
          <cell r="EB228">
            <v>-72.820000000298023</v>
          </cell>
          <cell r="EC228">
            <v>-6.4345000004395843</v>
          </cell>
          <cell r="ED228">
            <v>-10.824000000953674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</row>
        <row r="230">
          <cell r="F230">
            <v>-1072.9249199982733</v>
          </cell>
          <cell r="G230">
            <v>-212.8993000020273</v>
          </cell>
          <cell r="H230">
            <v>-482.14760000118986</v>
          </cell>
          <cell r="I230">
            <v>-133.25729999970645</v>
          </cell>
          <cell r="J230">
            <v>-879.37067000195384</v>
          </cell>
          <cell r="K230">
            <v>-4104.2797000072896</v>
          </cell>
          <cell r="L230">
            <v>-1471.2183899991214</v>
          </cell>
          <cell r="M230">
            <v>-9338.8168999962509</v>
          </cell>
          <cell r="N230">
            <v>-5219.5687800012529</v>
          </cell>
          <cell r="O230">
            <v>-5598.8816800005734</v>
          </cell>
          <cell r="P230">
            <v>-3104.2519000004977</v>
          </cell>
          <cell r="Q230">
            <v>-1582.7630000039935</v>
          </cell>
          <cell r="R230">
            <v>-25539.70481005311</v>
          </cell>
          <cell r="S230">
            <v>-3165.1065999977291</v>
          </cell>
          <cell r="T230">
            <v>-1110.5893999990076</v>
          </cell>
          <cell r="U230">
            <v>-1972.0884000007063</v>
          </cell>
          <cell r="V230">
            <v>-338.21749000065029</v>
          </cell>
          <cell r="W230">
            <v>-1623.9974100012332</v>
          </cell>
          <cell r="X230">
            <v>-2221.4113499969244</v>
          </cell>
          <cell r="Y230">
            <v>-1321.2964100018144</v>
          </cell>
          <cell r="Z230">
            <v>-2240.8536200001836</v>
          </cell>
          <cell r="AA230">
            <v>-2414.6666200011969</v>
          </cell>
          <cell r="AB230">
            <v>-4035.0669099986553</v>
          </cell>
          <cell r="AC230">
            <v>-2793.3211999963969</v>
          </cell>
          <cell r="AD230">
            <v>-2303.0894000045955</v>
          </cell>
          <cell r="AE230">
            <v>12717.650230020285</v>
          </cell>
          <cell r="AF230">
            <v>-4514.1402000002563</v>
          </cell>
          <cell r="AG230">
            <v>-2525.6136600002646</v>
          </cell>
          <cell r="AH230">
            <v>65412.231649998575</v>
          </cell>
          <cell r="AI230">
            <v>-1098.4318099990487</v>
          </cell>
          <cell r="AJ230">
            <v>-2145.3429799992591</v>
          </cell>
          <cell r="AK230">
            <v>-5292.736400000751</v>
          </cell>
          <cell r="AL230">
            <v>-1813.6216999962926</v>
          </cell>
          <cell r="AM230">
            <v>-5378.2932199984789</v>
          </cell>
          <cell r="AN230">
            <v>-20743.842300001532</v>
          </cell>
          <cell r="AO230">
            <v>-4303.3055000007153</v>
          </cell>
          <cell r="AP230">
            <v>-2150.1275999993086</v>
          </cell>
          <cell r="AQ230">
            <v>-2729.1260500028729</v>
          </cell>
          <cell r="AR230">
            <v>-38706.012399971485</v>
          </cell>
          <cell r="AS230">
            <v>-1108.2254999987781</v>
          </cell>
          <cell r="AT230">
            <v>-2680.2340000011027</v>
          </cell>
          <cell r="AU230">
            <v>-4117.4444999992847</v>
          </cell>
          <cell r="AV230">
            <v>-5027.3131899982691</v>
          </cell>
          <cell r="AW230">
            <v>-2261.8905900008976</v>
          </cell>
          <cell r="AX230">
            <v>-4473.4444999992847</v>
          </cell>
          <cell r="AY230">
            <v>-2277.6919400021434</v>
          </cell>
          <cell r="AZ230">
            <v>-580.65879000350833</v>
          </cell>
          <cell r="BA230">
            <v>-5998.7287900000811</v>
          </cell>
          <cell r="BB230">
            <v>-4078.4338000044227</v>
          </cell>
          <cell r="BC230">
            <v>-4515.8227000012994</v>
          </cell>
          <cell r="BD230">
            <v>-1586.1240999959409</v>
          </cell>
          <cell r="BE230">
            <v>-278817.75036001205</v>
          </cell>
          <cell r="BF230">
            <v>-242199.62088000029</v>
          </cell>
          <cell r="BG230">
            <v>-4277.5533000044525</v>
          </cell>
          <cell r="BH230">
            <v>-3086.1983000021428</v>
          </cell>
          <cell r="BI230">
            <v>-3104.3474000003189</v>
          </cell>
          <cell r="BJ230">
            <v>-3458.1798999998719</v>
          </cell>
          <cell r="BK230">
            <v>-6454.1746199987829</v>
          </cell>
          <cell r="BL230">
            <v>-1517.4222000017762</v>
          </cell>
          <cell r="BM230">
            <v>-2010.8621399998665</v>
          </cell>
          <cell r="BN230">
            <v>-6912.0341200046241</v>
          </cell>
          <cell r="BO230">
            <v>-1590.4034000039101</v>
          </cell>
          <cell r="BP230">
            <v>-2106.4943000003695</v>
          </cell>
          <cell r="BQ230">
            <v>-2100.4597999975085</v>
          </cell>
          <cell r="BR230">
            <v>-56448.851909935474</v>
          </cell>
          <cell r="BS230">
            <v>-3986.784200001508</v>
          </cell>
          <cell r="BT230">
            <v>-4384.3717999979854</v>
          </cell>
          <cell r="BU230">
            <v>-1772.6425999999046</v>
          </cell>
          <cell r="BV230">
            <v>-2081.0479999966919</v>
          </cell>
          <cell r="BW230">
            <v>-3419.0970000009984</v>
          </cell>
          <cell r="BX230">
            <v>-8013.0996000021696</v>
          </cell>
          <cell r="BY230">
            <v>-1867.4986999966204</v>
          </cell>
          <cell r="BZ230">
            <v>-8665.9866799972951</v>
          </cell>
          <cell r="CA230">
            <v>-10176.42709999904</v>
          </cell>
          <cell r="CB230">
            <v>-6453.1728300005198</v>
          </cell>
          <cell r="CC230">
            <v>-3411.5335000008345</v>
          </cell>
          <cell r="CD230">
            <v>-2217.1898999996483</v>
          </cell>
          <cell r="CE230">
            <v>-57296.869260013103</v>
          </cell>
          <cell r="CF230">
            <v>-5912.1541000045836</v>
          </cell>
          <cell r="CG230">
            <v>-3053.832999996841</v>
          </cell>
          <cell r="CH230">
            <v>-4300.8172999992967</v>
          </cell>
          <cell r="CI230">
            <v>-1951.1704999990761</v>
          </cell>
          <cell r="CJ230">
            <v>-1985.8690000008792</v>
          </cell>
          <cell r="CK230">
            <v>-11228.355760004371</v>
          </cell>
          <cell r="CL230">
            <v>-2720.517720002681</v>
          </cell>
          <cell r="CM230">
            <v>-9581.7286399975419</v>
          </cell>
          <cell r="CN230">
            <v>-9294.4818699993193</v>
          </cell>
          <cell r="CO230">
            <v>-4095.8565000034869</v>
          </cell>
          <cell r="CP230">
            <v>-1096.6019999980927</v>
          </cell>
          <cell r="CQ230">
            <v>-2075.4828700013459</v>
          </cell>
          <cell r="CR230">
            <v>-45837.447350084782</v>
          </cell>
          <cell r="CS230">
            <v>-1755.0552000030875</v>
          </cell>
          <cell r="CT230">
            <v>-587.87350999563932</v>
          </cell>
          <cell r="CU230">
            <v>-1923.2833000011742</v>
          </cell>
          <cell r="CV230">
            <v>-2453.4487000033259</v>
          </cell>
          <cell r="CW230">
            <v>-1090.5332999993116</v>
          </cell>
          <cell r="CX230">
            <v>-9215.8460999988019</v>
          </cell>
          <cell r="CY230">
            <v>-3444.2192000001669</v>
          </cell>
          <cell r="CZ230">
            <v>-9915.2350400015712</v>
          </cell>
          <cell r="DA230">
            <v>-9857.6105999983847</v>
          </cell>
          <cell r="DB230">
            <v>-4400.1750999987125</v>
          </cell>
          <cell r="DC230">
            <v>-434.40500000119209</v>
          </cell>
          <cell r="DD230">
            <v>-759.76229999959469</v>
          </cell>
          <cell r="DE230">
            <v>-39185.403079986572</v>
          </cell>
          <cell r="DF230">
            <v>-445.2859200052917</v>
          </cell>
          <cell r="DG230">
            <v>-262.45320000126958</v>
          </cell>
          <cell r="DH230">
            <v>-1115.0494999997318</v>
          </cell>
          <cell r="DI230">
            <v>-1606.4884999990463</v>
          </cell>
          <cell r="DJ230">
            <v>-217.31559999845922</v>
          </cell>
          <cell r="DK230">
            <v>-8884.339859995991</v>
          </cell>
          <cell r="DL230">
            <v>-2060.3161600008607</v>
          </cell>
          <cell r="DM230">
            <v>-12750.033239997923</v>
          </cell>
          <cell r="DN230">
            <v>-8182.3381999954581</v>
          </cell>
          <cell r="DO230">
            <v>-2791.6064000055194</v>
          </cell>
          <cell r="DP230">
            <v>-388.21799999848008</v>
          </cell>
          <cell r="DQ230">
            <v>-481.95850000157952</v>
          </cell>
          <cell r="DR230">
            <v>-43017.253480017185</v>
          </cell>
          <cell r="DS230">
            <v>-1243.8575000017881</v>
          </cell>
          <cell r="DT230">
            <v>-666.41990000009537</v>
          </cell>
          <cell r="DU230">
            <v>-2961.7843600027263</v>
          </cell>
          <cell r="DV230">
            <v>-1232.95666000247</v>
          </cell>
          <cell r="DW230">
            <v>-1797.3075000010431</v>
          </cell>
          <cell r="DX230">
            <v>-10449.654770005494</v>
          </cell>
          <cell r="DY230">
            <v>-4392.1721699982882</v>
          </cell>
          <cell r="DZ230">
            <v>-11672.39361999929</v>
          </cell>
          <cell r="EA230">
            <v>-3930.4909999966621</v>
          </cell>
          <cell r="EB230">
            <v>-2908.9324999973178</v>
          </cell>
          <cell r="EC230">
            <v>-889.42950000241399</v>
          </cell>
          <cell r="ED230">
            <v>-871.85400000214577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</row>
        <row r="236">
          <cell r="A236" t="str">
            <v>Total Gas Fuel Burn Expense</v>
          </cell>
          <cell r="F236">
            <v>-1072.9249199982733</v>
          </cell>
          <cell r="G236">
            <v>-212.89930000249296</v>
          </cell>
          <cell r="H236">
            <v>-482.14760000118986</v>
          </cell>
          <cell r="I236">
            <v>-133.25729999877512</v>
          </cell>
          <cell r="J236">
            <v>-879.37067000195384</v>
          </cell>
          <cell r="K236">
            <v>-4104.2797000072896</v>
          </cell>
          <cell r="L236">
            <v>-1471.2183899953961</v>
          </cell>
          <cell r="M236">
            <v>-9338.8168999925256</v>
          </cell>
          <cell r="N236">
            <v>-5219.5687800012529</v>
          </cell>
          <cell r="O236">
            <v>-5598.8816800042987</v>
          </cell>
          <cell r="P236">
            <v>-3104.2518999986351</v>
          </cell>
          <cell r="Q236">
            <v>-1582.7630000039935</v>
          </cell>
          <cell r="R236">
            <v>-25539.704810023308</v>
          </cell>
          <cell r="S236">
            <v>-3165.1065999940038</v>
          </cell>
          <cell r="T236">
            <v>-1110.5893999971449</v>
          </cell>
          <cell r="U236">
            <v>-1972.0884000062943</v>
          </cell>
          <cell r="V236">
            <v>-338.21749000065029</v>
          </cell>
          <cell r="W236">
            <v>-1623.9974100012332</v>
          </cell>
          <cell r="X236">
            <v>-2221.4113499969244</v>
          </cell>
          <cell r="Y236">
            <v>-1321.2964100018144</v>
          </cell>
          <cell r="Z236">
            <v>-2240.8536200001836</v>
          </cell>
          <cell r="AA236">
            <v>-2414.6666200011969</v>
          </cell>
          <cell r="AB236">
            <v>-4035.0669099986553</v>
          </cell>
          <cell r="AC236">
            <v>-2793.3211999982595</v>
          </cell>
          <cell r="AD236">
            <v>-2303.0894000008702</v>
          </cell>
          <cell r="AE236">
            <v>12717.650229990482</v>
          </cell>
          <cell r="AF236">
            <v>-4514.1402000039816</v>
          </cell>
          <cell r="AG236">
            <v>-2525.6136600002646</v>
          </cell>
          <cell r="AH236">
            <v>65412.231650002301</v>
          </cell>
          <cell r="AI236">
            <v>-1098.4318099990487</v>
          </cell>
          <cell r="AJ236">
            <v>-2145.3429799992591</v>
          </cell>
          <cell r="AK236">
            <v>-5292.736400000751</v>
          </cell>
          <cell r="AL236">
            <v>-1813.6216999962926</v>
          </cell>
          <cell r="AM236">
            <v>-5378.2932199984789</v>
          </cell>
          <cell r="AN236">
            <v>-20743.842300001532</v>
          </cell>
          <cell r="AO236">
            <v>-4303.3055000007153</v>
          </cell>
          <cell r="AP236">
            <v>-2150.1275999993086</v>
          </cell>
          <cell r="AQ236">
            <v>-2729.1260500028729</v>
          </cell>
          <cell r="AR236">
            <v>-38706.01240003109</v>
          </cell>
          <cell r="AS236">
            <v>-1108.2255000025034</v>
          </cell>
          <cell r="AT236">
            <v>-2680.2340000011027</v>
          </cell>
          <cell r="AU236">
            <v>-4117.4444999992847</v>
          </cell>
          <cell r="AV236">
            <v>-5027.3131899982691</v>
          </cell>
          <cell r="AW236">
            <v>-2261.8905900046229</v>
          </cell>
          <cell r="AX236">
            <v>-4473.4444999992847</v>
          </cell>
          <cell r="AY236">
            <v>-2277.6919400021434</v>
          </cell>
          <cell r="AZ236">
            <v>-580.65878999978304</v>
          </cell>
          <cell r="BA236">
            <v>-5998.7287900000811</v>
          </cell>
          <cell r="BB236">
            <v>-4078.4338000044227</v>
          </cell>
          <cell r="BC236">
            <v>-4515.8227000012994</v>
          </cell>
          <cell r="BD236">
            <v>-1586.1240999922156</v>
          </cell>
          <cell r="BE236">
            <v>-278817.75036001205</v>
          </cell>
          <cell r="BF236">
            <v>-242199.62088000029</v>
          </cell>
          <cell r="BG236">
            <v>-4277.5533000044525</v>
          </cell>
          <cell r="BH236">
            <v>-3086.1982999965549</v>
          </cell>
          <cell r="BI236">
            <v>-3104.3474000021815</v>
          </cell>
          <cell r="BJ236">
            <v>-3458.1798999998719</v>
          </cell>
          <cell r="BK236">
            <v>-6454.1746199987829</v>
          </cell>
          <cell r="BL236">
            <v>-1517.4222000017762</v>
          </cell>
          <cell r="BM236">
            <v>-2010.8621399998665</v>
          </cell>
          <cell r="BN236">
            <v>-6912.0341200046241</v>
          </cell>
          <cell r="BO236">
            <v>-1590.4034000039101</v>
          </cell>
          <cell r="BP236">
            <v>-2106.4943000003695</v>
          </cell>
          <cell r="BQ236">
            <v>-2100.4597999975085</v>
          </cell>
          <cell r="BR236">
            <v>-56448.85190987587</v>
          </cell>
          <cell r="BS236">
            <v>-3986.7842000052333</v>
          </cell>
          <cell r="BT236">
            <v>-4384.3717999979854</v>
          </cell>
          <cell r="BU236">
            <v>-1772.6425999999046</v>
          </cell>
          <cell r="BV236">
            <v>-2081.0479999966919</v>
          </cell>
          <cell r="BW236">
            <v>-3419.0970000009984</v>
          </cell>
          <cell r="BX236">
            <v>-8013.0996000021696</v>
          </cell>
          <cell r="BY236">
            <v>-1867.4986999928951</v>
          </cell>
          <cell r="BZ236">
            <v>-8665.9866799935699</v>
          </cell>
          <cell r="CA236">
            <v>-10176.42709999904</v>
          </cell>
          <cell r="CB236">
            <v>-6453.1728300005198</v>
          </cell>
          <cell r="CC236">
            <v>-3411.5335000008345</v>
          </cell>
          <cell r="CD236">
            <v>-2217.189899995923</v>
          </cell>
          <cell r="CE236">
            <v>-57296.869259953499</v>
          </cell>
          <cell r="CF236">
            <v>-5912.1541000083089</v>
          </cell>
          <cell r="CG236">
            <v>-3053.832999996841</v>
          </cell>
          <cell r="CH236">
            <v>-4300.8172999992967</v>
          </cell>
          <cell r="CI236">
            <v>-1951.1704999990761</v>
          </cell>
          <cell r="CJ236">
            <v>-1985.8690000008792</v>
          </cell>
          <cell r="CK236">
            <v>-11228.355760004371</v>
          </cell>
          <cell r="CL236">
            <v>-2720.5177200064063</v>
          </cell>
          <cell r="CM236">
            <v>-9581.7286399975419</v>
          </cell>
          <cell r="CN236">
            <v>-9294.481869995594</v>
          </cell>
          <cell r="CO236">
            <v>-4095.8565000072122</v>
          </cell>
          <cell r="CP236">
            <v>-1096.6019999980927</v>
          </cell>
          <cell r="CQ236">
            <v>-2075.4828700050712</v>
          </cell>
          <cell r="CR236">
            <v>-45837.447350144386</v>
          </cell>
          <cell r="CS236">
            <v>-1755.0552000030875</v>
          </cell>
          <cell r="CT236">
            <v>-587.87350999563932</v>
          </cell>
          <cell r="CU236">
            <v>-1923.2832999974489</v>
          </cell>
          <cell r="CV236">
            <v>-2453.4487000033259</v>
          </cell>
          <cell r="CW236">
            <v>-1090.5332999993116</v>
          </cell>
          <cell r="CX236">
            <v>-9215.8460999988019</v>
          </cell>
          <cell r="CY236">
            <v>-3444.2192000001669</v>
          </cell>
          <cell r="CZ236">
            <v>-9915.2350400015712</v>
          </cell>
          <cell r="DA236">
            <v>-9857.61060000211</v>
          </cell>
          <cell r="DB236">
            <v>-4400.1750999987125</v>
          </cell>
          <cell r="DC236">
            <v>-434.40500000119209</v>
          </cell>
          <cell r="DD236">
            <v>-759.76229999959469</v>
          </cell>
          <cell r="DE236">
            <v>-39185.403079986572</v>
          </cell>
          <cell r="DF236">
            <v>-445.28592000156641</v>
          </cell>
          <cell r="DG236">
            <v>-262.45320000126958</v>
          </cell>
          <cell r="DH236">
            <v>-1115.0495000034571</v>
          </cell>
          <cell r="DI236">
            <v>-1606.4884999990463</v>
          </cell>
          <cell r="DJ236">
            <v>-217.31559999845922</v>
          </cell>
          <cell r="DK236">
            <v>-8884.339859995991</v>
          </cell>
          <cell r="DL236">
            <v>-2060.3161600008607</v>
          </cell>
          <cell r="DM236">
            <v>-12750.033239997923</v>
          </cell>
          <cell r="DN236">
            <v>-8182.3381999954581</v>
          </cell>
          <cell r="DO236">
            <v>-2791.6064000055194</v>
          </cell>
          <cell r="DP236">
            <v>-388.21799999848008</v>
          </cell>
          <cell r="DQ236">
            <v>-481.95850000530481</v>
          </cell>
          <cell r="DR236">
            <v>-43017.25348007679</v>
          </cell>
          <cell r="DS236">
            <v>-1243.8575000017881</v>
          </cell>
          <cell r="DT236">
            <v>-666.41990000009537</v>
          </cell>
          <cell r="DU236">
            <v>-2961.7843600064516</v>
          </cell>
          <cell r="DV236">
            <v>-1232.95666000247</v>
          </cell>
          <cell r="DW236">
            <v>-1797.3075000010431</v>
          </cell>
          <cell r="DX236">
            <v>-10449.654770001769</v>
          </cell>
          <cell r="DY236">
            <v>-4392.1721699982882</v>
          </cell>
          <cell r="DZ236">
            <v>-11672.39361999929</v>
          </cell>
          <cell r="EA236">
            <v>-3930.4909999966621</v>
          </cell>
          <cell r="EB236">
            <v>-2908.9324999973178</v>
          </cell>
          <cell r="EC236">
            <v>-889.42950000241399</v>
          </cell>
          <cell r="ED236">
            <v>-871.85400000214577</v>
          </cell>
        </row>
        <row r="238">
          <cell r="A238" t="str">
            <v>Other Generation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842.71355290687643</v>
          </cell>
          <cell r="G241">
            <v>943.16092345472134</v>
          </cell>
          <cell r="H241">
            <v>1459.7834086284856</v>
          </cell>
          <cell r="I241">
            <v>1696.7556150809542</v>
          </cell>
          <cell r="J241">
            <v>1964.2019214470347</v>
          </cell>
          <cell r="K241">
            <v>2086.728147452799</v>
          </cell>
          <cell r="L241">
            <v>1888.6673775615927</v>
          </cell>
          <cell r="M241">
            <v>1891.6564774649596</v>
          </cell>
          <cell r="N241">
            <v>1667.406668874246</v>
          </cell>
          <cell r="O241">
            <v>1351.79311023232</v>
          </cell>
          <cell r="P241">
            <v>910.459395454076</v>
          </cell>
          <cell r="Q241">
            <v>698.82239971008676</v>
          </cell>
          <cell r="R241">
            <v>17914.472173325019</v>
          </cell>
          <cell r="S241">
            <v>864.70310934018926</v>
          </cell>
          <cell r="T241">
            <v>1026.0073810984759</v>
          </cell>
          <cell r="U241">
            <v>1497.8746384661354</v>
          </cell>
          <cell r="V241">
            <v>1741.0303294757905</v>
          </cell>
          <cell r="W241">
            <v>2015.4553096820891</v>
          </cell>
          <cell r="X241">
            <v>2141.1787238899269</v>
          </cell>
          <cell r="Y241">
            <v>1937.9497930597136</v>
          </cell>
          <cell r="Z241">
            <v>1941.0168852868228</v>
          </cell>
          <cell r="AA241">
            <v>1710.9155550993019</v>
          </cell>
          <cell r="AB241">
            <v>1387.0664598621661</v>
          </cell>
          <cell r="AC241">
            <v>934.21669349382864</v>
          </cell>
          <cell r="AD241">
            <v>717.05729457054986</v>
          </cell>
          <cell r="AE241">
            <v>18028.702024243772</v>
          </cell>
          <cell r="AF241">
            <v>873.41564827726688</v>
          </cell>
          <cell r="AG241">
            <v>977.52255614788737</v>
          </cell>
          <cell r="AH241">
            <v>1509.5730693439255</v>
          </cell>
          <cell r="AI241">
            <v>1758.5725332649308</v>
          </cell>
          <cell r="AJ241">
            <v>2035.7625544875336</v>
          </cell>
          <cell r="AK241">
            <v>2159.8111507892027</v>
          </cell>
          <cell r="AL241">
            <v>1957.4761061914905</v>
          </cell>
          <cell r="AM241">
            <v>1960.5741014519008</v>
          </cell>
          <cell r="AN241">
            <v>1728.1543325503299</v>
          </cell>
          <cell r="AO241">
            <v>1399.928141123848</v>
          </cell>
          <cell r="AP241">
            <v>943.6296354525839</v>
          </cell>
          <cell r="AQ241">
            <v>724.2821951637743</v>
          </cell>
          <cell r="AR241">
            <v>18211.149527352303</v>
          </cell>
          <cell r="AS241">
            <v>882.01945114403497</v>
          </cell>
          <cell r="AT241">
            <v>987.15188402798958</v>
          </cell>
          <cell r="AU241">
            <v>1527.8707147923415</v>
          </cell>
          <cell r="AV241">
            <v>1775.6309425125946</v>
          </cell>
          <cell r="AW241">
            <v>2055.816335663374</v>
          </cell>
          <cell r="AX241">
            <v>2182.5936166277097</v>
          </cell>
          <cell r="AY241">
            <v>1976.7587287658534</v>
          </cell>
          <cell r="AZ241">
            <v>1979.8872533096874</v>
          </cell>
          <cell r="BA241">
            <v>1745.17796629027</v>
          </cell>
          <cell r="BB241">
            <v>1413.9006271210965</v>
          </cell>
          <cell r="BC241">
            <v>952.92509440059075</v>
          </cell>
          <cell r="BD241">
            <v>731.41691269678995</v>
          </cell>
          <cell r="BE241">
            <v>18646.245987161063</v>
          </cell>
          <cell r="BF241">
            <v>903.42138523771428</v>
          </cell>
          <cell r="BG241">
            <v>1011.1048318889225</v>
          </cell>
          <cell r="BH241">
            <v>1564.9440503165242</v>
          </cell>
          <cell r="BI241">
            <v>1817.3724128808535</v>
          </cell>
          <cell r="BJ241">
            <v>2105.700112200313</v>
          </cell>
          <cell r="BK241">
            <v>2236.3737903051078</v>
          </cell>
          <cell r="BL241">
            <v>2018.8156298329995</v>
          </cell>
          <cell r="BM241">
            <v>2027.928605621797</v>
          </cell>
          <cell r="BN241">
            <v>1787.5241686161899</v>
          </cell>
          <cell r="BO241">
            <v>1447.8489331855671</v>
          </cell>
          <cell r="BP241">
            <v>976.04753874393646</v>
          </cell>
          <cell r="BQ241">
            <v>749.16452833171934</v>
          </cell>
          <cell r="BR241">
            <v>19147.228817614727</v>
          </cell>
          <cell r="BS241">
            <v>924.58724176941905</v>
          </cell>
          <cell r="BT241">
            <v>1097.0624955110834</v>
          </cell>
          <cell r="BU241">
            <v>1601.6084486258333</v>
          </cell>
          <cell r="BV241">
            <v>1855.6671257205307</v>
          </cell>
          <cell r="BW241">
            <v>2155.0336524079321</v>
          </cell>
          <cell r="BX241">
            <v>2287.9240196719766</v>
          </cell>
          <cell r="BY241">
            <v>2072.1605114613485</v>
          </cell>
          <cell r="BZ241">
            <v>2075.0243927481933</v>
          </cell>
          <cell r="CA241">
            <v>1829.4032463357726</v>
          </cell>
          <cell r="CB241">
            <v>1483.1263620129321</v>
          </cell>
          <cell r="CC241">
            <v>998.91493919497589</v>
          </cell>
          <cell r="CD241">
            <v>766.71638215414714</v>
          </cell>
          <cell r="CE241">
            <v>19533.12628472317</v>
          </cell>
          <cell r="CF241">
            <v>945.51888265053276</v>
          </cell>
          <cell r="CG241">
            <v>1058.2201529602171</v>
          </cell>
          <cell r="CH241">
            <v>1633.1565523482859</v>
          </cell>
          <cell r="CI241">
            <v>1898.8661077778088</v>
          </cell>
          <cell r="CJ241">
            <v>2223.3070110236295</v>
          </cell>
          <cell r="CK241">
            <v>2339.674304942484</v>
          </cell>
          <cell r="CL241">
            <v>2119.0719690496335</v>
          </cell>
          <cell r="CM241">
            <v>2122.1863956419402</v>
          </cell>
          <cell r="CN241">
            <v>1870.818953563692</v>
          </cell>
          <cell r="CO241">
            <v>1516.7026958410861</v>
          </cell>
          <cell r="CP241">
            <v>1021.5292656661477</v>
          </cell>
          <cell r="CQ241">
            <v>784.07399325829465</v>
          </cell>
          <cell r="CR241">
            <v>19685.189181339927</v>
          </cell>
          <cell r="CS241">
            <v>953.50470711372327</v>
          </cell>
          <cell r="CT241">
            <v>1067.1578243579715</v>
          </cell>
          <cell r="CU241">
            <v>1651.7004238537629</v>
          </cell>
          <cell r="CV241">
            <v>1918.7158657740219</v>
          </cell>
          <cell r="CW241">
            <v>2222.4345808454673</v>
          </cell>
          <cell r="CX241">
            <v>2359.4568920962629</v>
          </cell>
          <cell r="CY241">
            <v>2136.9696070440114</v>
          </cell>
          <cell r="CZ241">
            <v>2138.2634475097875</v>
          </cell>
          <cell r="DA241">
            <v>1886.6198620477517</v>
          </cell>
          <cell r="DB241">
            <v>1529.5126846627099</v>
          </cell>
          <cell r="DC241">
            <v>1030.15704830701</v>
          </cell>
          <cell r="DD241">
            <v>790.69623772799969</v>
          </cell>
          <cell r="DE241">
            <v>20368.497021554969</v>
          </cell>
          <cell r="DF241">
            <v>986.68667529895902</v>
          </cell>
          <cell r="DG241">
            <v>1104.2949228425277</v>
          </cell>
          <cell r="DH241">
            <v>1709.1795959253795</v>
          </cell>
          <cell r="DI241">
            <v>1984.8222067742026</v>
          </cell>
          <cell r="DJ241">
            <v>2299.7753013651236</v>
          </cell>
          <cell r="DK241">
            <v>2439.8448353975546</v>
          </cell>
          <cell r="DL241">
            <v>2211.3361511903931</v>
          </cell>
          <cell r="DM241">
            <v>2214.8359312318207</v>
          </cell>
          <cell r="DN241">
            <v>1950.7626966224634</v>
          </cell>
          <cell r="DO241">
            <v>1582.7397263067542</v>
          </cell>
          <cell r="DP241">
            <v>1066.0065120322979</v>
          </cell>
          <cell r="DQ241">
            <v>818.21246656822041</v>
          </cell>
          <cell r="DR241">
            <v>20771.439426640514</v>
          </cell>
          <cell r="DS241">
            <v>994.33980634406907</v>
          </cell>
          <cell r="DT241">
            <v>1179.8268774353201</v>
          </cell>
          <cell r="DU241">
            <v>1713.9686120447586</v>
          </cell>
          <cell r="DV241">
            <v>2000.2405213648162</v>
          </cell>
          <cell r="DW241">
            <v>2509.7896520618815</v>
          </cell>
          <cell r="DX241">
            <v>2462.1852158305992</v>
          </cell>
          <cell r="DY241">
            <v>2226.9015148211329</v>
          </cell>
          <cell r="DZ241">
            <v>2232.0150650367723</v>
          </cell>
          <cell r="EA241">
            <v>1967.4168378360919</v>
          </cell>
          <cell r="EB241">
            <v>1585.9215705897368</v>
          </cell>
          <cell r="EC241">
            <v>1074.2748940152524</v>
          </cell>
          <cell r="ED241">
            <v>824.55885925973416</v>
          </cell>
        </row>
        <row r="243">
          <cell r="A243" t="str">
            <v>Total Other Generation</v>
          </cell>
          <cell r="F243">
            <v>842.71355290687643</v>
          </cell>
          <cell r="G243">
            <v>943.16092345472134</v>
          </cell>
          <cell r="H243">
            <v>1459.7834086284856</v>
          </cell>
          <cell r="I243">
            <v>1696.7556150809542</v>
          </cell>
          <cell r="J243">
            <v>1964.2019214470347</v>
          </cell>
          <cell r="K243">
            <v>2086.728147452799</v>
          </cell>
          <cell r="L243">
            <v>1888.6673775615927</v>
          </cell>
          <cell r="M243">
            <v>1891.6564774649596</v>
          </cell>
          <cell r="N243">
            <v>1667.406668874246</v>
          </cell>
          <cell r="O243">
            <v>1351.79311023232</v>
          </cell>
          <cell r="P243">
            <v>910.459395454076</v>
          </cell>
          <cell r="Q243">
            <v>698.82239971008676</v>
          </cell>
          <cell r="R243">
            <v>17914.472173325019</v>
          </cell>
          <cell r="S243">
            <v>864.70310934018926</v>
          </cell>
          <cell r="T243">
            <v>1026.0073810984759</v>
          </cell>
          <cell r="U243">
            <v>1497.8746384661354</v>
          </cell>
          <cell r="V243">
            <v>1741.0303294757905</v>
          </cell>
          <cell r="W243">
            <v>2015.4553096820891</v>
          </cell>
          <cell r="X243">
            <v>2141.1787238899269</v>
          </cell>
          <cell r="Y243">
            <v>1937.9497930597136</v>
          </cell>
          <cell r="Z243">
            <v>1941.0168852868228</v>
          </cell>
          <cell r="AA243">
            <v>1710.9155550993019</v>
          </cell>
          <cell r="AB243">
            <v>1387.0664598621661</v>
          </cell>
          <cell r="AC243">
            <v>934.21669349382864</v>
          </cell>
          <cell r="AD243">
            <v>717.05729457054986</v>
          </cell>
          <cell r="AE243">
            <v>18028.702024243772</v>
          </cell>
          <cell r="AF243">
            <v>873.41564827726688</v>
          </cell>
          <cell r="AG243">
            <v>977.52255614788737</v>
          </cell>
          <cell r="AH243">
            <v>1509.5730693439255</v>
          </cell>
          <cell r="AI243">
            <v>1758.5725332649308</v>
          </cell>
          <cell r="AJ243">
            <v>2035.7625544875336</v>
          </cell>
          <cell r="AK243">
            <v>2159.8111507892027</v>
          </cell>
          <cell r="AL243">
            <v>1957.4761061914905</v>
          </cell>
          <cell r="AM243">
            <v>1960.5741014519008</v>
          </cell>
          <cell r="AN243">
            <v>1728.1543325503299</v>
          </cell>
          <cell r="AO243">
            <v>1399.928141123848</v>
          </cell>
          <cell r="AP243">
            <v>943.6296354525839</v>
          </cell>
          <cell r="AQ243">
            <v>724.2821951637743</v>
          </cell>
          <cell r="AR243">
            <v>18211.149527352303</v>
          </cell>
          <cell r="AS243">
            <v>882.01945114403497</v>
          </cell>
          <cell r="AT243">
            <v>987.15188402798958</v>
          </cell>
          <cell r="AU243">
            <v>1527.8707147923415</v>
          </cell>
          <cell r="AV243">
            <v>1775.6309425125946</v>
          </cell>
          <cell r="AW243">
            <v>2055.816335663374</v>
          </cell>
          <cell r="AX243">
            <v>2182.5936166277097</v>
          </cell>
          <cell r="AY243">
            <v>1976.7587287658534</v>
          </cell>
          <cell r="AZ243">
            <v>1979.8872533096874</v>
          </cell>
          <cell r="BA243">
            <v>1745.17796629027</v>
          </cell>
          <cell r="BB243">
            <v>1413.9006271210965</v>
          </cell>
          <cell r="BC243">
            <v>952.92509440059075</v>
          </cell>
          <cell r="BD243">
            <v>731.41691269678995</v>
          </cell>
          <cell r="BE243">
            <v>18646.245987161063</v>
          </cell>
          <cell r="BF243">
            <v>903.42138523771428</v>
          </cell>
          <cell r="BG243">
            <v>1011.1048318889225</v>
          </cell>
          <cell r="BH243">
            <v>1564.9440503165242</v>
          </cell>
          <cell r="BI243">
            <v>1817.3724128808535</v>
          </cell>
          <cell r="BJ243">
            <v>2105.700112200313</v>
          </cell>
          <cell r="BK243">
            <v>2236.3737903051078</v>
          </cell>
          <cell r="BL243">
            <v>2018.8156298329995</v>
          </cell>
          <cell r="BM243">
            <v>2027.928605621797</v>
          </cell>
          <cell r="BN243">
            <v>1787.5241686161899</v>
          </cell>
          <cell r="BO243">
            <v>1447.8489331855671</v>
          </cell>
          <cell r="BP243">
            <v>976.04753874393646</v>
          </cell>
          <cell r="BQ243">
            <v>749.16452833171934</v>
          </cell>
          <cell r="BR243">
            <v>19147.228817614727</v>
          </cell>
          <cell r="BS243">
            <v>924.58724176941905</v>
          </cell>
          <cell r="BT243">
            <v>1097.0624955110834</v>
          </cell>
          <cell r="BU243">
            <v>1601.6084486258333</v>
          </cell>
          <cell r="BV243">
            <v>1855.6671257205307</v>
          </cell>
          <cell r="BW243">
            <v>2155.0336524079321</v>
          </cell>
          <cell r="BX243">
            <v>2287.9240196719766</v>
          </cell>
          <cell r="BY243">
            <v>2072.1605114613485</v>
          </cell>
          <cell r="BZ243">
            <v>2075.0243927481933</v>
          </cell>
          <cell r="CA243">
            <v>1829.4032463357726</v>
          </cell>
          <cell r="CB243">
            <v>1483.1263620129321</v>
          </cell>
          <cell r="CC243">
            <v>998.91493919497589</v>
          </cell>
          <cell r="CD243">
            <v>766.71638215414714</v>
          </cell>
          <cell r="CE243">
            <v>19533.12628472317</v>
          </cell>
          <cell r="CF243">
            <v>945.51888265053276</v>
          </cell>
          <cell r="CG243">
            <v>1058.2201529602171</v>
          </cell>
          <cell r="CH243">
            <v>1633.1565523482859</v>
          </cell>
          <cell r="CI243">
            <v>1898.8661077778088</v>
          </cell>
          <cell r="CJ243">
            <v>2223.3070110236295</v>
          </cell>
          <cell r="CK243">
            <v>2339.674304942484</v>
          </cell>
          <cell r="CL243">
            <v>2119.0719690496335</v>
          </cell>
          <cell r="CM243">
            <v>2122.1863956419402</v>
          </cell>
          <cell r="CN243">
            <v>1870.818953563692</v>
          </cell>
          <cell r="CO243">
            <v>1516.7026958410861</v>
          </cell>
          <cell r="CP243">
            <v>1021.5292656661477</v>
          </cell>
          <cell r="CQ243">
            <v>784.07399325829465</v>
          </cell>
          <cell r="CR243">
            <v>19685.189181339927</v>
          </cell>
          <cell r="CS243">
            <v>953.50470711372327</v>
          </cell>
          <cell r="CT243">
            <v>1067.1578243579715</v>
          </cell>
          <cell r="CU243">
            <v>1651.7004238537629</v>
          </cell>
          <cell r="CV243">
            <v>1918.7158657740219</v>
          </cell>
          <cell r="CW243">
            <v>2222.4345808454673</v>
          </cell>
          <cell r="CX243">
            <v>2359.4568920962629</v>
          </cell>
          <cell r="CY243">
            <v>2136.9696070440114</v>
          </cell>
          <cell r="CZ243">
            <v>2138.2634475097875</v>
          </cell>
          <cell r="DA243">
            <v>1886.6198620477517</v>
          </cell>
          <cell r="DB243">
            <v>1529.5126846627099</v>
          </cell>
          <cell r="DC243">
            <v>1030.15704830701</v>
          </cell>
          <cell r="DD243">
            <v>790.69623772799969</v>
          </cell>
          <cell r="DE243">
            <v>20368.497021554969</v>
          </cell>
          <cell r="DF243">
            <v>986.68667529895902</v>
          </cell>
          <cell r="DG243">
            <v>1104.2949228425277</v>
          </cell>
          <cell r="DH243">
            <v>1709.1795959253795</v>
          </cell>
          <cell r="DI243">
            <v>1984.8222067742026</v>
          </cell>
          <cell r="DJ243">
            <v>2299.7753013651236</v>
          </cell>
          <cell r="DK243">
            <v>2439.8448353975546</v>
          </cell>
          <cell r="DL243">
            <v>2211.3361511903931</v>
          </cell>
          <cell r="DM243">
            <v>2214.8359312318207</v>
          </cell>
          <cell r="DN243">
            <v>1950.7626966224634</v>
          </cell>
          <cell r="DO243">
            <v>1582.7397263067542</v>
          </cell>
          <cell r="DP243">
            <v>1066.0065120322979</v>
          </cell>
          <cell r="DQ243">
            <v>818.21246656822041</v>
          </cell>
          <cell r="DR243">
            <v>20771.439426640514</v>
          </cell>
          <cell r="DS243">
            <v>994.33980634406907</v>
          </cell>
          <cell r="DT243">
            <v>1179.8268774353201</v>
          </cell>
          <cell r="DU243">
            <v>1713.9686120447586</v>
          </cell>
          <cell r="DV243">
            <v>2000.2405213648162</v>
          </cell>
          <cell r="DW243">
            <v>2509.7896520618815</v>
          </cell>
          <cell r="DX243">
            <v>2462.1852158305992</v>
          </cell>
          <cell r="DY243">
            <v>2226.9015148211329</v>
          </cell>
          <cell r="DZ243">
            <v>2232.0150650367723</v>
          </cell>
          <cell r="EA243">
            <v>1967.4168378360919</v>
          </cell>
          <cell r="EB243">
            <v>1585.9215705897368</v>
          </cell>
          <cell r="EC243">
            <v>1074.2748940152524</v>
          </cell>
          <cell r="ED243">
            <v>824.55885925973416</v>
          </cell>
        </row>
        <row r="245">
          <cell r="A245" t="str">
            <v>IRP Resources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-206076.5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-168939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-168939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-174200.79000000004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-174200.79000000004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-30911.523000000001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-30911.523000000001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-244469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-244469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-115322.96000000089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-115322.96000000089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-151332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-151332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-175552.03999999911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-175552.03999999911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-186232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-186232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-201543.90000000037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-201543.90000000037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-197097.5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-197097.5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-74386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-74386</v>
          </cell>
          <cell r="BE250">
            <v>-68491.299999999814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-68491.299999999814</v>
          </cell>
          <cell r="BR250">
            <v>-74199.200000000186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-74199.200000000186</v>
          </cell>
          <cell r="CE250">
            <v>-84225.299999999814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-84225.299999999814</v>
          </cell>
          <cell r="CR250">
            <v>-88317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-88317</v>
          </cell>
          <cell r="DE250">
            <v>-90801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-90801</v>
          </cell>
          <cell r="DR250">
            <v>-92802.5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-92802.5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70">
          <cell r="A270" t="str">
            <v>Total IRP Resources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-206076.5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-168939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-168939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-174200.78999999911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-174200.78999999911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-220620.48300000094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-146234.48300000094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-74386</v>
          </cell>
          <cell r="BE270">
            <v>-219823.30000000075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-151332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-68491.299999999814</v>
          </cell>
          <cell r="BR270">
            <v>-249751.24000000022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-175552.03999999911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-74199.200000000186</v>
          </cell>
          <cell r="CE270">
            <v>-270457.30000000075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-186232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-84225.299999999814</v>
          </cell>
          <cell r="CR270">
            <v>-289860.90000000224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-201543.90000000037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-88317</v>
          </cell>
          <cell r="DE270">
            <v>-287898.5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-197097.5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-90801</v>
          </cell>
          <cell r="DR270">
            <v>-337271.5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-244469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-92802.5</v>
          </cell>
        </row>
        <row r="272">
          <cell r="A272" t="str">
            <v>Growth Station Resources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</row>
        <row r="277">
          <cell r="F277">
            <v>0</v>
          </cell>
          <cell r="G277">
            <v>0</v>
          </cell>
          <cell r="H277">
            <v>-203.55679999999984</v>
          </cell>
          <cell r="I277">
            <v>-235.7980000000025</v>
          </cell>
          <cell r="J277">
            <v>0</v>
          </cell>
          <cell r="K277">
            <v>-256.05049999999983</v>
          </cell>
          <cell r="L277">
            <v>-319.90899999999965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-716.84860000000481</v>
          </cell>
          <cell r="S277">
            <v>0</v>
          </cell>
          <cell r="T277">
            <v>0</v>
          </cell>
          <cell r="U277">
            <v>-301.52400000000125</v>
          </cell>
          <cell r="V277">
            <v>-245.53700000000026</v>
          </cell>
          <cell r="W277">
            <v>0</v>
          </cell>
          <cell r="X277">
            <v>-169.78760000000011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-107.38509999999951</v>
          </cell>
          <cell r="AF277">
            <v>0</v>
          </cell>
          <cell r="AG277">
            <v>0</v>
          </cell>
          <cell r="AH277">
            <v>0</v>
          </cell>
          <cell r="AI277">
            <v>-2.6724999999999</v>
          </cell>
          <cell r="AJ277">
            <v>-1.843599999999924</v>
          </cell>
          <cell r="AK277">
            <v>0</v>
          </cell>
          <cell r="AL277">
            <v>-102.86899999999878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-644.14400000000023</v>
          </cell>
          <cell r="AS277">
            <v>0</v>
          </cell>
          <cell r="AT277">
            <v>0</v>
          </cell>
          <cell r="AU277">
            <v>-2.065900000000056</v>
          </cell>
          <cell r="AV277">
            <v>0</v>
          </cell>
          <cell r="AW277">
            <v>-186.70379999999977</v>
          </cell>
          <cell r="AX277">
            <v>0</v>
          </cell>
          <cell r="AY277">
            <v>-455.37430000000018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-1890.3439999999973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-1890.3439999999973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-5.7450000000008004</v>
          </cell>
          <cell r="BS277">
            <v>0</v>
          </cell>
          <cell r="BT277">
            <v>0</v>
          </cell>
          <cell r="BU277">
            <v>-5.7450000000008004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-350.44800000000396</v>
          </cell>
          <cell r="CF277">
            <v>0</v>
          </cell>
          <cell r="CG277">
            <v>0</v>
          </cell>
          <cell r="CH277">
            <v>-6.2289999999998145</v>
          </cell>
          <cell r="CI277">
            <v>0</v>
          </cell>
          <cell r="CJ277">
            <v>-344.21900000000096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-286.62200000000303</v>
          </cell>
          <cell r="CS277">
            <v>0</v>
          </cell>
          <cell r="CT277">
            <v>0</v>
          </cell>
          <cell r="CU277">
            <v>-35.331999999998516</v>
          </cell>
          <cell r="CV277">
            <v>0</v>
          </cell>
          <cell r="CW277">
            <v>-251.28999999999905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-485.96899999999732</v>
          </cell>
          <cell r="DF277">
            <v>0</v>
          </cell>
          <cell r="DG277">
            <v>0</v>
          </cell>
          <cell r="DH277">
            <v>-240.98400000000038</v>
          </cell>
          <cell r="DI277">
            <v>0</v>
          </cell>
          <cell r="DJ277">
            <v>-244.98500000000058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-540.3763499999186</v>
          </cell>
          <cell r="DS277">
            <v>0</v>
          </cell>
          <cell r="DT277">
            <v>0</v>
          </cell>
          <cell r="DU277">
            <v>-276.36000000000058</v>
          </cell>
          <cell r="DV277">
            <v>-28.844000000000051</v>
          </cell>
          <cell r="DW277">
            <v>-249.28999999997905</v>
          </cell>
          <cell r="DX277">
            <v>-348.1050000000032</v>
          </cell>
          <cell r="DY277">
            <v>666.84999999997672</v>
          </cell>
          <cell r="DZ277">
            <v>0</v>
          </cell>
          <cell r="EA277">
            <v>-304.62735000000009</v>
          </cell>
          <cell r="EB277">
            <v>0</v>
          </cell>
          <cell r="EC277">
            <v>0</v>
          </cell>
          <cell r="ED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-28.294469999993453</v>
          </cell>
          <cell r="BF278">
            <v>0</v>
          </cell>
          <cell r="BG278">
            <v>0</v>
          </cell>
          <cell r="BH278">
            <v>-28.29446999999999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-36.381999999983236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-36.381999999999607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-33.694000000017695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-33.693999999999505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-192.77600000001257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-26.510999999998603</v>
          </cell>
          <cell r="DX278">
            <v>0</v>
          </cell>
          <cell r="DY278">
            <v>-166.26500000001397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453.97499999999854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453.97499999999854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-106.37199999999575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-106.37199999999575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-1.755300000000716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-1.7553000000000338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-6.5307999999999993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-6.5307999999999993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-250.81600000000617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-250.81600000000617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-113.21500000000015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-113.21500000000015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-121.81999999999971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-121.81999999999971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2063.5734000000521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2725.2799999999988</v>
          </cell>
          <cell r="DZ279">
            <v>-661.70659999999975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1">
          <cell r="A281" t="str">
            <v>Total Growth Station Resources</v>
          </cell>
          <cell r="F281">
            <v>0</v>
          </cell>
          <cell r="G281">
            <v>0</v>
          </cell>
          <cell r="H281">
            <v>-203.55680000000575</v>
          </cell>
          <cell r="I281">
            <v>-235.79800000000978</v>
          </cell>
          <cell r="J281">
            <v>0</v>
          </cell>
          <cell r="K281">
            <v>-256.05049999999756</v>
          </cell>
          <cell r="L281">
            <v>-319.90899999999965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-716.84860000002664</v>
          </cell>
          <cell r="S281">
            <v>0</v>
          </cell>
          <cell r="T281">
            <v>0</v>
          </cell>
          <cell r="U281">
            <v>-301.52400000000489</v>
          </cell>
          <cell r="V281">
            <v>-245.53700000001118</v>
          </cell>
          <cell r="W281">
            <v>0</v>
          </cell>
          <cell r="X281">
            <v>-169.78759999999602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346.58990000002086</v>
          </cell>
          <cell r="AF281">
            <v>0</v>
          </cell>
          <cell r="AG281">
            <v>0</v>
          </cell>
          <cell r="AH281">
            <v>0</v>
          </cell>
          <cell r="AI281">
            <v>-2.6725000000005821</v>
          </cell>
          <cell r="AJ281">
            <v>-1.8436000000001513</v>
          </cell>
          <cell r="AK281">
            <v>0</v>
          </cell>
          <cell r="AL281">
            <v>351.10599999997066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-750.51599999994505</v>
          </cell>
          <cell r="AS281">
            <v>0</v>
          </cell>
          <cell r="AT281">
            <v>0</v>
          </cell>
          <cell r="AU281">
            <v>-2.0659000000014203</v>
          </cell>
          <cell r="AV281">
            <v>0</v>
          </cell>
          <cell r="AW281">
            <v>-186.70379999999568</v>
          </cell>
          <cell r="AX281">
            <v>0</v>
          </cell>
          <cell r="AY281">
            <v>-561.74629999999888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-1920.393769999966</v>
          </cell>
          <cell r="BF281">
            <v>0</v>
          </cell>
          <cell r="BG281">
            <v>0</v>
          </cell>
          <cell r="BH281">
            <v>-28.29446999999999</v>
          </cell>
          <cell r="BI281">
            <v>0</v>
          </cell>
          <cell r="BJ281">
            <v>-1.7552999999998065</v>
          </cell>
          <cell r="BK281">
            <v>0</v>
          </cell>
          <cell r="BL281">
            <v>-1890.3439999999828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-12.275800000032177</v>
          </cell>
          <cell r="BS281">
            <v>0</v>
          </cell>
          <cell r="BT281">
            <v>0</v>
          </cell>
          <cell r="BU281">
            <v>-5.7450000000008004</v>
          </cell>
          <cell r="BV281">
            <v>0</v>
          </cell>
          <cell r="BW281">
            <v>0</v>
          </cell>
          <cell r="BX281">
            <v>0</v>
          </cell>
          <cell r="BY281">
            <v>-6.53080000000773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-601.26399999996647</v>
          </cell>
          <cell r="CF281">
            <v>0</v>
          </cell>
          <cell r="CG281">
            <v>0</v>
          </cell>
          <cell r="CH281">
            <v>-6.2289999999998145</v>
          </cell>
          <cell r="CI281">
            <v>0</v>
          </cell>
          <cell r="CJ281">
            <v>-344.2190000000046</v>
          </cell>
          <cell r="CK281">
            <v>0</v>
          </cell>
          <cell r="CL281">
            <v>-250.81599999999162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-436.21900000001187</v>
          </cell>
          <cell r="CS281">
            <v>0</v>
          </cell>
          <cell r="CT281">
            <v>0</v>
          </cell>
          <cell r="CU281">
            <v>-35.331999999998516</v>
          </cell>
          <cell r="CV281">
            <v>0</v>
          </cell>
          <cell r="CW281">
            <v>-287.67199999999866</v>
          </cell>
          <cell r="CX281">
            <v>0</v>
          </cell>
          <cell r="CY281">
            <v>-113.21499999999651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-641.48300000000745</v>
          </cell>
          <cell r="DF281">
            <v>0</v>
          </cell>
          <cell r="DG281">
            <v>0</v>
          </cell>
          <cell r="DH281">
            <v>-240.98400000000038</v>
          </cell>
          <cell r="DI281">
            <v>0</v>
          </cell>
          <cell r="DJ281">
            <v>-278.67899999999645</v>
          </cell>
          <cell r="DK281">
            <v>0</v>
          </cell>
          <cell r="DL281">
            <v>-121.82000000000698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1330.4210500000045</v>
          </cell>
          <cell r="DS281">
            <v>0</v>
          </cell>
          <cell r="DT281">
            <v>0</v>
          </cell>
          <cell r="DU281">
            <v>-276.36000000000058</v>
          </cell>
          <cell r="DV281">
            <v>-28.844000000000051</v>
          </cell>
          <cell r="DW281">
            <v>-275.80099999997765</v>
          </cell>
          <cell r="DX281">
            <v>-348.10500000001048</v>
          </cell>
          <cell r="DY281">
            <v>3225.8649999999907</v>
          </cell>
          <cell r="DZ281">
            <v>-661.70660000000498</v>
          </cell>
          <cell r="EA281">
            <v>-304.62735000000009</v>
          </cell>
          <cell r="EB281">
            <v>0</v>
          </cell>
          <cell r="EC281">
            <v>0</v>
          </cell>
          <cell r="ED281">
            <v>0</v>
          </cell>
        </row>
        <row r="282">
          <cell r="F282" t="str">
            <v>=</v>
          </cell>
          <cell r="G282" t="str">
            <v>=</v>
          </cell>
          <cell r="H282" t="str">
            <v>=</v>
          </cell>
          <cell r="I282" t="str">
            <v>=</v>
          </cell>
          <cell r="J282" t="str">
            <v>=</v>
          </cell>
          <cell r="K282" t="str">
            <v>=</v>
          </cell>
          <cell r="L282" t="str">
            <v>=</v>
          </cell>
          <cell r="M282" t="str">
            <v>=</v>
          </cell>
          <cell r="N282" t="str">
            <v>=</v>
          </cell>
          <cell r="O282" t="str">
            <v>=</v>
          </cell>
          <cell r="P282" t="str">
            <v>=</v>
          </cell>
          <cell r="Q282" t="str">
            <v>=</v>
          </cell>
          <cell r="R282" t="str">
            <v>=</v>
          </cell>
          <cell r="S282" t="str">
            <v>=</v>
          </cell>
          <cell r="T282" t="str">
            <v>=</v>
          </cell>
          <cell r="U282" t="str">
            <v>=</v>
          </cell>
          <cell r="V282" t="str">
            <v>=</v>
          </cell>
          <cell r="W282" t="str">
            <v>=</v>
          </cell>
          <cell r="X282" t="str">
            <v>=</v>
          </cell>
          <cell r="Y282" t="str">
            <v>=</v>
          </cell>
          <cell r="Z282" t="str">
            <v>=</v>
          </cell>
          <cell r="AA282" t="str">
            <v>=</v>
          </cell>
          <cell r="AB282" t="str">
            <v>=</v>
          </cell>
          <cell r="AC282" t="str">
            <v>=</v>
          </cell>
          <cell r="AD282" t="str">
            <v>=</v>
          </cell>
          <cell r="AE282" t="str">
            <v>=</v>
          </cell>
          <cell r="AF282" t="str">
            <v>=</v>
          </cell>
          <cell r="AG282" t="str">
            <v>=</v>
          </cell>
          <cell r="AH282" t="str">
            <v>=</v>
          </cell>
          <cell r="AI282" t="str">
            <v>=</v>
          </cell>
          <cell r="AJ282" t="str">
            <v>=</v>
          </cell>
          <cell r="AK282" t="str">
            <v>=</v>
          </cell>
          <cell r="AL282" t="str">
            <v>=</v>
          </cell>
          <cell r="AM282" t="str">
            <v>=</v>
          </cell>
          <cell r="AN282" t="str">
            <v>=</v>
          </cell>
          <cell r="AO282" t="str">
            <v>=</v>
          </cell>
          <cell r="AP282" t="str">
            <v>=</v>
          </cell>
          <cell r="AQ282" t="str">
            <v>=</v>
          </cell>
          <cell r="AR282" t="str">
            <v>=</v>
          </cell>
          <cell r="AS282" t="str">
            <v>=</v>
          </cell>
          <cell r="AT282" t="str">
            <v>=</v>
          </cell>
          <cell r="AU282" t="str">
            <v>=</v>
          </cell>
          <cell r="AV282" t="str">
            <v>=</v>
          </cell>
          <cell r="AW282" t="str">
            <v>=</v>
          </cell>
          <cell r="AX282" t="str">
            <v>=</v>
          </cell>
          <cell r="AY282" t="str">
            <v>=</v>
          </cell>
          <cell r="AZ282" t="str">
            <v>=</v>
          </cell>
          <cell r="BA282" t="str">
            <v>=</v>
          </cell>
          <cell r="BB282" t="str">
            <v>=</v>
          </cell>
          <cell r="BC282" t="str">
            <v>=</v>
          </cell>
          <cell r="BD282" t="str">
            <v>=</v>
          </cell>
          <cell r="BE282" t="str">
            <v>=</v>
          </cell>
          <cell r="BF282" t="str">
            <v>=</v>
          </cell>
          <cell r="BG282" t="str">
            <v>=</v>
          </cell>
          <cell r="BH282" t="str">
            <v>=</v>
          </cell>
          <cell r="BI282" t="str">
            <v>=</v>
          </cell>
          <cell r="BJ282" t="str">
            <v>=</v>
          </cell>
          <cell r="BK282" t="str">
            <v>=</v>
          </cell>
          <cell r="BL282" t="str">
            <v>=</v>
          </cell>
          <cell r="BM282" t="str">
            <v>=</v>
          </cell>
          <cell r="BN282" t="str">
            <v>=</v>
          </cell>
          <cell r="BO282" t="str">
            <v>=</v>
          </cell>
          <cell r="BP282" t="str">
            <v>=</v>
          </cell>
          <cell r="BQ282" t="str">
            <v>=</v>
          </cell>
          <cell r="BR282" t="str">
            <v>=</v>
          </cell>
          <cell r="BS282" t="str">
            <v>=</v>
          </cell>
          <cell r="BT282" t="str">
            <v>=</v>
          </cell>
          <cell r="BU282" t="str">
            <v>=</v>
          </cell>
          <cell r="BV282" t="str">
            <v>=</v>
          </cell>
          <cell r="BW282" t="str">
            <v>=</v>
          </cell>
          <cell r="BX282" t="str">
            <v>=</v>
          </cell>
          <cell r="BY282" t="str">
            <v>=</v>
          </cell>
          <cell r="BZ282" t="str">
            <v>=</v>
          </cell>
          <cell r="CA282" t="str">
            <v>=</v>
          </cell>
          <cell r="CB282" t="str">
            <v>=</v>
          </cell>
          <cell r="CC282" t="str">
            <v>=</v>
          </cell>
          <cell r="CD282" t="str">
            <v>=</v>
          </cell>
          <cell r="CE282" t="str">
            <v>=</v>
          </cell>
          <cell r="CF282" t="str">
            <v>=</v>
          </cell>
          <cell r="CG282" t="str">
            <v>=</v>
          </cell>
          <cell r="CH282" t="str">
            <v>=</v>
          </cell>
          <cell r="CI282" t="str">
            <v>=</v>
          </cell>
          <cell r="CJ282" t="str">
            <v>=</v>
          </cell>
          <cell r="CK282" t="str">
            <v>=</v>
          </cell>
          <cell r="CL282" t="str">
            <v>=</v>
          </cell>
          <cell r="CM282" t="str">
            <v>=</v>
          </cell>
          <cell r="CN282" t="str">
            <v>=</v>
          </cell>
          <cell r="CO282" t="str">
            <v>=</v>
          </cell>
          <cell r="CP282" t="str">
            <v>=</v>
          </cell>
          <cell r="CQ282" t="str">
            <v>=</v>
          </cell>
          <cell r="CR282" t="str">
            <v>=</v>
          </cell>
          <cell r="CS282" t="str">
            <v>=</v>
          </cell>
          <cell r="CT282" t="str">
            <v>=</v>
          </cell>
          <cell r="CU282" t="str">
            <v>=</v>
          </cell>
          <cell r="CV282" t="str">
            <v>=</v>
          </cell>
          <cell r="CW282" t="str">
            <v>=</v>
          </cell>
          <cell r="CX282" t="str">
            <v>=</v>
          </cell>
          <cell r="CY282" t="str">
            <v>=</v>
          </cell>
          <cell r="CZ282" t="str">
            <v>=</v>
          </cell>
          <cell r="DA282" t="str">
            <v>=</v>
          </cell>
          <cell r="DB282" t="str">
            <v>=</v>
          </cell>
          <cell r="DC282" t="str">
            <v>=</v>
          </cell>
          <cell r="DD282" t="str">
            <v>=</v>
          </cell>
          <cell r="DE282" t="str">
            <v>=</v>
          </cell>
          <cell r="DF282" t="str">
            <v>=</v>
          </cell>
          <cell r="DG282" t="str">
            <v>=</v>
          </cell>
          <cell r="DH282" t="str">
            <v>=</v>
          </cell>
          <cell r="DI282" t="str">
            <v>=</v>
          </cell>
          <cell r="DJ282" t="str">
            <v>=</v>
          </cell>
          <cell r="DK282" t="str">
            <v>=</v>
          </cell>
          <cell r="DL282" t="str">
            <v>=</v>
          </cell>
          <cell r="DM282" t="str">
            <v>=</v>
          </cell>
          <cell r="DN282" t="str">
            <v>=</v>
          </cell>
          <cell r="DO282" t="str">
            <v>=</v>
          </cell>
          <cell r="DP282" t="str">
            <v>=</v>
          </cell>
          <cell r="DQ282" t="str">
            <v>=</v>
          </cell>
          <cell r="DR282" t="str">
            <v>=</v>
          </cell>
          <cell r="DS282" t="str">
            <v>=</v>
          </cell>
          <cell r="DT282" t="str">
            <v>=</v>
          </cell>
          <cell r="DU282" t="str">
            <v>=</v>
          </cell>
          <cell r="DV282" t="str">
            <v>=</v>
          </cell>
          <cell r="DW282" t="str">
            <v>=</v>
          </cell>
          <cell r="DX282" t="str">
            <v>=</v>
          </cell>
          <cell r="DY282" t="str">
            <v>=</v>
          </cell>
          <cell r="DZ282" t="str">
            <v>=</v>
          </cell>
          <cell r="EA282" t="str">
            <v>=</v>
          </cell>
          <cell r="EB282" t="str">
            <v>=</v>
          </cell>
          <cell r="EC282" t="str">
            <v>=</v>
          </cell>
          <cell r="ED282" t="str">
            <v>=</v>
          </cell>
        </row>
        <row r="283">
          <cell r="A283" t="str">
            <v>Net Power Cost</v>
          </cell>
          <cell r="F283">
            <v>-26824.2963347435</v>
          </cell>
          <cell r="G283">
            <v>-74180.068279907107</v>
          </cell>
          <cell r="H283">
            <v>-51565.597805708647</v>
          </cell>
          <cell r="I283">
            <v>-41397.88416570425</v>
          </cell>
          <cell r="J283">
            <v>-43139.387442320585</v>
          </cell>
          <cell r="K283">
            <v>-60705.761919885874</v>
          </cell>
          <cell r="L283">
            <v>-191952.03762361407</v>
          </cell>
          <cell r="M283">
            <v>-125265.64178600907</v>
          </cell>
          <cell r="N283">
            <v>-62689.947210177779</v>
          </cell>
          <cell r="O283">
            <v>-34413.805381730199</v>
          </cell>
          <cell r="P283">
            <v>-21900.114885210991</v>
          </cell>
          <cell r="Q283">
            <v>-24629.479239270091</v>
          </cell>
          <cell r="R283">
            <v>-601705.00008177757</v>
          </cell>
          <cell r="S283">
            <v>-22638.973617106676</v>
          </cell>
          <cell r="T283">
            <v>-27236.601381480694</v>
          </cell>
          <cell r="U283">
            <v>-35319.291974291205</v>
          </cell>
          <cell r="V283">
            <v>-35947.50890417397</v>
          </cell>
          <cell r="W283">
            <v>-42730.447583287954</v>
          </cell>
          <cell r="X283">
            <v>-55278.244985848665</v>
          </cell>
          <cell r="Y283">
            <v>-154651.54681953788</v>
          </cell>
          <cell r="Z283">
            <v>-96183.530788660049</v>
          </cell>
          <cell r="AA283">
            <v>-60282.770912587643</v>
          </cell>
          <cell r="AB283">
            <v>-32751.79129435122</v>
          </cell>
          <cell r="AC283">
            <v>-20144.893134430051</v>
          </cell>
          <cell r="AD283">
            <v>-18539.398685842752</v>
          </cell>
          <cell r="AE283">
            <v>-544411.37555241585</v>
          </cell>
          <cell r="AF283">
            <v>-18595.940897196531</v>
          </cell>
          <cell r="AG283">
            <v>-20429.01929551363</v>
          </cell>
          <cell r="AH283">
            <v>-32817.473226621747</v>
          </cell>
          <cell r="AI283">
            <v>-33123.00767326355</v>
          </cell>
          <cell r="AJ283">
            <v>-42452.388668477535</v>
          </cell>
          <cell r="AK283">
            <v>-49174.125557646155</v>
          </cell>
          <cell r="AL283">
            <v>-159416.18628275394</v>
          </cell>
          <cell r="AM283">
            <v>-77269.648848205805</v>
          </cell>
          <cell r="AN283">
            <v>-46872.413117974997</v>
          </cell>
          <cell r="AO283">
            <v>-28580.748245462775</v>
          </cell>
          <cell r="AP283">
            <v>-18514.647726774216</v>
          </cell>
          <cell r="AQ283">
            <v>-17165.776012673974</v>
          </cell>
          <cell r="AR283">
            <v>-462944.39908576012</v>
          </cell>
          <cell r="AS283">
            <v>-17896.383007735014</v>
          </cell>
          <cell r="AT283">
            <v>-18803.837570607662</v>
          </cell>
          <cell r="AU283">
            <v>-27912.952510982752</v>
          </cell>
          <cell r="AV283">
            <v>-29684.08478975296</v>
          </cell>
          <cell r="AW283">
            <v>-38782.420106545091</v>
          </cell>
          <cell r="AX283">
            <v>-45302.544089287519</v>
          </cell>
          <cell r="AY283">
            <v>-108826.80682516098</v>
          </cell>
          <cell r="AZ283">
            <v>-75974.803429365158</v>
          </cell>
          <cell r="BA283">
            <v>-37369.80264864862</v>
          </cell>
          <cell r="BB283">
            <v>-28506.776444524527</v>
          </cell>
          <cell r="BC283">
            <v>-17720.848216056824</v>
          </cell>
          <cell r="BD283">
            <v>-16163.139447197318</v>
          </cell>
          <cell r="BE283">
            <v>-424350.0009086132</v>
          </cell>
          <cell r="BF283">
            <v>26687.116763800383</v>
          </cell>
          <cell r="BG283">
            <v>-19913.483733981848</v>
          </cell>
          <cell r="BH283">
            <v>-29666.407702565193</v>
          </cell>
          <cell r="BI283">
            <v>-32484.242857038975</v>
          </cell>
          <cell r="BJ283">
            <v>-39738.379476293921</v>
          </cell>
          <cell r="BK283">
            <v>-43727.505643904209</v>
          </cell>
          <cell r="BL283">
            <v>-98634.974687129259</v>
          </cell>
          <cell r="BM283">
            <v>-82063.23526340723</v>
          </cell>
          <cell r="BN283">
            <v>-37308.503567159176</v>
          </cell>
          <cell r="BO283">
            <v>-29878.888829499483</v>
          </cell>
          <cell r="BP283">
            <v>-19927.883650362492</v>
          </cell>
          <cell r="BQ283">
            <v>-17693.612261220813</v>
          </cell>
          <cell r="BR283">
            <v>-614410.71514606476</v>
          </cell>
          <cell r="BS283">
            <v>-22365.034360796213</v>
          </cell>
          <cell r="BT283">
            <v>-25181.298477247357</v>
          </cell>
          <cell r="BU283">
            <v>-34707.928075432777</v>
          </cell>
          <cell r="BV283">
            <v>-34823.329014882445</v>
          </cell>
          <cell r="BW283">
            <v>-44740.457204341888</v>
          </cell>
          <cell r="BX283">
            <v>-61398.431798219681</v>
          </cell>
          <cell r="BY283">
            <v>-151853.30618330836</v>
          </cell>
          <cell r="BZ283">
            <v>-103421.45063269138</v>
          </cell>
          <cell r="CA283">
            <v>-50121.399405747652</v>
          </cell>
          <cell r="CB283">
            <v>-37958.895818963647</v>
          </cell>
          <cell r="CC283">
            <v>-24002.893399804831</v>
          </cell>
          <cell r="CD283">
            <v>-23836.290774643421</v>
          </cell>
          <cell r="CE283">
            <v>-654923.00563549995</v>
          </cell>
          <cell r="CF283">
            <v>-23592.119001194835</v>
          </cell>
          <cell r="CG283">
            <v>-25161.87719553709</v>
          </cell>
          <cell r="CH283">
            <v>-34096.878075093031</v>
          </cell>
          <cell r="CI283">
            <v>-38852.438650891185</v>
          </cell>
          <cell r="CJ283">
            <v>-47512.356813758612</v>
          </cell>
          <cell r="CK283">
            <v>-65447.611412644386</v>
          </cell>
          <cell r="CL283">
            <v>-156453.5598680377</v>
          </cell>
          <cell r="CM283">
            <v>-118282.61864453554</v>
          </cell>
          <cell r="CN283">
            <v>-52501.650978505611</v>
          </cell>
          <cell r="CO283">
            <v>-40736.899965390563</v>
          </cell>
          <cell r="CP283">
            <v>-27100.696349412203</v>
          </cell>
          <cell r="CQ283">
            <v>-25184.298679858446</v>
          </cell>
          <cell r="CR283">
            <v>-681884.68017053604</v>
          </cell>
          <cell r="CS283">
            <v>-23581.662187680602</v>
          </cell>
          <cell r="CT283">
            <v>-26205.495371967554</v>
          </cell>
          <cell r="CU283">
            <v>-38499.840777814388</v>
          </cell>
          <cell r="CV283">
            <v>-41456.505754828453</v>
          </cell>
          <cell r="CW283">
            <v>-48503.913588821888</v>
          </cell>
          <cell r="CX283">
            <v>-68598.927305802703</v>
          </cell>
          <cell r="CY283">
            <v>-172088.74291524291</v>
          </cell>
          <cell r="CZ283">
            <v>-116030.50711995363</v>
          </cell>
          <cell r="DA283">
            <v>-51919.095702275634</v>
          </cell>
          <cell r="DB283">
            <v>-41689.973365575075</v>
          </cell>
          <cell r="DC283">
            <v>-27609.480511203408</v>
          </cell>
          <cell r="DD283">
            <v>-25700.535569489002</v>
          </cell>
          <cell r="DE283">
            <v>-681222.0354218483</v>
          </cell>
          <cell r="DF283">
            <v>-24157.17075355351</v>
          </cell>
          <cell r="DG283">
            <v>-26975.389177232981</v>
          </cell>
          <cell r="DH283">
            <v>-40162.053134977818</v>
          </cell>
          <cell r="DI283">
            <v>-41317.182907685637</v>
          </cell>
          <cell r="DJ283">
            <v>-47778.100234657526</v>
          </cell>
          <cell r="DK283">
            <v>-71082.18370115757</v>
          </cell>
          <cell r="DL283">
            <v>-167622.96282336116</v>
          </cell>
          <cell r="DM283">
            <v>-111151.45672249794</v>
          </cell>
          <cell r="DN283">
            <v>-53121.028679266572</v>
          </cell>
          <cell r="DO283">
            <v>-42595.115602642298</v>
          </cell>
          <cell r="DP283">
            <v>-28820.760651558638</v>
          </cell>
          <cell r="DQ283">
            <v>-26438.631033301353</v>
          </cell>
          <cell r="DR283">
            <v>-829260.13252258301</v>
          </cell>
          <cell r="DS283">
            <v>-27142.243023306131</v>
          </cell>
          <cell r="DT283">
            <v>-31183.786140844226</v>
          </cell>
          <cell r="DU283">
            <v>-41412.95287515223</v>
          </cell>
          <cell r="DV283">
            <v>-46085.035611256957</v>
          </cell>
          <cell r="DW283">
            <v>-55564.320345565677</v>
          </cell>
          <cell r="DX283">
            <v>-84683.035955503583</v>
          </cell>
          <cell r="DY283">
            <v>-218908.96381112933</v>
          </cell>
          <cell r="DZ283">
            <v>-155483.99397861958</v>
          </cell>
          <cell r="EA283">
            <v>-63588.272461861372</v>
          </cell>
          <cell r="EB283">
            <v>-44609.31756208837</v>
          </cell>
          <cell r="EC283">
            <v>-30890.821583002806</v>
          </cell>
          <cell r="ED283">
            <v>-29707.389174118638</v>
          </cell>
        </row>
        <row r="284">
          <cell r="F284" t="str">
            <v>=</v>
          </cell>
          <cell r="G284" t="str">
            <v>=</v>
          </cell>
          <cell r="H284" t="str">
            <v>=</v>
          </cell>
          <cell r="I284" t="str">
            <v>=</v>
          </cell>
          <cell r="J284" t="str">
            <v>=</v>
          </cell>
          <cell r="K284" t="str">
            <v>=</v>
          </cell>
          <cell r="L284" t="str">
            <v>=</v>
          </cell>
          <cell r="M284" t="str">
            <v>=</v>
          </cell>
          <cell r="N284" t="str">
            <v>=</v>
          </cell>
          <cell r="O284" t="str">
            <v>=</v>
          </cell>
          <cell r="P284" t="str">
            <v>=</v>
          </cell>
          <cell r="Q284" t="str">
            <v>=</v>
          </cell>
          <cell r="R284" t="str">
            <v>=</v>
          </cell>
          <cell r="S284" t="str">
            <v>=</v>
          </cell>
          <cell r="T284" t="str">
            <v>=</v>
          </cell>
          <cell r="U284" t="str">
            <v>=</v>
          </cell>
          <cell r="V284" t="str">
            <v>=</v>
          </cell>
          <cell r="W284" t="str">
            <v>=</v>
          </cell>
          <cell r="X284" t="str">
            <v>=</v>
          </cell>
          <cell r="Y284" t="str">
            <v>=</v>
          </cell>
          <cell r="Z284" t="str">
            <v>=</v>
          </cell>
          <cell r="AA284" t="str">
            <v>=</v>
          </cell>
          <cell r="AB284" t="str">
            <v>=</v>
          </cell>
          <cell r="AC284" t="str">
            <v>=</v>
          </cell>
          <cell r="AD284" t="str">
            <v>=</v>
          </cell>
          <cell r="AE284" t="str">
            <v>=</v>
          </cell>
          <cell r="AF284" t="str">
            <v>=</v>
          </cell>
          <cell r="AG284" t="str">
            <v>=</v>
          </cell>
          <cell r="AH284" t="str">
            <v>=</v>
          </cell>
          <cell r="AI284" t="str">
            <v>=</v>
          </cell>
          <cell r="AJ284" t="str">
            <v>=</v>
          </cell>
          <cell r="AK284" t="str">
            <v>=</v>
          </cell>
          <cell r="AL284" t="str">
            <v>=</v>
          </cell>
          <cell r="AM284" t="str">
            <v>=</v>
          </cell>
          <cell r="AN284" t="str">
            <v>=</v>
          </cell>
          <cell r="AO284" t="str">
            <v>=</v>
          </cell>
          <cell r="AP284" t="str">
            <v>=</v>
          </cell>
          <cell r="AQ284" t="str">
            <v>=</v>
          </cell>
          <cell r="AR284" t="str">
            <v>=</v>
          </cell>
          <cell r="AS284" t="str">
            <v>=</v>
          </cell>
          <cell r="AT284" t="str">
            <v>=</v>
          </cell>
          <cell r="AU284" t="str">
            <v>=</v>
          </cell>
          <cell r="AV284" t="str">
            <v>=</v>
          </cell>
          <cell r="AW284" t="str">
            <v>=</v>
          </cell>
          <cell r="AX284" t="str">
            <v>=</v>
          </cell>
          <cell r="AY284" t="str">
            <v>=</v>
          </cell>
          <cell r="AZ284" t="str">
            <v>=</v>
          </cell>
          <cell r="BA284" t="str">
            <v>=</v>
          </cell>
          <cell r="BB284" t="str">
            <v>=</v>
          </cell>
          <cell r="BC284" t="str">
            <v>=</v>
          </cell>
          <cell r="BD284" t="str">
            <v>=</v>
          </cell>
          <cell r="BE284" t="str">
            <v>=</v>
          </cell>
          <cell r="BF284" t="str">
            <v>=</v>
          </cell>
          <cell r="BG284" t="str">
            <v>=</v>
          </cell>
          <cell r="BH284" t="str">
            <v>=</v>
          </cell>
          <cell r="BI284" t="str">
            <v>=</v>
          </cell>
          <cell r="BJ284" t="str">
            <v>=</v>
          </cell>
          <cell r="BK284" t="str">
            <v>=</v>
          </cell>
          <cell r="BL284" t="str">
            <v>=</v>
          </cell>
          <cell r="BM284" t="str">
            <v>=</v>
          </cell>
          <cell r="BN284" t="str">
            <v>=</v>
          </cell>
          <cell r="BO284" t="str">
            <v>=</v>
          </cell>
          <cell r="BP284" t="str">
            <v>=</v>
          </cell>
          <cell r="BQ284" t="str">
            <v>=</v>
          </cell>
          <cell r="BR284" t="str">
            <v>=</v>
          </cell>
          <cell r="BS284" t="str">
            <v>=</v>
          </cell>
          <cell r="BT284" t="str">
            <v>=</v>
          </cell>
          <cell r="BU284" t="str">
            <v>=</v>
          </cell>
          <cell r="BV284" t="str">
            <v>=</v>
          </cell>
          <cell r="BW284" t="str">
            <v>=</v>
          </cell>
          <cell r="BX284" t="str">
            <v>=</v>
          </cell>
          <cell r="BY284" t="str">
            <v>=</v>
          </cell>
          <cell r="BZ284" t="str">
            <v>=</v>
          </cell>
          <cell r="CA284" t="str">
            <v>=</v>
          </cell>
          <cell r="CB284" t="str">
            <v>=</v>
          </cell>
          <cell r="CC284" t="str">
            <v>=</v>
          </cell>
          <cell r="CD284" t="str">
            <v>=</v>
          </cell>
          <cell r="CE284" t="str">
            <v>=</v>
          </cell>
          <cell r="CF284" t="str">
            <v>=</v>
          </cell>
          <cell r="CG284" t="str">
            <v>=</v>
          </cell>
          <cell r="CH284" t="str">
            <v>=</v>
          </cell>
          <cell r="CI284" t="str">
            <v>=</v>
          </cell>
          <cell r="CJ284" t="str">
            <v>=</v>
          </cell>
          <cell r="CK284" t="str">
            <v>=</v>
          </cell>
          <cell r="CL284" t="str">
            <v>=</v>
          </cell>
          <cell r="CM284" t="str">
            <v>=</v>
          </cell>
          <cell r="CN284" t="str">
            <v>=</v>
          </cell>
          <cell r="CO284" t="str">
            <v>=</v>
          </cell>
          <cell r="CP284" t="str">
            <v>=</v>
          </cell>
          <cell r="CQ284" t="str">
            <v>=</v>
          </cell>
          <cell r="CR284" t="str">
            <v>=</v>
          </cell>
          <cell r="CS284" t="str">
            <v>=</v>
          </cell>
          <cell r="CT284" t="str">
            <v>=</v>
          </cell>
          <cell r="CU284" t="str">
            <v>=</v>
          </cell>
          <cell r="CV284" t="str">
            <v>=</v>
          </cell>
          <cell r="CW284" t="str">
            <v>=</v>
          </cell>
          <cell r="CX284" t="str">
            <v>=</v>
          </cell>
          <cell r="CY284" t="str">
            <v>=</v>
          </cell>
          <cell r="CZ284" t="str">
            <v>=</v>
          </cell>
          <cell r="DA284" t="str">
            <v>=</v>
          </cell>
          <cell r="DB284" t="str">
            <v>=</v>
          </cell>
          <cell r="DC284" t="str">
            <v>=</v>
          </cell>
          <cell r="DD284" t="str">
            <v>=</v>
          </cell>
          <cell r="DE284" t="str">
            <v>=</v>
          </cell>
          <cell r="DF284" t="str">
            <v>=</v>
          </cell>
          <cell r="DG284" t="str">
            <v>=</v>
          </cell>
          <cell r="DH284" t="str">
            <v>=</v>
          </cell>
          <cell r="DI284" t="str">
            <v>=</v>
          </cell>
          <cell r="DJ284" t="str">
            <v>=</v>
          </cell>
          <cell r="DK284" t="str">
            <v>=</v>
          </cell>
          <cell r="DL284" t="str">
            <v>=</v>
          </cell>
          <cell r="DM284" t="str">
            <v>=</v>
          </cell>
          <cell r="DN284" t="str">
            <v>=</v>
          </cell>
          <cell r="DO284" t="str">
            <v>=</v>
          </cell>
          <cell r="DP284" t="str">
            <v>=</v>
          </cell>
          <cell r="DQ284" t="str">
            <v>=</v>
          </cell>
          <cell r="DR284" t="str">
            <v>=</v>
          </cell>
          <cell r="DS284" t="str">
            <v>=</v>
          </cell>
          <cell r="DT284" t="str">
            <v>=</v>
          </cell>
          <cell r="DU284" t="str">
            <v>=</v>
          </cell>
          <cell r="DV284" t="str">
            <v>=</v>
          </cell>
          <cell r="DW284" t="str">
            <v>=</v>
          </cell>
          <cell r="DX284" t="str">
            <v>=</v>
          </cell>
          <cell r="DY284" t="str">
            <v>=</v>
          </cell>
          <cell r="DZ284" t="str">
            <v>=</v>
          </cell>
          <cell r="EA284" t="str">
            <v>=</v>
          </cell>
          <cell r="EB284" t="str">
            <v>=</v>
          </cell>
          <cell r="EC284" t="str">
            <v>=</v>
          </cell>
          <cell r="ED284" t="str">
            <v>=</v>
          </cell>
        </row>
        <row r="285">
          <cell r="A285" t="str">
            <v>Net Power Cost/Net System Load</v>
          </cell>
          <cell r="F285">
            <v>-5.0637269051634348E-3</v>
          </cell>
          <cell r="G285">
            <v>-1.5980701860598856E-2</v>
          </cell>
          <cell r="H285">
            <v>-1.0739262800695926E-2</v>
          </cell>
          <cell r="I285">
            <v>-9.1073613628971373E-3</v>
          </cell>
          <cell r="J285">
            <v>-9.1246809116434235E-3</v>
          </cell>
          <cell r="K285">
            <v>-1.2242335865078502E-2</v>
          </cell>
          <cell r="L285">
            <v>-3.3780286397881554E-2</v>
          </cell>
          <cell r="M285">
            <v>-2.2993839416532325E-2</v>
          </cell>
          <cell r="N285">
            <v>-1.3190631632404859E-2</v>
          </cell>
          <cell r="O285">
            <v>-7.3484757128312594E-3</v>
          </cell>
          <cell r="P285">
            <v>-4.5247698300059369E-3</v>
          </cell>
          <cell r="Q285">
            <v>-4.596908770491126E-3</v>
          </cell>
          <cell r="R285">
            <v>-1.0053231673342822E-2</v>
          </cell>
          <cell r="S285">
            <v>-4.2733910212540138E-3</v>
          </cell>
          <cell r="T285">
            <v>-5.6985780366041183E-3</v>
          </cell>
          <cell r="U285">
            <v>-7.3695583308115431E-3</v>
          </cell>
          <cell r="V285">
            <v>-7.9146627888491139E-3</v>
          </cell>
          <cell r="W285">
            <v>-9.0479603926851837E-3</v>
          </cell>
          <cell r="X285">
            <v>-1.1142871873342841E-2</v>
          </cell>
          <cell r="Y285">
            <v>-2.7105806578266112E-2</v>
          </cell>
          <cell r="Z285">
            <v>-1.7641673259920054E-2</v>
          </cell>
          <cell r="AA285">
            <v>-1.2682442658075388E-2</v>
          </cell>
          <cell r="AB285">
            <v>-6.9971210843213782E-3</v>
          </cell>
          <cell r="AC285">
            <v>-4.1769197521297485E-3</v>
          </cell>
          <cell r="AD285">
            <v>-3.4703376266271846E-3</v>
          </cell>
          <cell r="AE285">
            <v>-9.1125727277372448E-3</v>
          </cell>
          <cell r="AF285">
            <v>-3.5063794625536104E-3</v>
          </cell>
          <cell r="AG285">
            <v>-4.4043423956026118E-3</v>
          </cell>
          <cell r="AH285">
            <v>-6.8464152028724357E-3</v>
          </cell>
          <cell r="AI285">
            <v>-7.2944079130898842E-3</v>
          </cell>
          <cell r="AJ285">
            <v>-8.998828917452073E-3</v>
          </cell>
          <cell r="AK285">
            <v>-9.8375029048654028E-3</v>
          </cell>
          <cell r="AL285">
            <v>-2.7938586416464517E-2</v>
          </cell>
          <cell r="AM285">
            <v>-1.4180375679629265E-2</v>
          </cell>
          <cell r="AN285">
            <v>-9.8735208139082431E-3</v>
          </cell>
          <cell r="AO285">
            <v>-6.1185610286926817E-3</v>
          </cell>
          <cell r="AP285">
            <v>-3.8349933279668846E-3</v>
          </cell>
          <cell r="AQ285">
            <v>-3.2089530507697361E-3</v>
          </cell>
          <cell r="AR285">
            <v>-7.7150415612905476E-3</v>
          </cell>
          <cell r="AS285">
            <v>-3.3538503599466196E-3</v>
          </cell>
          <cell r="AT285">
            <v>-4.030294542765489E-3</v>
          </cell>
          <cell r="AU285">
            <v>-5.7905063198369078E-3</v>
          </cell>
          <cell r="AV285">
            <v>-6.5022091747763966E-3</v>
          </cell>
          <cell r="AW285">
            <v>-8.174486103889933E-3</v>
          </cell>
          <cell r="AX285">
            <v>-9.0892384786371849E-3</v>
          </cell>
          <cell r="AY285">
            <v>-1.8986747576320795E-2</v>
          </cell>
          <cell r="AZ285">
            <v>-1.3879553383759458E-2</v>
          </cell>
          <cell r="BA285">
            <v>-7.8388329552474545E-3</v>
          </cell>
          <cell r="BB285">
            <v>-6.0772047521098216E-3</v>
          </cell>
          <cell r="BC285">
            <v>-3.6534290895211541E-3</v>
          </cell>
          <cell r="BD285">
            <v>-3.0068605801787385E-3</v>
          </cell>
          <cell r="BE285">
            <v>-7.0411225486495255E-3</v>
          </cell>
          <cell r="BF285">
            <v>4.981389264777647E-3</v>
          </cell>
          <cell r="BG285">
            <v>-4.2523535944631874E-3</v>
          </cell>
          <cell r="BH285">
            <v>-6.1258333339324622E-3</v>
          </cell>
          <cell r="BI285">
            <v>-7.0775654985837377E-3</v>
          </cell>
          <cell r="BJ285">
            <v>-8.3457801756345873E-3</v>
          </cell>
          <cell r="BK285">
            <v>-8.7320901641874116E-3</v>
          </cell>
          <cell r="BL285">
            <v>-1.7127329097114341E-2</v>
          </cell>
          <cell r="BM285">
            <v>-1.4927134046043733E-2</v>
          </cell>
          <cell r="BN285">
            <v>-7.7880859863626029E-3</v>
          </cell>
          <cell r="BO285">
            <v>-6.3424024717768646E-3</v>
          </cell>
          <cell r="BP285">
            <v>-4.0913733427458965E-3</v>
          </cell>
          <cell r="BQ285">
            <v>-3.2786141069642838E-3</v>
          </cell>
          <cell r="BR285">
            <v>-1.0124724425608633E-2</v>
          </cell>
          <cell r="BS285">
            <v>-4.1587315947673176E-3</v>
          </cell>
          <cell r="BT285">
            <v>-5.202084356508152E-3</v>
          </cell>
          <cell r="BU285">
            <v>-7.1394351289733038E-3</v>
          </cell>
          <cell r="BV285">
            <v>-7.5662051039415701E-3</v>
          </cell>
          <cell r="BW285">
            <v>-9.3584702497508943E-3</v>
          </cell>
          <cell r="BX285">
            <v>-1.2124941698850478E-2</v>
          </cell>
          <cell r="BY285">
            <v>-2.6270817922753764E-2</v>
          </cell>
          <cell r="BZ285">
            <v>-1.8735404137565581E-2</v>
          </cell>
          <cell r="CA285">
            <v>-1.0418809465839729E-2</v>
          </cell>
          <cell r="CB285">
            <v>-8.0256307092021473E-3</v>
          </cell>
          <cell r="CC285">
            <v>-4.9026409327588283E-3</v>
          </cell>
          <cell r="CD285">
            <v>-4.3973938693042669E-3</v>
          </cell>
          <cell r="CE285">
            <v>-1.0791201058918176E-2</v>
          </cell>
          <cell r="CF285">
            <v>-4.3702201090418669E-3</v>
          </cell>
          <cell r="CG285">
            <v>-5.3300110679685986E-3</v>
          </cell>
          <cell r="CH285">
            <v>-6.987073609359129E-3</v>
          </cell>
          <cell r="CI285">
            <v>-8.4072889347801549E-3</v>
          </cell>
          <cell r="CJ285">
            <v>-9.9156275080041212E-3</v>
          </cell>
          <cell r="CK285">
            <v>-1.2976514544735807E-2</v>
          </cell>
          <cell r="CL285">
            <v>-2.6990333681400358E-2</v>
          </cell>
          <cell r="CM285">
            <v>-2.1359884730507872E-2</v>
          </cell>
          <cell r="CN285">
            <v>-1.0892465156803866E-2</v>
          </cell>
          <cell r="CO285">
            <v>-8.5940498040493196E-3</v>
          </cell>
          <cell r="CP285">
            <v>-5.5254810487532779E-3</v>
          </cell>
          <cell r="CQ285">
            <v>-4.6330874098146069E-3</v>
          </cell>
          <cell r="CR285">
            <v>-1.1252786835136419E-2</v>
          </cell>
          <cell r="CS285">
            <v>-4.3749750293606837E-3</v>
          </cell>
          <cell r="CT285">
            <v>-5.5627779733420368E-3</v>
          </cell>
          <cell r="CU285">
            <v>-7.9047177544602221E-3</v>
          </cell>
          <cell r="CV285">
            <v>-8.9924452694596368E-3</v>
          </cell>
          <cell r="CW285">
            <v>-1.0126766777084129E-2</v>
          </cell>
          <cell r="CX285">
            <v>-1.3626574976342454E-2</v>
          </cell>
          <cell r="CY285">
            <v>-2.9704025246306998E-2</v>
          </cell>
          <cell r="CZ285">
            <v>-2.0976240509853028E-2</v>
          </cell>
          <cell r="DA285">
            <v>-1.0793049973340629E-2</v>
          </cell>
          <cell r="DB285">
            <v>-8.8109455907385836E-3</v>
          </cell>
          <cell r="DC285">
            <v>-5.6392234161357635E-3</v>
          </cell>
          <cell r="DD285">
            <v>-4.7343843447684719E-3</v>
          </cell>
          <cell r="DE285">
            <v>-1.1215743738308248E-2</v>
          </cell>
          <cell r="DF285">
            <v>-4.4639138121738142E-3</v>
          </cell>
          <cell r="DG285">
            <v>-5.703687814097691E-3</v>
          </cell>
          <cell r="DH285">
            <v>-8.2198656405090276E-3</v>
          </cell>
          <cell r="DI285">
            <v>-8.9337391531039145E-3</v>
          </cell>
          <cell r="DJ285">
            <v>-9.9547391990171263E-3</v>
          </cell>
          <cell r="DK285">
            <v>-1.3964324891350799E-2</v>
          </cell>
          <cell r="DL285">
            <v>-2.8923531389061452E-2</v>
          </cell>
          <cell r="DM285">
            <v>-2.0096313634518026E-2</v>
          </cell>
          <cell r="DN285">
            <v>-1.1042676922624395E-2</v>
          </cell>
          <cell r="DO285">
            <v>-9.0030316515132824E-3</v>
          </cell>
          <cell r="DP285">
            <v>-5.8860103142315268E-3</v>
          </cell>
          <cell r="DQ285">
            <v>-4.867427459981144E-3</v>
          </cell>
          <cell r="DR285">
            <v>-1.3607816465466271E-2</v>
          </cell>
          <cell r="DS285">
            <v>-5.0084534729748498E-3</v>
          </cell>
          <cell r="DT285">
            <v>-6.4019247889035569E-3</v>
          </cell>
          <cell r="DU285">
            <v>-8.4772508509303179E-3</v>
          </cell>
          <cell r="DV285">
            <v>-9.9611473298253372E-3</v>
          </cell>
          <cell r="DW285">
            <v>-1.1587669330108241E-2</v>
          </cell>
          <cell r="DX285">
            <v>-1.6770544780509766E-2</v>
          </cell>
          <cell r="DY285">
            <v>-3.7622153396103641E-2</v>
          </cell>
          <cell r="DZ285">
            <v>-2.8019592775223146E-2</v>
          </cell>
          <cell r="EA285">
            <v>-1.3180351471788754E-2</v>
          </cell>
          <cell r="EB285">
            <v>-9.4125225904235776E-3</v>
          </cell>
          <cell r="EC285">
            <v>-6.2890659962633322E-3</v>
          </cell>
          <cell r="ED285">
            <v>-5.450898489161915E-3</v>
          </cell>
        </row>
        <row r="286">
          <cell r="F286">
            <v>20.371749801599378</v>
          </cell>
          <cell r="G286">
            <v>50.336313261625257</v>
          </cell>
          <cell r="H286">
            <v>22.607451489437125</v>
          </cell>
          <cell r="I286">
            <v>15.614886216119308</v>
          </cell>
          <cell r="J286">
            <v>14.056196392856238</v>
          </cell>
          <cell r="K286">
            <v>18.618471062534873</v>
          </cell>
          <cell r="L286">
            <v>65.045494796293852</v>
          </cell>
          <cell r="M286">
            <v>42.380850697840742</v>
          </cell>
          <cell r="N286">
            <v>24.062256055148264</v>
          </cell>
          <cell r="O286">
            <v>16.293052004475836</v>
          </cell>
          <cell r="P286">
            <v>15.394506989018106</v>
          </cell>
          <cell r="Q286">
            <v>22.556327215144201</v>
          </cell>
          <cell r="R286">
            <v>22.167848218564934</v>
          </cell>
          <cell r="S286">
            <v>17.27959854185309</v>
          </cell>
          <cell r="T286">
            <v>17.520494728343323</v>
          </cell>
          <cell r="U286">
            <v>15.562539150073967</v>
          </cell>
          <cell r="V286">
            <v>13.627192746204596</v>
          </cell>
          <cell r="W286">
            <v>13.99291528295827</v>
          </cell>
          <cell r="X286">
            <v>17.039045495641577</v>
          </cell>
          <cell r="Y286">
            <v>52.669073918443672</v>
          </cell>
          <cell r="Z286">
            <v>32.705089173469581</v>
          </cell>
          <cell r="AA286">
            <v>23.254583596324053</v>
          </cell>
          <cell r="AB286">
            <v>15.58409988258235</v>
          </cell>
          <cell r="AC286">
            <v>14.231847451794424</v>
          </cell>
          <cell r="AD286">
            <v>17.064191697519238</v>
          </cell>
          <cell r="AE286">
            <v>20.223583887652065</v>
          </cell>
          <cell r="AF286">
            <v>14.265007073889739</v>
          </cell>
          <cell r="AG286">
            <v>14.00217605405626</v>
          </cell>
          <cell r="AH286">
            <v>14.532841173523881</v>
          </cell>
          <cell r="AI286">
            <v>12.619562014814775</v>
          </cell>
          <cell r="AJ286">
            <v>13.971718040093284</v>
          </cell>
          <cell r="AK286">
            <v>15.233671392429409</v>
          </cell>
          <cell r="AL286">
            <v>54.564571425219285</v>
          </cell>
          <cell r="AM286">
            <v>26.4058699387896</v>
          </cell>
          <cell r="AN286">
            <v>18.172287160659856</v>
          </cell>
          <cell r="AO286">
            <v>13.667754812756073</v>
          </cell>
          <cell r="AP286">
            <v>13.145850353660391</v>
          </cell>
          <cell r="AQ286">
            <v>15.879266403740186</v>
          </cell>
          <cell r="AR286">
            <v>17.283698456612161</v>
          </cell>
          <cell r="AS286">
            <v>13.797360624502188</v>
          </cell>
          <cell r="AT286">
            <v>12.95303160020158</v>
          </cell>
          <cell r="AU286">
            <v>12.423045696015116</v>
          </cell>
          <cell r="AV286">
            <v>11.366194945046981</v>
          </cell>
          <cell r="AW286">
            <v>12.828016401543509</v>
          </cell>
          <cell r="AX286">
            <v>14.104816728374567</v>
          </cell>
          <cell r="AY286">
            <v>37.436146133682008</v>
          </cell>
          <cell r="AZ286">
            <v>26.093842589069673</v>
          </cell>
          <cell r="BA286">
            <v>14.560959565114235</v>
          </cell>
          <cell r="BB286">
            <v>13.700884754809849</v>
          </cell>
          <cell r="BC286">
            <v>12.645460653440798</v>
          </cell>
          <cell r="BD286">
            <v>15.026908228810585</v>
          </cell>
          <cell r="BE286">
            <v>15.922416336541028</v>
          </cell>
          <cell r="BF286">
            <v>-20.678038000777562</v>
          </cell>
          <cell r="BG286">
            <v>13.786343585903225</v>
          </cell>
          <cell r="BH286">
            <v>13.269794142222366</v>
          </cell>
          <cell r="BI286">
            <v>12.500894928583389</v>
          </cell>
          <cell r="BJ286">
            <v>13.210269340936298</v>
          </cell>
          <cell r="BK286">
            <v>13.682847261100202</v>
          </cell>
          <cell r="BL286">
            <v>34.100685609989895</v>
          </cell>
          <cell r="BM286">
            <v>28.326571519894113</v>
          </cell>
          <cell r="BN286">
            <v>14.610125533143933</v>
          </cell>
          <cell r="BO286">
            <v>14.432509952666248</v>
          </cell>
          <cell r="BP286">
            <v>14.291843380093686</v>
          </cell>
          <cell r="BQ286">
            <v>16.532454640416585</v>
          </cell>
          <cell r="BR286">
            <v>23.094383928209041</v>
          </cell>
          <cell r="BS286">
            <v>17.416230737681712</v>
          </cell>
          <cell r="BT286">
            <v>16.526437625754788</v>
          </cell>
          <cell r="BU286">
            <v>15.60288236226055</v>
          </cell>
          <cell r="BV286">
            <v>13.46838616659331</v>
          </cell>
          <cell r="BW286">
            <v>14.947854364655941</v>
          </cell>
          <cell r="BX286">
            <v>19.308830752464786</v>
          </cell>
          <cell r="BY286">
            <v>52.763470709552124</v>
          </cell>
          <cell r="BZ286">
            <v>35.878389170335637</v>
          </cell>
          <cell r="CA286">
            <v>19.726327502927695</v>
          </cell>
          <cell r="CB286">
            <v>18.427563348385149</v>
          </cell>
          <cell r="CC286">
            <v>17.300855728303912</v>
          </cell>
          <cell r="CD286">
            <v>22.383934603724896</v>
          </cell>
          <cell r="CE286">
            <v>24.821547463976191</v>
          </cell>
          <cell r="CF286">
            <v>18.464113600719084</v>
          </cell>
          <cell r="CG286">
            <v>17.595383222112709</v>
          </cell>
          <cell r="CH286">
            <v>15.405212083133001</v>
          </cell>
          <cell r="CI286">
            <v>15.102209088917691</v>
          </cell>
          <cell r="CJ286">
            <v>15.95371873292787</v>
          </cell>
          <cell r="CK286">
            <v>20.685661530675429</v>
          </cell>
          <cell r="CL286">
            <v>54.635064779923866</v>
          </cell>
          <cell r="CM286">
            <v>41.24014183214554</v>
          </cell>
          <cell r="CN286">
            <v>20.766959651593947</v>
          </cell>
          <cell r="CO286">
            <v>19.87555376347062</v>
          </cell>
          <cell r="CP286">
            <v>19.631855858271368</v>
          </cell>
          <cell r="CQ286">
            <v>23.768650896901715</v>
          </cell>
          <cell r="CR286">
            <v>25.973259479040625</v>
          </cell>
          <cell r="CS286">
            <v>18.548672606238682</v>
          </cell>
          <cell r="CT286">
            <v>18.417258516376943</v>
          </cell>
          <cell r="CU286">
            <v>17.48191146914516</v>
          </cell>
          <cell r="CV286">
            <v>16.195404785601209</v>
          </cell>
          <cell r="CW286">
            <v>16.368506639136637</v>
          </cell>
          <cell r="CX286">
            <v>21.790633466633324</v>
          </cell>
          <cell r="CY286">
            <v>60.397001792161994</v>
          </cell>
          <cell r="CZ286">
            <v>40.65821564153763</v>
          </cell>
          <cell r="DA286">
            <v>20.639728521908872</v>
          </cell>
          <cell r="DB286">
            <v>20.442772614910108</v>
          </cell>
          <cell r="DC286">
            <v>20.100925793240382</v>
          </cell>
          <cell r="DD286">
            <v>24.377758179933949</v>
          </cell>
          <cell r="DE286">
            <v>26.078411119377289</v>
          </cell>
          <cell r="DF286">
            <v>19.096835560348257</v>
          </cell>
          <cell r="DG286">
            <v>19.053608889264002</v>
          </cell>
          <cell r="DH286">
            <v>18.328326361936469</v>
          </cell>
          <cell r="DI286">
            <v>16.222087373786607</v>
          </cell>
          <cell r="DJ286">
            <v>16.204591014136025</v>
          </cell>
          <cell r="DK286">
            <v>22.692911118576635</v>
          </cell>
          <cell r="DL286">
            <v>59.125298942830987</v>
          </cell>
          <cell r="DM286">
            <v>39.144270246387819</v>
          </cell>
          <cell r="DN286">
            <v>21.223658831887711</v>
          </cell>
          <cell r="DO286">
            <v>20.991568997632449</v>
          </cell>
          <cell r="DP286">
            <v>21.088232627546095</v>
          </cell>
          <cell r="DQ286">
            <v>25.203884135952809</v>
          </cell>
          <cell r="DR286">
            <v>31.801386673274845</v>
          </cell>
          <cell r="DS286">
            <v>21.564430843063711</v>
          </cell>
          <cell r="DT286">
            <v>20.880343991500304</v>
          </cell>
          <cell r="DU286">
            <v>18.994156858068443</v>
          </cell>
          <cell r="DV286">
            <v>18.184982165737097</v>
          </cell>
          <cell r="DW286">
            <v>18.940093630968256</v>
          </cell>
          <cell r="DX286">
            <v>27.170822883151793</v>
          </cell>
          <cell r="DY286">
            <v>77.603321492465184</v>
          </cell>
          <cell r="DZ286">
            <v>55.032045781055658</v>
          </cell>
          <cell r="EA286">
            <v>25.533346202385154</v>
          </cell>
          <cell r="EB286">
            <v>22.094674020533425</v>
          </cell>
          <cell r="EC286">
            <v>22.716484566961839</v>
          </cell>
          <cell r="ED286">
            <v>28.462294939895244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8">
          <cell r="A288" t="str">
            <v>Adjustments to Load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A297" t="str">
            <v>Net System Load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9">
          <cell r="A299" t="str">
            <v>Special Sales For Resale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C303" t="str">
            <v>East Area Sales (WCA Sale)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C304" t="str">
            <v>Hurricane Sale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C305" t="str">
            <v>LADWP (IPP Layoff)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C306" t="str">
            <v>Shell Sale 2013-2014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C307" t="str">
            <v>SMUD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C308" t="str">
            <v>UMPA II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3">
          <cell r="C313" t="str">
            <v>COB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</row>
        <row r="314">
          <cell r="C314" t="str">
            <v>Four Corners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</row>
        <row r="315">
          <cell r="C315" t="str">
            <v>Mid Columbia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</row>
        <row r="316">
          <cell r="C316" t="str">
            <v>Mona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</row>
        <row r="317">
          <cell r="C317" t="str">
            <v>Palo Verde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C318" t="str">
            <v>SP15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C319" t="str">
            <v>STF Index Trades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1"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4">
          <cell r="C324" t="str">
            <v>COB</v>
          </cell>
          <cell r="F324">
            <v>0</v>
          </cell>
          <cell r="G324">
            <v>1.5600000000013097</v>
          </cell>
          <cell r="H324">
            <v>15.243000000000393</v>
          </cell>
          <cell r="I324">
            <v>0</v>
          </cell>
          <cell r="J324">
            <v>64.124000000003434</v>
          </cell>
          <cell r="K324">
            <v>9.6089999999967404</v>
          </cell>
          <cell r="L324">
            <v>-1.8659999999945285</v>
          </cell>
          <cell r="M324">
            <v>71.533999999999651</v>
          </cell>
          <cell r="N324">
            <v>12.360000000000582</v>
          </cell>
          <cell r="O324">
            <v>0.33999999999650754</v>
          </cell>
          <cell r="P324">
            <v>0</v>
          </cell>
          <cell r="Q324">
            <v>0</v>
          </cell>
          <cell r="R324">
            <v>172.50300000014249</v>
          </cell>
          <cell r="S324">
            <v>0</v>
          </cell>
          <cell r="T324">
            <v>0</v>
          </cell>
          <cell r="U324">
            <v>19.404999999998836</v>
          </cell>
          <cell r="V324">
            <v>22.850000000005821</v>
          </cell>
          <cell r="W324">
            <v>18.179999999993015</v>
          </cell>
          <cell r="X324">
            <v>68.217999999993481</v>
          </cell>
          <cell r="Y324">
            <v>4.3040000000037253</v>
          </cell>
          <cell r="Z324">
            <v>39.546000000002095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39.574999999837019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17.380000000004657</v>
          </cell>
          <cell r="AK324">
            <v>0.875</v>
          </cell>
          <cell r="AL324">
            <v>5.1900000000023283</v>
          </cell>
          <cell r="AM324">
            <v>15.329999999987194</v>
          </cell>
          <cell r="AN324">
            <v>0.80000000000291038</v>
          </cell>
          <cell r="AO324">
            <v>0</v>
          </cell>
          <cell r="AP324">
            <v>0</v>
          </cell>
          <cell r="AQ324">
            <v>0</v>
          </cell>
          <cell r="AR324">
            <v>128.33799999998882</v>
          </cell>
          <cell r="AS324">
            <v>0</v>
          </cell>
          <cell r="AT324">
            <v>0</v>
          </cell>
          <cell r="AU324">
            <v>24.75</v>
          </cell>
          <cell r="AV324">
            <v>0</v>
          </cell>
          <cell r="AW324">
            <v>19.860000000000582</v>
          </cell>
          <cell r="AX324">
            <v>14.254000000000815</v>
          </cell>
          <cell r="AY324">
            <v>38.349999999991269</v>
          </cell>
          <cell r="AZ324">
            <v>7.4599999999918509</v>
          </cell>
          <cell r="BA324">
            <v>23.663999999989755</v>
          </cell>
          <cell r="BB324">
            <v>0</v>
          </cell>
          <cell r="BC324">
            <v>0</v>
          </cell>
          <cell r="BD324">
            <v>0</v>
          </cell>
          <cell r="BE324">
            <v>264.66799999994691</v>
          </cell>
          <cell r="BF324">
            <v>0</v>
          </cell>
          <cell r="BG324">
            <v>0</v>
          </cell>
          <cell r="BH324">
            <v>18.834000000002561</v>
          </cell>
          <cell r="BI324">
            <v>0</v>
          </cell>
          <cell r="BJ324">
            <v>52.515999999999622</v>
          </cell>
          <cell r="BK324">
            <v>29.815000000002328</v>
          </cell>
          <cell r="BL324">
            <v>39.975000000005821</v>
          </cell>
          <cell r="BM324">
            <v>28.389999999999418</v>
          </cell>
          <cell r="BN324">
            <v>61.324000000000524</v>
          </cell>
          <cell r="BO324">
            <v>5.9040000000095461</v>
          </cell>
          <cell r="BP324">
            <v>2.6799999999930151</v>
          </cell>
          <cell r="BQ324">
            <v>25.229999999995925</v>
          </cell>
          <cell r="BR324">
            <v>401.72100000025239</v>
          </cell>
          <cell r="BS324">
            <v>3.2420000000056461</v>
          </cell>
          <cell r="BT324">
            <v>30.9629999999961</v>
          </cell>
          <cell r="BU324">
            <v>43.673000000002503</v>
          </cell>
          <cell r="BV324">
            <v>84.163999999997031</v>
          </cell>
          <cell r="BW324">
            <v>71.009000000000015</v>
          </cell>
          <cell r="BX324">
            <v>45.580000000001746</v>
          </cell>
          <cell r="BY324">
            <v>49.380000000004657</v>
          </cell>
          <cell r="BZ324">
            <v>22.110000000000582</v>
          </cell>
          <cell r="CA324">
            <v>32.004000000000815</v>
          </cell>
          <cell r="CB324">
            <v>2.25</v>
          </cell>
          <cell r="CC324">
            <v>0.15600000000267755</v>
          </cell>
          <cell r="CD324">
            <v>17.189999999987776</v>
          </cell>
          <cell r="CE324">
            <v>297.86899999994785</v>
          </cell>
          <cell r="CF324">
            <v>7.6680000000051223</v>
          </cell>
          <cell r="CG324">
            <v>15.516999999999825</v>
          </cell>
          <cell r="CH324">
            <v>97.644000000000233</v>
          </cell>
          <cell r="CI324">
            <v>70.690000000002328</v>
          </cell>
          <cell r="CJ324">
            <v>21.472999999999956</v>
          </cell>
          <cell r="CK324">
            <v>21.669999999998254</v>
          </cell>
          <cell r="CL324">
            <v>-20.760000000009313</v>
          </cell>
          <cell r="CM324">
            <v>24.486000000004424</v>
          </cell>
          <cell r="CN324">
            <v>40.476000000002387</v>
          </cell>
          <cell r="CO324">
            <v>13.440000000002328</v>
          </cell>
          <cell r="CP324">
            <v>0.11499999999068677</v>
          </cell>
          <cell r="CQ324">
            <v>5.4499999999970896</v>
          </cell>
          <cell r="CR324">
            <v>356.5010000000475</v>
          </cell>
          <cell r="CS324">
            <v>8.4000000002561137E-2</v>
          </cell>
          <cell r="CT324">
            <v>4.0930000000007567</v>
          </cell>
          <cell r="CU324">
            <v>74.661000000000058</v>
          </cell>
          <cell r="CV324">
            <v>89.75</v>
          </cell>
          <cell r="CW324">
            <v>36.981999999999971</v>
          </cell>
          <cell r="CX324">
            <v>47.864000000001397</v>
          </cell>
          <cell r="CY324">
            <v>-3.6540000000095461</v>
          </cell>
          <cell r="CZ324">
            <v>28.754000000000815</v>
          </cell>
          <cell r="DA324">
            <v>52.300999999999476</v>
          </cell>
          <cell r="DB324">
            <v>11.156000000002678</v>
          </cell>
          <cell r="DC324">
            <v>9.0700000000069849</v>
          </cell>
          <cell r="DD324">
            <v>5.4400000000023283</v>
          </cell>
          <cell r="DE324">
            <v>266.8859999999404</v>
          </cell>
          <cell r="DF324">
            <v>0</v>
          </cell>
          <cell r="DG324">
            <v>11.343000000000757</v>
          </cell>
          <cell r="DH324">
            <v>59.55800000000454</v>
          </cell>
          <cell r="DI324">
            <v>73.653999999994994</v>
          </cell>
          <cell r="DJ324">
            <v>10.361999999999171</v>
          </cell>
          <cell r="DK324">
            <v>38.264000000010128</v>
          </cell>
          <cell r="DL324">
            <v>-20.210000000006403</v>
          </cell>
          <cell r="DM324">
            <v>14.990000000005239</v>
          </cell>
          <cell r="DN324">
            <v>49.375</v>
          </cell>
          <cell r="DO324">
            <v>20.98399999999674</v>
          </cell>
          <cell r="DP324">
            <v>3.5310000000026776</v>
          </cell>
          <cell r="DQ324">
            <v>5.0350000000034925</v>
          </cell>
          <cell r="DR324">
            <v>382.63100000005215</v>
          </cell>
          <cell r="DS324">
            <v>9.5169999999998254</v>
          </cell>
          <cell r="DT324">
            <v>5.3599999999933061</v>
          </cell>
          <cell r="DU324">
            <v>54.42000000000553</v>
          </cell>
          <cell r="DV324">
            <v>45.718999999997322</v>
          </cell>
          <cell r="DW324">
            <v>11.21599999999944</v>
          </cell>
          <cell r="DX324">
            <v>60.076000000000931</v>
          </cell>
          <cell r="DY324">
            <v>-3.4349999999976717</v>
          </cell>
          <cell r="DZ324">
            <v>87.510000000009313</v>
          </cell>
          <cell r="EA324">
            <v>66.992000000005646</v>
          </cell>
          <cell r="EB324">
            <v>17.080000000001746</v>
          </cell>
          <cell r="EC324">
            <v>5.8000000000029104</v>
          </cell>
          <cell r="ED324">
            <v>22.37599999998929</v>
          </cell>
        </row>
        <row r="325">
          <cell r="C325" t="str">
            <v>Four Corners</v>
          </cell>
          <cell r="F325">
            <v>14.345000000001164</v>
          </cell>
          <cell r="G325">
            <v>27.78099999999904</v>
          </cell>
          <cell r="H325">
            <v>0</v>
          </cell>
          <cell r="I325">
            <v>7.5839999999998327</v>
          </cell>
          <cell r="J325">
            <v>3.9485999999997148</v>
          </cell>
          <cell r="K325">
            <v>6.9429999999993015</v>
          </cell>
          <cell r="L325">
            <v>-1.1540000000095461</v>
          </cell>
          <cell r="M325">
            <v>38.94999999999709</v>
          </cell>
          <cell r="N325">
            <v>147.05000000000291</v>
          </cell>
          <cell r="O325">
            <v>123.86999999999534</v>
          </cell>
          <cell r="P325">
            <v>40.406000000002678</v>
          </cell>
          <cell r="Q325">
            <v>167.35199999999895</v>
          </cell>
          <cell r="R325">
            <v>677.62899999995716</v>
          </cell>
          <cell r="S325">
            <v>138.77999999999884</v>
          </cell>
          <cell r="T325">
            <v>42.139999999999418</v>
          </cell>
          <cell r="U325">
            <v>45.675999999999476</v>
          </cell>
          <cell r="V325">
            <v>48.816000000002532</v>
          </cell>
          <cell r="W325">
            <v>46.343999999997322</v>
          </cell>
          <cell r="X325">
            <v>18.506999999997788</v>
          </cell>
          <cell r="Y325">
            <v>31.779999999998836</v>
          </cell>
          <cell r="Z325">
            <v>50.270000000004075</v>
          </cell>
          <cell r="AA325">
            <v>46.679999999993015</v>
          </cell>
          <cell r="AB325">
            <v>113.06599999999162</v>
          </cell>
          <cell r="AC325">
            <v>35.839999999996508</v>
          </cell>
          <cell r="AD325">
            <v>59.730000000010477</v>
          </cell>
          <cell r="AE325">
            <v>1634.439000000013</v>
          </cell>
          <cell r="AF325">
            <v>116.47999999998137</v>
          </cell>
          <cell r="AG325">
            <v>237.23999999999069</v>
          </cell>
          <cell r="AH325">
            <v>579.97000000000116</v>
          </cell>
          <cell r="AI325">
            <v>68.557999999997264</v>
          </cell>
          <cell r="AJ325">
            <v>57.040000000000873</v>
          </cell>
          <cell r="AK325">
            <v>27.395999999993364</v>
          </cell>
          <cell r="AL325">
            <v>-9.0739999999932479</v>
          </cell>
          <cell r="AM325">
            <v>26.934999999997672</v>
          </cell>
          <cell r="AN325">
            <v>25.119999999995343</v>
          </cell>
          <cell r="AO325">
            <v>226</v>
          </cell>
          <cell r="AP325">
            <v>171.00400000000081</v>
          </cell>
          <cell r="AQ325">
            <v>107.76999999998952</v>
          </cell>
          <cell r="AR325">
            <v>1085.6410000000615</v>
          </cell>
          <cell r="AS325">
            <v>110.89999999999418</v>
          </cell>
          <cell r="AT325">
            <v>37.119999999995343</v>
          </cell>
          <cell r="AU325">
            <v>105.79000000000815</v>
          </cell>
          <cell r="AV325">
            <v>234.79400000000169</v>
          </cell>
          <cell r="AW325">
            <v>110.7019999999975</v>
          </cell>
          <cell r="AX325">
            <v>23.740000000005239</v>
          </cell>
          <cell r="AY325">
            <v>38.039999999993597</v>
          </cell>
          <cell r="AZ325">
            <v>36.464999999996508</v>
          </cell>
          <cell r="BA325">
            <v>8.8900000000139698</v>
          </cell>
          <cell r="BB325">
            <v>161.69000000000233</v>
          </cell>
          <cell r="BC325">
            <v>99.05000000000291</v>
          </cell>
          <cell r="BD325">
            <v>118.46000000002095</v>
          </cell>
          <cell r="BE325">
            <v>-2190.4549999998417</v>
          </cell>
          <cell r="BF325">
            <v>-2969.5599999999977</v>
          </cell>
          <cell r="BG325">
            <v>111.43999999998778</v>
          </cell>
          <cell r="BH325">
            <v>122.73500000000058</v>
          </cell>
          <cell r="BI325">
            <v>136.25</v>
          </cell>
          <cell r="BJ325">
            <v>87.369999999995343</v>
          </cell>
          <cell r="BK325">
            <v>18.020000000004075</v>
          </cell>
          <cell r="BL325">
            <v>17.460000000006403</v>
          </cell>
          <cell r="BM325">
            <v>0.48999999999068677</v>
          </cell>
          <cell r="BN325">
            <v>11.459999999991851</v>
          </cell>
          <cell r="BO325">
            <v>147.9199999999837</v>
          </cell>
          <cell r="BP325">
            <v>86.630000000004657</v>
          </cell>
          <cell r="BQ325">
            <v>39.329999999987194</v>
          </cell>
          <cell r="BR325">
            <v>759.77400000020862</v>
          </cell>
          <cell r="BS325">
            <v>44.779999999998836</v>
          </cell>
          <cell r="BT325">
            <v>139.17999999999302</v>
          </cell>
          <cell r="BU325">
            <v>90.759999999994761</v>
          </cell>
          <cell r="BV325">
            <v>-32.30000000000291</v>
          </cell>
          <cell r="BW325">
            <v>77.980000000010477</v>
          </cell>
          <cell r="BX325">
            <v>13.169999999998254</v>
          </cell>
          <cell r="BY325">
            <v>29.619999999995343</v>
          </cell>
          <cell r="BZ325">
            <v>21.254000000000815</v>
          </cell>
          <cell r="CA325">
            <v>19.529999999998836</v>
          </cell>
          <cell r="CB325">
            <v>146.68999999997322</v>
          </cell>
          <cell r="CC325">
            <v>168.19999999998254</v>
          </cell>
          <cell r="CD325">
            <v>40.910000000003492</v>
          </cell>
          <cell r="CE325">
            <v>792.9499999997206</v>
          </cell>
          <cell r="CF325">
            <v>22.980000000010477</v>
          </cell>
          <cell r="CG325">
            <v>68.189999999973224</v>
          </cell>
          <cell r="CH325">
            <v>113.65000000000873</v>
          </cell>
          <cell r="CI325">
            <v>65.844999999986612</v>
          </cell>
          <cell r="CJ325">
            <v>67.319999999992433</v>
          </cell>
          <cell r="CK325">
            <v>17.160000000003492</v>
          </cell>
          <cell r="CL325">
            <v>11.905000000013388</v>
          </cell>
          <cell r="CM325">
            <v>44.610000000000582</v>
          </cell>
          <cell r="CN325">
            <v>37</v>
          </cell>
          <cell r="CO325">
            <v>162.5800000000163</v>
          </cell>
          <cell r="CP325">
            <v>145.77000000001863</v>
          </cell>
          <cell r="CQ325">
            <v>35.940000000002328</v>
          </cell>
          <cell r="CR325">
            <v>834.16000000038184</v>
          </cell>
          <cell r="CS325">
            <v>26.910000000003492</v>
          </cell>
          <cell r="CT325">
            <v>129.25</v>
          </cell>
          <cell r="CU325">
            <v>35.75</v>
          </cell>
          <cell r="CV325">
            <v>57.906000000002678</v>
          </cell>
          <cell r="CW325">
            <v>121.93000000000757</v>
          </cell>
          <cell r="CX325">
            <v>30.169999999998254</v>
          </cell>
          <cell r="CY325">
            <v>24.663999999989755</v>
          </cell>
          <cell r="CZ325">
            <v>46.309999999997672</v>
          </cell>
          <cell r="DA325">
            <v>52.319999999977881</v>
          </cell>
          <cell r="DB325">
            <v>164.52000000001863</v>
          </cell>
          <cell r="DC325">
            <v>95.220000000001164</v>
          </cell>
          <cell r="DD325">
            <v>49.209999999991851</v>
          </cell>
          <cell r="DE325">
            <v>797.03499999991618</v>
          </cell>
          <cell r="DF325">
            <v>29.950000000011642</v>
          </cell>
          <cell r="DG325">
            <v>133.09999999997672</v>
          </cell>
          <cell r="DH325">
            <v>40.630000000004657</v>
          </cell>
          <cell r="DI325">
            <v>46.710000000006403</v>
          </cell>
          <cell r="DJ325">
            <v>70.514999999999418</v>
          </cell>
          <cell r="DK325">
            <v>8.2799999999988358</v>
          </cell>
          <cell r="DL325">
            <v>37.729999999995925</v>
          </cell>
          <cell r="DM325">
            <v>3.7400000000052387</v>
          </cell>
          <cell r="DN325">
            <v>14.549999999988358</v>
          </cell>
          <cell r="DO325">
            <v>214.05999999999767</v>
          </cell>
          <cell r="DP325">
            <v>166.01999999998952</v>
          </cell>
          <cell r="DQ325">
            <v>31.75</v>
          </cell>
          <cell r="DR325">
            <v>822.67599999974482</v>
          </cell>
          <cell r="DS325">
            <v>95.809999999997672</v>
          </cell>
          <cell r="DT325">
            <v>105.07999999998719</v>
          </cell>
          <cell r="DU325">
            <v>71.4259999999922</v>
          </cell>
          <cell r="DV325">
            <v>207.45499999998719</v>
          </cell>
          <cell r="DW325">
            <v>35.415999999997439</v>
          </cell>
          <cell r="DX325">
            <v>46.944000000003143</v>
          </cell>
          <cell r="DY325">
            <v>6.9600000000064028</v>
          </cell>
          <cell r="DZ325">
            <v>91.134999999994761</v>
          </cell>
          <cell r="EA325">
            <v>-140.08999999999651</v>
          </cell>
          <cell r="EB325">
            <v>168.88000000000466</v>
          </cell>
          <cell r="EC325">
            <v>116.41000000000349</v>
          </cell>
          <cell r="ED325">
            <v>17.25</v>
          </cell>
        </row>
        <row r="326">
          <cell r="C326" t="str">
            <v>Mid Columbia</v>
          </cell>
          <cell r="F326">
            <v>289.21999999997206</v>
          </cell>
          <cell r="G326">
            <v>655.5</v>
          </cell>
          <cell r="H326">
            <v>60.619999999995343</v>
          </cell>
          <cell r="I326">
            <v>338.27000000000407</v>
          </cell>
          <cell r="J326">
            <v>97.629000000000815</v>
          </cell>
          <cell r="K326">
            <v>236.68999999998778</v>
          </cell>
          <cell r="L326">
            <v>-18.150000000023283</v>
          </cell>
          <cell r="M326">
            <v>162.51999999998952</v>
          </cell>
          <cell r="N326">
            <v>204.76999999998952</v>
          </cell>
          <cell r="O326">
            <v>112.37999999997555</v>
          </cell>
          <cell r="P326">
            <v>20.899999999994179</v>
          </cell>
          <cell r="Q326">
            <v>100.82000000000698</v>
          </cell>
          <cell r="R326">
            <v>940.99300000001676</v>
          </cell>
          <cell r="S326">
            <v>10.261999999995169</v>
          </cell>
          <cell r="T326">
            <v>26.070999999996275</v>
          </cell>
          <cell r="U326">
            <v>91.89000000001397</v>
          </cell>
          <cell r="V326">
            <v>287.38999999999942</v>
          </cell>
          <cell r="W326">
            <v>184.22699999999895</v>
          </cell>
          <cell r="X326">
            <v>251.9600000000064</v>
          </cell>
          <cell r="Y326">
            <v>-2.8400000000110595</v>
          </cell>
          <cell r="Z326">
            <v>0</v>
          </cell>
          <cell r="AA326">
            <v>44.065999999998894</v>
          </cell>
          <cell r="AB326">
            <v>35.461000000010245</v>
          </cell>
          <cell r="AC326">
            <v>1.4760000000023865</v>
          </cell>
          <cell r="AD326">
            <v>11.029999999998836</v>
          </cell>
          <cell r="AE326">
            <v>159.50600000005215</v>
          </cell>
          <cell r="AF326">
            <v>0</v>
          </cell>
          <cell r="AG326">
            <v>0</v>
          </cell>
          <cell r="AH326">
            <v>16.547000000002299</v>
          </cell>
          <cell r="AI326">
            <v>34.053999999996449</v>
          </cell>
          <cell r="AJ326">
            <v>9.7620000000024447</v>
          </cell>
          <cell r="AK326">
            <v>47.265999999999622</v>
          </cell>
          <cell r="AL326">
            <v>5.5259999999980209</v>
          </cell>
          <cell r="AM326">
            <v>16.391999999999825</v>
          </cell>
          <cell r="AN326">
            <v>22.76600000000326</v>
          </cell>
          <cell r="AO326">
            <v>0.29300000000512227</v>
          </cell>
          <cell r="AP326">
            <v>0</v>
          </cell>
          <cell r="AQ326">
            <v>6.8999999999941792</v>
          </cell>
          <cell r="AR326">
            <v>-1925.3800000001211</v>
          </cell>
          <cell r="AS326">
            <v>0</v>
          </cell>
          <cell r="AT326">
            <v>0</v>
          </cell>
          <cell r="AU326">
            <v>35.614999999997963</v>
          </cell>
          <cell r="AV326">
            <v>18.625</v>
          </cell>
          <cell r="AW326">
            <v>45.730000000001382</v>
          </cell>
          <cell r="AX326">
            <v>85.577999999994063</v>
          </cell>
          <cell r="AY326">
            <v>-744.36000000001513</v>
          </cell>
          <cell r="AZ326">
            <v>23.394999999996799</v>
          </cell>
          <cell r="BA326">
            <v>19.127000000000407</v>
          </cell>
          <cell r="BB326">
            <v>7.9700000000011642</v>
          </cell>
          <cell r="BC326">
            <v>0</v>
          </cell>
          <cell r="BD326">
            <v>-1417.0599999999977</v>
          </cell>
          <cell r="BE326">
            <v>-1921.9300000000512</v>
          </cell>
          <cell r="BF326">
            <v>0</v>
          </cell>
          <cell r="BG326">
            <v>0</v>
          </cell>
          <cell r="BH326">
            <v>3.0720000000001164</v>
          </cell>
          <cell r="BI326">
            <v>29.287000000000262</v>
          </cell>
          <cell r="BJ326">
            <v>0</v>
          </cell>
          <cell r="BK326">
            <v>40.823999999993248</v>
          </cell>
          <cell r="BL326">
            <v>-957.72999999999593</v>
          </cell>
          <cell r="BM326">
            <v>42.227999999995518</v>
          </cell>
          <cell r="BN326">
            <v>24.089999999996508</v>
          </cell>
          <cell r="BO326">
            <v>21.673999999999069</v>
          </cell>
          <cell r="BP326">
            <v>7.2870000000002619</v>
          </cell>
          <cell r="BQ326">
            <v>-1132.6620000000039</v>
          </cell>
          <cell r="BR326">
            <v>-941.58900000015274</v>
          </cell>
          <cell r="BS326">
            <v>0</v>
          </cell>
          <cell r="BT326">
            <v>0</v>
          </cell>
          <cell r="BU326">
            <v>63.68500000000131</v>
          </cell>
          <cell r="BV326">
            <v>21.116000000001804</v>
          </cell>
          <cell r="BW326">
            <v>30.322000000000116</v>
          </cell>
          <cell r="BX326">
            <v>33.380000000004657</v>
          </cell>
          <cell r="BY326">
            <v>-47.510000000009313</v>
          </cell>
          <cell r="BZ326">
            <v>15.376000000003842</v>
          </cell>
          <cell r="CA326">
            <v>24.593999999997322</v>
          </cell>
          <cell r="CB326">
            <v>8.2039999999979045</v>
          </cell>
          <cell r="CC326">
            <v>6.79399999999805</v>
          </cell>
          <cell r="CD326">
            <v>-1097.5499999999956</v>
          </cell>
          <cell r="CE326">
            <v>-863.67800000007264</v>
          </cell>
          <cell r="CF326">
            <v>0</v>
          </cell>
          <cell r="CG326">
            <v>0</v>
          </cell>
          <cell r="CH326">
            <v>29.756000000001222</v>
          </cell>
          <cell r="CI326">
            <v>41.014999999999418</v>
          </cell>
          <cell r="CJ326">
            <v>7.3119999999998981</v>
          </cell>
          <cell r="CK326">
            <v>22.839999999996508</v>
          </cell>
          <cell r="CL326">
            <v>-52.329999999987194</v>
          </cell>
          <cell r="CM326">
            <v>32.260000000009313</v>
          </cell>
          <cell r="CN326">
            <v>10.019999999989523</v>
          </cell>
          <cell r="CO326">
            <v>20.940000000002328</v>
          </cell>
          <cell r="CP326">
            <v>3.5720000000001164</v>
          </cell>
          <cell r="CQ326">
            <v>-979.06299999999464</v>
          </cell>
          <cell r="CR326">
            <v>-966.34799999999814</v>
          </cell>
          <cell r="CS326">
            <v>0.11399999999957799</v>
          </cell>
          <cell r="CT326">
            <v>0</v>
          </cell>
          <cell r="CU326">
            <v>24.355999999999767</v>
          </cell>
          <cell r="CV326">
            <v>31.059999999997672</v>
          </cell>
          <cell r="CW326">
            <v>57.475999999998749</v>
          </cell>
          <cell r="CX326">
            <v>19.619999999995343</v>
          </cell>
          <cell r="CY326">
            <v>-59.090000000025611</v>
          </cell>
          <cell r="CZ326">
            <v>23.387000000002445</v>
          </cell>
          <cell r="DA326">
            <v>28.410000000003492</v>
          </cell>
          <cell r="DB326">
            <v>6.1769999999996799</v>
          </cell>
          <cell r="DC326">
            <v>4.2639999999992142</v>
          </cell>
          <cell r="DD326">
            <v>-1102.122000000003</v>
          </cell>
          <cell r="DE326">
            <v>-896.37199999997392</v>
          </cell>
          <cell r="DF326">
            <v>0</v>
          </cell>
          <cell r="DG326">
            <v>1.6480000000010477</v>
          </cell>
          <cell r="DH326">
            <v>39.169000000001688</v>
          </cell>
          <cell r="DI326">
            <v>37.61699999999837</v>
          </cell>
          <cell r="DJ326">
            <v>23.495999999999185</v>
          </cell>
          <cell r="DK326">
            <v>58.580000000001746</v>
          </cell>
          <cell r="DL326">
            <v>-91.25</v>
          </cell>
          <cell r="DM326">
            <v>16.110000000000582</v>
          </cell>
          <cell r="DN326">
            <v>24.089999999996508</v>
          </cell>
          <cell r="DO326">
            <v>10.529999999998836</v>
          </cell>
          <cell r="DP326">
            <v>3.375</v>
          </cell>
          <cell r="DQ326">
            <v>-1019.737000000001</v>
          </cell>
          <cell r="DR326">
            <v>-560.79170000005979</v>
          </cell>
          <cell r="DS326">
            <v>2.3476000000000568</v>
          </cell>
          <cell r="DT326">
            <v>0</v>
          </cell>
          <cell r="DU326">
            <v>22.489999999997963</v>
          </cell>
          <cell r="DV326">
            <v>35.979999999999563</v>
          </cell>
          <cell r="DW326">
            <v>9.6457000000000335</v>
          </cell>
          <cell r="DX326">
            <v>43.895999999993364</v>
          </cell>
          <cell r="DY326">
            <v>-6.4499999999825377</v>
          </cell>
          <cell r="DZ326">
            <v>64.54599999999482</v>
          </cell>
          <cell r="EA326">
            <v>41.75</v>
          </cell>
          <cell r="EB326">
            <v>21.789999999993597</v>
          </cell>
          <cell r="EC326">
            <v>7.3540000000011787</v>
          </cell>
          <cell r="ED326">
            <v>-804.14100000000326</v>
          </cell>
        </row>
        <row r="327">
          <cell r="C327" t="str">
            <v>Mona</v>
          </cell>
          <cell r="F327">
            <v>80.200000000011642</v>
          </cell>
          <cell r="G327">
            <v>93.793999999994412</v>
          </cell>
          <cell r="H327">
            <v>42.707000000002154</v>
          </cell>
          <cell r="I327">
            <v>2.486800000000585</v>
          </cell>
          <cell r="J327">
            <v>13.501000000000204</v>
          </cell>
          <cell r="K327">
            <v>2.5980000000017753</v>
          </cell>
          <cell r="L327">
            <v>-3.3919999999925494</v>
          </cell>
          <cell r="M327">
            <v>94.470000000001164</v>
          </cell>
          <cell r="N327">
            <v>5.7999999999883585</v>
          </cell>
          <cell r="O327">
            <v>31.588000000003376</v>
          </cell>
          <cell r="P327">
            <v>10.019999999989523</v>
          </cell>
          <cell r="Q327">
            <v>30.811999999976251</v>
          </cell>
          <cell r="R327">
            <v>370.39099999959581</v>
          </cell>
          <cell r="S327">
            <v>76.448000000003958</v>
          </cell>
          <cell r="T327">
            <v>16.504000000000815</v>
          </cell>
          <cell r="U327">
            <v>70.703999999997905</v>
          </cell>
          <cell r="V327">
            <v>66.400999999998021</v>
          </cell>
          <cell r="W327">
            <v>57.054000000003725</v>
          </cell>
          <cell r="X327">
            <v>36.502999999996973</v>
          </cell>
          <cell r="Y327">
            <v>-121.44200000001001</v>
          </cell>
          <cell r="Z327">
            <v>9.657999999995809</v>
          </cell>
          <cell r="AA327">
            <v>62.75899999999092</v>
          </cell>
          <cell r="AB327">
            <v>41.617000000027474</v>
          </cell>
          <cell r="AC327">
            <v>23.562000000005355</v>
          </cell>
          <cell r="AD327">
            <v>30.622999999992317</v>
          </cell>
          <cell r="AE327">
            <v>761.97050000005402</v>
          </cell>
          <cell r="AF327">
            <v>19.203000000008615</v>
          </cell>
          <cell r="AG327">
            <v>56.313000000009197</v>
          </cell>
          <cell r="AH327">
            <v>249.09799999999814</v>
          </cell>
          <cell r="AI327">
            <v>77.947500000002037</v>
          </cell>
          <cell r="AJ327">
            <v>89.901999999994587</v>
          </cell>
          <cell r="AK327">
            <v>25.697000000000116</v>
          </cell>
          <cell r="AL327">
            <v>5.371000000013737</v>
          </cell>
          <cell r="AM327">
            <v>3.6790000000037253</v>
          </cell>
          <cell r="AN327">
            <v>19.5</v>
          </cell>
          <cell r="AO327">
            <v>114.03899999998976</v>
          </cell>
          <cell r="AP327">
            <v>30.752999999996973</v>
          </cell>
          <cell r="AQ327">
            <v>70.468000000008033</v>
          </cell>
          <cell r="AR327">
            <v>647.8519999999553</v>
          </cell>
          <cell r="AS327">
            <v>19.276999999987311</v>
          </cell>
          <cell r="AT327">
            <v>50.167000000001281</v>
          </cell>
          <cell r="AU327">
            <v>33.190000000002328</v>
          </cell>
          <cell r="AV327">
            <v>129.50700000001234</v>
          </cell>
          <cell r="AW327">
            <v>73.060000000012224</v>
          </cell>
          <cell r="AX327">
            <v>58.961999999999534</v>
          </cell>
          <cell r="AY327">
            <v>60.156999999991967</v>
          </cell>
          <cell r="AZ327">
            <v>28.740000000005239</v>
          </cell>
          <cell r="BA327">
            <v>55.840000000025611</v>
          </cell>
          <cell r="BB327">
            <v>63.608000000007451</v>
          </cell>
          <cell r="BC327">
            <v>27.50700000001234</v>
          </cell>
          <cell r="BD327">
            <v>47.836999999999534</v>
          </cell>
          <cell r="BE327">
            <v>195.08900000038557</v>
          </cell>
          <cell r="BF327">
            <v>-424.27599999998347</v>
          </cell>
          <cell r="BG327">
            <v>13.165000000008149</v>
          </cell>
          <cell r="BH327">
            <v>96.592999999993481</v>
          </cell>
          <cell r="BI327">
            <v>112.77199999999721</v>
          </cell>
          <cell r="BJ327">
            <v>72.166000000011991</v>
          </cell>
          <cell r="BK327">
            <v>55.669000000008964</v>
          </cell>
          <cell r="BL327">
            <v>69.572000000000116</v>
          </cell>
          <cell r="BM327">
            <v>35.164000000004307</v>
          </cell>
          <cell r="BN327">
            <v>37.49299999998766</v>
          </cell>
          <cell r="BO327">
            <v>80.811000000016065</v>
          </cell>
          <cell r="BP327">
            <v>40.460000000020955</v>
          </cell>
          <cell r="BQ327">
            <v>5.5</v>
          </cell>
          <cell r="BR327">
            <v>405.68599999975413</v>
          </cell>
          <cell r="BS327">
            <v>41.793999999994412</v>
          </cell>
          <cell r="BT327">
            <v>5.7949999999837019</v>
          </cell>
          <cell r="BU327">
            <v>11.676000000006752</v>
          </cell>
          <cell r="BV327">
            <v>75.538999999989755</v>
          </cell>
          <cell r="BW327">
            <v>60.297999999995227</v>
          </cell>
          <cell r="BX327">
            <v>19.344999999986612</v>
          </cell>
          <cell r="BY327">
            <v>9.7430000000022119</v>
          </cell>
          <cell r="BZ327">
            <v>13.274999999994179</v>
          </cell>
          <cell r="CA327">
            <v>75.549999999988358</v>
          </cell>
          <cell r="CB327">
            <v>54.88300000000163</v>
          </cell>
          <cell r="CC327">
            <v>15.057999999989988</v>
          </cell>
          <cell r="CD327">
            <v>22.730000000010477</v>
          </cell>
          <cell r="CE327">
            <v>464.57099999999627</v>
          </cell>
          <cell r="CF327">
            <v>14.590000000025611</v>
          </cell>
          <cell r="CG327">
            <v>19.029999999998836</v>
          </cell>
          <cell r="CH327">
            <v>90.460999999995693</v>
          </cell>
          <cell r="CI327">
            <v>30.856999999989057</v>
          </cell>
          <cell r="CJ327">
            <v>30.586999999999534</v>
          </cell>
          <cell r="CK327">
            <v>21.028000000005704</v>
          </cell>
          <cell r="CL327">
            <v>5.672999999995227</v>
          </cell>
          <cell r="CM327">
            <v>29.948000000003958</v>
          </cell>
          <cell r="CN327">
            <v>69.075000000011642</v>
          </cell>
          <cell r="CO327">
            <v>75.622000000003027</v>
          </cell>
          <cell r="CP327">
            <v>61.5</v>
          </cell>
          <cell r="CQ327">
            <v>16.199999999982538</v>
          </cell>
          <cell r="CR327">
            <v>469.79899999988265</v>
          </cell>
          <cell r="CS327">
            <v>9.4700000000011642</v>
          </cell>
          <cell r="CT327">
            <v>27.194000000003143</v>
          </cell>
          <cell r="CU327">
            <v>15.644000000000233</v>
          </cell>
          <cell r="CV327">
            <v>32.287000000011176</v>
          </cell>
          <cell r="CW327">
            <v>63.650999999998021</v>
          </cell>
          <cell r="CX327">
            <v>0</v>
          </cell>
          <cell r="CY327">
            <v>12.521000000007916</v>
          </cell>
          <cell r="CZ327">
            <v>79.63399999999092</v>
          </cell>
          <cell r="DA327">
            <v>101.33999999999651</v>
          </cell>
          <cell r="DB327">
            <v>74.38200000001234</v>
          </cell>
          <cell r="DC327">
            <v>34.452999999994063</v>
          </cell>
          <cell r="DD327">
            <v>19.222999999998137</v>
          </cell>
          <cell r="DE327">
            <v>469.84199999971315</v>
          </cell>
          <cell r="DF327">
            <v>13.770000000018626</v>
          </cell>
          <cell r="DG327">
            <v>25.709999999991851</v>
          </cell>
          <cell r="DH327">
            <v>25.856999999989057</v>
          </cell>
          <cell r="DI327">
            <v>76.180000000007567</v>
          </cell>
          <cell r="DJ327">
            <v>76.394000000000233</v>
          </cell>
          <cell r="DK327">
            <v>8.0179999999963911</v>
          </cell>
          <cell r="DL327">
            <v>-1.9059999999881256</v>
          </cell>
          <cell r="DM327">
            <v>49.839999999996508</v>
          </cell>
          <cell r="DN327">
            <v>63.600000000005821</v>
          </cell>
          <cell r="DO327">
            <v>59.76500000001397</v>
          </cell>
          <cell r="DP327">
            <v>65.801000000006752</v>
          </cell>
          <cell r="DQ327">
            <v>6.8129999999946449</v>
          </cell>
          <cell r="DR327">
            <v>606.54999999981374</v>
          </cell>
          <cell r="DS327">
            <v>13.187000000005355</v>
          </cell>
          <cell r="DT327">
            <v>45.411000000007334</v>
          </cell>
          <cell r="DU327">
            <v>53.55800000000454</v>
          </cell>
          <cell r="DV327">
            <v>43.354999999995925</v>
          </cell>
          <cell r="DW327">
            <v>84.25</v>
          </cell>
          <cell r="DX327">
            <v>54.642000000007101</v>
          </cell>
          <cell r="DY327">
            <v>-3.3459999999904539</v>
          </cell>
          <cell r="DZ327">
            <v>173.02899999998044</v>
          </cell>
          <cell r="EA327">
            <v>36.844000000011874</v>
          </cell>
          <cell r="EB327">
            <v>50.143000000010943</v>
          </cell>
          <cell r="EC327">
            <v>30.120999999999185</v>
          </cell>
          <cell r="ED327">
            <v>25.356000000028871</v>
          </cell>
        </row>
        <row r="328">
          <cell r="C328" t="str">
            <v>Palo Verde</v>
          </cell>
          <cell r="F328">
            <v>205.31999999999971</v>
          </cell>
          <cell r="G328">
            <v>93.676000000006752</v>
          </cell>
          <cell r="H328">
            <v>75.912000000000262</v>
          </cell>
          <cell r="I328">
            <v>45.218999999997322</v>
          </cell>
          <cell r="J328">
            <v>128.79000000000815</v>
          </cell>
          <cell r="K328">
            <v>0</v>
          </cell>
          <cell r="L328">
            <v>52.970000000001164</v>
          </cell>
          <cell r="M328">
            <v>31.960000000006403</v>
          </cell>
          <cell r="N328">
            <v>6.069999999992433</v>
          </cell>
          <cell r="O328">
            <v>0</v>
          </cell>
          <cell r="P328">
            <v>0</v>
          </cell>
          <cell r="Q328">
            <v>0</v>
          </cell>
          <cell r="R328">
            <v>808.80499999970198</v>
          </cell>
          <cell r="S328">
            <v>2.9660000000003492</v>
          </cell>
          <cell r="T328">
            <v>0</v>
          </cell>
          <cell r="U328">
            <v>2.0879999999997381</v>
          </cell>
          <cell r="V328">
            <v>9.864000000001397</v>
          </cell>
          <cell r="W328">
            <v>30.739999999997963</v>
          </cell>
          <cell r="X328">
            <v>8.9570000000021537</v>
          </cell>
          <cell r="Y328">
            <v>45.239999999990687</v>
          </cell>
          <cell r="Z328">
            <v>240.21999999997206</v>
          </cell>
          <cell r="AA328">
            <v>127.79999999998836</v>
          </cell>
          <cell r="AB328">
            <v>192.75999999998021</v>
          </cell>
          <cell r="AC328">
            <v>142.68000000002212</v>
          </cell>
          <cell r="AD328">
            <v>5.4899999999906868</v>
          </cell>
          <cell r="AE328">
            <v>9.8149999999441206</v>
          </cell>
          <cell r="AF328">
            <v>0</v>
          </cell>
          <cell r="AG328">
            <v>0</v>
          </cell>
          <cell r="AH328">
            <v>1.8700000000098953</v>
          </cell>
          <cell r="AI328">
            <v>3.7350000000005821</v>
          </cell>
          <cell r="AJ328">
            <v>2.1049999999959255</v>
          </cell>
          <cell r="AK328">
            <v>0</v>
          </cell>
          <cell r="AL328">
            <v>0</v>
          </cell>
          <cell r="AM328">
            <v>2.1049999999959255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6.1705000000074506</v>
          </cell>
          <cell r="AS328">
            <v>0</v>
          </cell>
          <cell r="AT328">
            <v>3.8999999989755452E-2</v>
          </cell>
          <cell r="AU328">
            <v>2.1050000000104774</v>
          </cell>
          <cell r="AV328">
            <v>2.1039999999920838</v>
          </cell>
          <cell r="AW328">
            <v>1.1100000000005821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0.8125</v>
          </cell>
          <cell r="BE328">
            <v>17.570400000000518</v>
          </cell>
          <cell r="BF328">
            <v>-2.0999999999999091</v>
          </cell>
          <cell r="BG328">
            <v>0</v>
          </cell>
          <cell r="BH328">
            <v>2.0999999999999091</v>
          </cell>
          <cell r="BI328">
            <v>6.3041000000000622</v>
          </cell>
          <cell r="BJ328">
            <v>6.054700000000139</v>
          </cell>
          <cell r="BK328">
            <v>0</v>
          </cell>
          <cell r="BL328">
            <v>2.0999999999999091</v>
          </cell>
          <cell r="BM328">
            <v>2.0999999999999091</v>
          </cell>
          <cell r="BN328">
            <v>0</v>
          </cell>
          <cell r="BO328">
            <v>0.55009999999992942</v>
          </cell>
          <cell r="BP328">
            <v>0.46149999999988722</v>
          </cell>
          <cell r="BQ328">
            <v>0</v>
          </cell>
          <cell r="BR328">
            <v>6.2998999999981606</v>
          </cell>
          <cell r="BS328">
            <v>0</v>
          </cell>
          <cell r="BT328">
            <v>0</v>
          </cell>
          <cell r="BU328">
            <v>6.2998999999999796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4.1353000000017346</v>
          </cell>
          <cell r="CF328">
            <v>0</v>
          </cell>
          <cell r="CG328">
            <v>0.70070000000009713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1.4501000000000204</v>
          </cell>
          <cell r="CM328">
            <v>0</v>
          </cell>
          <cell r="CN328">
            <v>0</v>
          </cell>
          <cell r="CO328">
            <v>1.9845000000000255</v>
          </cell>
          <cell r="CP328">
            <v>0</v>
          </cell>
          <cell r="CQ328">
            <v>0</v>
          </cell>
          <cell r="CR328">
            <v>10.528000000005704</v>
          </cell>
          <cell r="CS328">
            <v>0</v>
          </cell>
          <cell r="CT328">
            <v>2.0999999999999091</v>
          </cell>
          <cell r="CU328">
            <v>2.1279999999999291</v>
          </cell>
          <cell r="CV328">
            <v>0</v>
          </cell>
          <cell r="CW328">
            <v>2.1000000000001364</v>
          </cell>
          <cell r="CX328">
            <v>0</v>
          </cell>
          <cell r="CY328">
            <v>2.0999999999999091</v>
          </cell>
          <cell r="CZ328">
            <v>2.1000000000001364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6.7822000000014668</v>
          </cell>
          <cell r="DF328">
            <v>0</v>
          </cell>
          <cell r="DG328">
            <v>3.1072999999998956</v>
          </cell>
          <cell r="DH328">
            <v>0</v>
          </cell>
          <cell r="DI328">
            <v>1.2430000000001655</v>
          </cell>
          <cell r="DJ328">
            <v>0</v>
          </cell>
          <cell r="DK328">
            <v>0</v>
          </cell>
          <cell r="DL328">
            <v>2.4319000000000415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12.208200000000943</v>
          </cell>
          <cell r="DS328">
            <v>0</v>
          </cell>
          <cell r="DT328">
            <v>0</v>
          </cell>
          <cell r="DU328">
            <v>0</v>
          </cell>
          <cell r="DV328">
            <v>2.1000000000001364</v>
          </cell>
          <cell r="DW328">
            <v>8.3999000000001161</v>
          </cell>
          <cell r="DX328">
            <v>0</v>
          </cell>
          <cell r="DY328">
            <v>0</v>
          </cell>
          <cell r="DZ328">
            <v>1.7083000000000084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</row>
        <row r="329">
          <cell r="C329" t="str">
            <v>SP15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</row>
        <row r="330">
          <cell r="C330" t="str">
            <v>Trapped Energy - Curtailment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C331" t="str">
            <v>Trapped Energy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117.95091500000126</v>
          </cell>
          <cell r="AF331">
            <v>0</v>
          </cell>
          <cell r="AG331">
            <v>0</v>
          </cell>
          <cell r="AH331">
            <v>74.189199999998891</v>
          </cell>
          <cell r="AI331">
            <v>0</v>
          </cell>
          <cell r="AJ331">
            <v>5.2841899999998532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28.08495000000039</v>
          </cell>
          <cell r="AP331">
            <v>0</v>
          </cell>
          <cell r="AQ331">
            <v>10.392575000001671</v>
          </cell>
          <cell r="AR331">
            <v>124.34797900000012</v>
          </cell>
          <cell r="AS331">
            <v>0</v>
          </cell>
          <cell r="AT331">
            <v>0</v>
          </cell>
          <cell r="AU331">
            <v>55.716870000000199</v>
          </cell>
          <cell r="AV331">
            <v>24.264159999999947</v>
          </cell>
          <cell r="AW331">
            <v>5.2578100000000632</v>
          </cell>
          <cell r="AX331">
            <v>9.1496590000001561</v>
          </cell>
          <cell r="AY331">
            <v>0</v>
          </cell>
          <cell r="AZ331">
            <v>0</v>
          </cell>
          <cell r="BA331">
            <v>0</v>
          </cell>
          <cell r="BB331">
            <v>29.95947999999953</v>
          </cell>
          <cell r="BC331">
            <v>0</v>
          </cell>
          <cell r="BD331">
            <v>0</v>
          </cell>
          <cell r="BE331">
            <v>96.449796000000788</v>
          </cell>
          <cell r="BF331">
            <v>0</v>
          </cell>
          <cell r="BG331">
            <v>0</v>
          </cell>
          <cell r="BH331">
            <v>50.963320000000749</v>
          </cell>
          <cell r="BI331">
            <v>38.887459999999919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6.5990160000001197</v>
          </cell>
          <cell r="BP331">
            <v>0</v>
          </cell>
          <cell r="BQ331">
            <v>0</v>
          </cell>
          <cell r="BR331">
            <v>155.53261200000088</v>
          </cell>
          <cell r="BS331">
            <v>0</v>
          </cell>
          <cell r="BT331">
            <v>0</v>
          </cell>
          <cell r="BU331">
            <v>45.321599999999307</v>
          </cell>
          <cell r="BV331">
            <v>102.82697999999982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7.3840320000017527</v>
          </cell>
          <cell r="CC331">
            <v>0</v>
          </cell>
          <cell r="CD331">
            <v>0</v>
          </cell>
          <cell r="CE331">
            <v>146.79568499999823</v>
          </cell>
          <cell r="CF331">
            <v>0</v>
          </cell>
          <cell r="CG331">
            <v>0</v>
          </cell>
          <cell r="CH331">
            <v>130.35550999999941</v>
          </cell>
          <cell r="CI331">
            <v>0</v>
          </cell>
          <cell r="CJ331">
            <v>0</v>
          </cell>
          <cell r="CK331">
            <v>8.9885249999999814</v>
          </cell>
          <cell r="CL331">
            <v>0</v>
          </cell>
          <cell r="CM331">
            <v>0</v>
          </cell>
          <cell r="CN331">
            <v>0</v>
          </cell>
          <cell r="CO331">
            <v>7.4516499999990629</v>
          </cell>
          <cell r="CP331">
            <v>0</v>
          </cell>
          <cell r="CQ331">
            <v>0</v>
          </cell>
          <cell r="CR331">
            <v>138.72173449999764</v>
          </cell>
          <cell r="CS331">
            <v>0</v>
          </cell>
          <cell r="CT331">
            <v>0</v>
          </cell>
          <cell r="CU331">
            <v>0</v>
          </cell>
          <cell r="CV331">
            <v>59.242700000000241</v>
          </cell>
          <cell r="CW331">
            <v>0</v>
          </cell>
          <cell r="CX331">
            <v>0</v>
          </cell>
          <cell r="CY331">
            <v>0</v>
          </cell>
          <cell r="CZ331">
            <v>8.1706544999999977</v>
          </cell>
          <cell r="DA331">
            <v>51.868199999999888</v>
          </cell>
          <cell r="DB331">
            <v>19.440179999997781</v>
          </cell>
          <cell r="DC331">
            <v>0</v>
          </cell>
          <cell r="DD331">
            <v>0</v>
          </cell>
          <cell r="DE331">
            <v>73.234184999998661</v>
          </cell>
          <cell r="DF331">
            <v>0</v>
          </cell>
          <cell r="DG331">
            <v>0</v>
          </cell>
          <cell r="DH331">
            <v>18.216802999999345</v>
          </cell>
          <cell r="DI331">
            <v>26.757330000000138</v>
          </cell>
          <cell r="DJ331">
            <v>0</v>
          </cell>
          <cell r="DK331">
            <v>8.9169919999999365</v>
          </cell>
          <cell r="DL331">
            <v>0</v>
          </cell>
          <cell r="DM331">
            <v>0</v>
          </cell>
          <cell r="DN331">
            <v>0</v>
          </cell>
          <cell r="DO331">
            <v>19.343059999999241</v>
          </cell>
          <cell r="DP331">
            <v>0</v>
          </cell>
          <cell r="DQ331">
            <v>0</v>
          </cell>
          <cell r="DR331">
            <v>106.00342999999975</v>
          </cell>
          <cell r="DS331">
            <v>0</v>
          </cell>
          <cell r="DT331">
            <v>0</v>
          </cell>
          <cell r="DU331">
            <v>92.537620000000061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13.465809999999976</v>
          </cell>
          <cell r="EC331">
            <v>0</v>
          </cell>
          <cell r="ED331">
            <v>0</v>
          </cell>
        </row>
        <row r="332">
          <cell r="F332">
            <v>589.08499999996275</v>
          </cell>
          <cell r="G332">
            <v>872.31100000004517</v>
          </cell>
          <cell r="H332">
            <v>194.48199999995995</v>
          </cell>
          <cell r="I332">
            <v>393.55979999998817</v>
          </cell>
          <cell r="J332">
            <v>307.99259999999776</v>
          </cell>
          <cell r="K332">
            <v>255.8399999999674</v>
          </cell>
          <cell r="L332">
            <v>28.407999999995809</v>
          </cell>
          <cell r="M332">
            <v>399.43400000000838</v>
          </cell>
          <cell r="N332">
            <v>376.05000000004657</v>
          </cell>
          <cell r="O332">
            <v>268.17799999995623</v>
          </cell>
          <cell r="P332">
            <v>71.325999999942724</v>
          </cell>
          <cell r="Q332">
            <v>298.98399999999674</v>
          </cell>
          <cell r="R332">
            <v>2970.3209999995306</v>
          </cell>
          <cell r="S332">
            <v>228.45600000000559</v>
          </cell>
          <cell r="T332">
            <v>84.715000000025611</v>
          </cell>
          <cell r="U332">
            <v>229.76300000003539</v>
          </cell>
          <cell r="V332">
            <v>435.32099999993807</v>
          </cell>
          <cell r="W332">
            <v>336.5449999999837</v>
          </cell>
          <cell r="X332">
            <v>384.14499999996042</v>
          </cell>
          <cell r="Y332">
            <v>-42.957999999984168</v>
          </cell>
          <cell r="Z332">
            <v>339.69399999990128</v>
          </cell>
          <cell r="AA332">
            <v>281.30500000005122</v>
          </cell>
          <cell r="AB332">
            <v>382.90399999998044</v>
          </cell>
          <cell r="AC332">
            <v>203.55799999996088</v>
          </cell>
          <cell r="AD332">
            <v>106.87300000002142</v>
          </cell>
          <cell r="AE332">
            <v>2723.2564150001854</v>
          </cell>
          <cell r="AF332">
            <v>135.6830000000773</v>
          </cell>
          <cell r="AG332">
            <v>293.55299999995623</v>
          </cell>
          <cell r="AH332">
            <v>921.67420000000857</v>
          </cell>
          <cell r="AI332">
            <v>184.29450000001816</v>
          </cell>
          <cell r="AJ332">
            <v>181.4731899999897</v>
          </cell>
          <cell r="AK332">
            <v>101.23399999993853</v>
          </cell>
          <cell r="AL332">
            <v>7.0130000000935979</v>
          </cell>
          <cell r="AM332">
            <v>64.440999999991618</v>
          </cell>
          <cell r="AN332">
            <v>68.185999999986961</v>
          </cell>
          <cell r="AO332">
            <v>368.41694999992615</v>
          </cell>
          <cell r="AP332">
            <v>201.75699999998324</v>
          </cell>
          <cell r="AQ332">
            <v>195.53057499998249</v>
          </cell>
          <cell r="AR332">
            <v>66.969479000195861</v>
          </cell>
          <cell r="AS332">
            <v>130.17699999990873</v>
          </cell>
          <cell r="AT332">
            <v>87.326000000000931</v>
          </cell>
          <cell r="AU332">
            <v>257.16687000007369</v>
          </cell>
          <cell r="AV332">
            <v>409.29416000004858</v>
          </cell>
          <cell r="AW332">
            <v>255.71981000003871</v>
          </cell>
          <cell r="AX332">
            <v>191.68365899997298</v>
          </cell>
          <cell r="AY332">
            <v>-607.81300000008196</v>
          </cell>
          <cell r="AZ332">
            <v>96.059999999997672</v>
          </cell>
          <cell r="BA332">
            <v>107.52100000006612</v>
          </cell>
          <cell r="BB332">
            <v>263.22748000011779</v>
          </cell>
          <cell r="BC332">
            <v>126.5570000000298</v>
          </cell>
          <cell r="BD332">
            <v>-1249.9504999999772</v>
          </cell>
          <cell r="BE332">
            <v>-3538.6078039994463</v>
          </cell>
          <cell r="BF332">
            <v>-3395.9359999998705</v>
          </cell>
          <cell r="BG332">
            <v>124.60499999998137</v>
          </cell>
          <cell r="BH332">
            <v>294.2973199999542</v>
          </cell>
          <cell r="BI332">
            <v>323.50056000001496</v>
          </cell>
          <cell r="BJ332">
            <v>218.10670000000391</v>
          </cell>
          <cell r="BK332">
            <v>144.32799999997951</v>
          </cell>
          <cell r="BL332">
            <v>-828.62300000002142</v>
          </cell>
          <cell r="BM332">
            <v>108.37199999997392</v>
          </cell>
          <cell r="BN332">
            <v>134.36700000002747</v>
          </cell>
          <cell r="BO332">
            <v>263.45811599999433</v>
          </cell>
          <cell r="BP332">
            <v>137.51850000000559</v>
          </cell>
          <cell r="BQ332">
            <v>-1062.6020000000717</v>
          </cell>
          <cell r="BR332">
            <v>787.42451199982315</v>
          </cell>
          <cell r="BS332">
            <v>89.815999999991618</v>
          </cell>
          <cell r="BT332">
            <v>175.93799999996554</v>
          </cell>
          <cell r="BU332">
            <v>261.41550000000279</v>
          </cell>
          <cell r="BV332">
            <v>251.34597999995458</v>
          </cell>
          <cell r="BW332">
            <v>239.60900000002584</v>
          </cell>
          <cell r="BX332">
            <v>111.47500000003492</v>
          </cell>
          <cell r="BY332">
            <v>41.233000000007451</v>
          </cell>
          <cell r="BZ332">
            <v>72.014999999955762</v>
          </cell>
          <cell r="CA332">
            <v>151.67799999995623</v>
          </cell>
          <cell r="CB332">
            <v>219.41103199997451</v>
          </cell>
          <cell r="CC332">
            <v>190.20799999998417</v>
          </cell>
          <cell r="CD332">
            <v>-1016.7200000000303</v>
          </cell>
          <cell r="CE332">
            <v>842.64298499934375</v>
          </cell>
          <cell r="CF332">
            <v>45.238000000012107</v>
          </cell>
          <cell r="CG332">
            <v>103.43769999995129</v>
          </cell>
          <cell r="CH332">
            <v>461.86651000002166</v>
          </cell>
          <cell r="CI332">
            <v>208.40700000000652</v>
          </cell>
          <cell r="CJ332">
            <v>126.69199999998091</v>
          </cell>
          <cell r="CK332">
            <v>91.68652500002645</v>
          </cell>
          <cell r="CL332">
            <v>-54.061899999971502</v>
          </cell>
          <cell r="CM332">
            <v>131.30400000006193</v>
          </cell>
          <cell r="CN332">
            <v>156.57099999999627</v>
          </cell>
          <cell r="CO332">
            <v>282.01815000001807</v>
          </cell>
          <cell r="CP332">
            <v>210.95699999999488</v>
          </cell>
          <cell r="CQ332">
            <v>-921.47299999999814</v>
          </cell>
          <cell r="CR332">
            <v>843.36173450015485</v>
          </cell>
          <cell r="CS332">
            <v>36.578000000095926</v>
          </cell>
          <cell r="CT332">
            <v>162.6370000000461</v>
          </cell>
          <cell r="CU332">
            <v>152.53899999993155</v>
          </cell>
          <cell r="CV332">
            <v>270.24570000002859</v>
          </cell>
          <cell r="CW332">
            <v>282.13899999999558</v>
          </cell>
          <cell r="CX332">
            <v>97.653999999980442</v>
          </cell>
          <cell r="CY332">
            <v>-23.459000000031665</v>
          </cell>
          <cell r="CZ332">
            <v>188.35565450001741</v>
          </cell>
          <cell r="DA332">
            <v>286.2392000000109</v>
          </cell>
          <cell r="DB332">
            <v>275.6751800000784</v>
          </cell>
          <cell r="DC332">
            <v>143.00699999998324</v>
          </cell>
          <cell r="DD332">
            <v>-1028.2490000000107</v>
          </cell>
          <cell r="DE332">
            <v>717.40738499909639</v>
          </cell>
          <cell r="DF332">
            <v>43.71999999997206</v>
          </cell>
          <cell r="DG332">
            <v>174.90830000001006</v>
          </cell>
          <cell r="DH332">
            <v>183.43080299999565</v>
          </cell>
          <cell r="DI332">
            <v>262.16133000003174</v>
          </cell>
          <cell r="DJ332">
            <v>180.76699999999255</v>
          </cell>
          <cell r="DK332">
            <v>122.05899200006388</v>
          </cell>
          <cell r="DL332">
            <v>-73.20409999997355</v>
          </cell>
          <cell r="DM332">
            <v>84.680000000051223</v>
          </cell>
          <cell r="DN332">
            <v>151.61499999999069</v>
          </cell>
          <cell r="DO332">
            <v>324.68206000002101</v>
          </cell>
          <cell r="DP332">
            <v>238.72700000007171</v>
          </cell>
          <cell r="DQ332">
            <v>-976.13900000002468</v>
          </cell>
          <cell r="DR332">
            <v>1369.2769299987704</v>
          </cell>
          <cell r="DS332">
            <v>120.86160000006203</v>
          </cell>
          <cell r="DT332">
            <v>155.8509999999078</v>
          </cell>
          <cell r="DU332">
            <v>294.43161999998847</v>
          </cell>
          <cell r="DV332">
            <v>334.60899999999674</v>
          </cell>
          <cell r="DW332">
            <v>148.92760000002454</v>
          </cell>
          <cell r="DX332">
            <v>205.55799999996088</v>
          </cell>
          <cell r="DY332">
            <v>-6.2710000000079162</v>
          </cell>
          <cell r="DZ332">
            <v>417.92830000002868</v>
          </cell>
          <cell r="EA332">
            <v>5.4959999999846332</v>
          </cell>
          <cell r="EB332">
            <v>271.35881000000518</v>
          </cell>
          <cell r="EC332">
            <v>159.68500000005588</v>
          </cell>
          <cell r="ED332">
            <v>-739.1589999999851</v>
          </cell>
        </row>
        <row r="334">
          <cell r="A334" t="str">
            <v>Total Special Sales For Resale</v>
          </cell>
          <cell r="F334">
            <v>589.08499999996275</v>
          </cell>
          <cell r="G334">
            <v>872.31099999998696</v>
          </cell>
          <cell r="H334">
            <v>194.48200000007637</v>
          </cell>
          <cell r="I334">
            <v>393.55979999992996</v>
          </cell>
          <cell r="J334">
            <v>307.99259999999776</v>
          </cell>
          <cell r="K334">
            <v>255.83999999985099</v>
          </cell>
          <cell r="L334">
            <v>28.407999999937601</v>
          </cell>
          <cell r="M334">
            <v>399.4340000001248</v>
          </cell>
          <cell r="N334">
            <v>376.05000000004657</v>
          </cell>
          <cell r="O334">
            <v>268.17799999983981</v>
          </cell>
          <cell r="P334">
            <v>71.326000000000931</v>
          </cell>
          <cell r="Q334">
            <v>298.98400000017136</v>
          </cell>
          <cell r="R334">
            <v>2970.3210000004619</v>
          </cell>
          <cell r="S334">
            <v>228.45600000000559</v>
          </cell>
          <cell r="T334">
            <v>84.715000000083819</v>
          </cell>
          <cell r="U334">
            <v>229.76300000003539</v>
          </cell>
          <cell r="V334">
            <v>435.32099999999627</v>
          </cell>
          <cell r="W334">
            <v>336.54499999992549</v>
          </cell>
          <cell r="X334">
            <v>384.14499999990221</v>
          </cell>
          <cell r="Y334">
            <v>-42.957999999984168</v>
          </cell>
          <cell r="Z334">
            <v>339.69399999990128</v>
          </cell>
          <cell r="AA334">
            <v>281.30500000005122</v>
          </cell>
          <cell r="AB334">
            <v>382.90399999998044</v>
          </cell>
          <cell r="AC334">
            <v>203.55799999996088</v>
          </cell>
          <cell r="AD334">
            <v>106.87300000002142</v>
          </cell>
          <cell r="AE334">
            <v>2723.2564150011167</v>
          </cell>
          <cell r="AF334">
            <v>135.6830000000773</v>
          </cell>
          <cell r="AG334">
            <v>293.55299999995623</v>
          </cell>
          <cell r="AH334">
            <v>921.67420000000857</v>
          </cell>
          <cell r="AI334">
            <v>184.29450000001816</v>
          </cell>
          <cell r="AJ334">
            <v>181.4731899999897</v>
          </cell>
          <cell r="AK334">
            <v>101.23399999993853</v>
          </cell>
          <cell r="AL334">
            <v>7.0130000000935979</v>
          </cell>
          <cell r="AM334">
            <v>64.440999999991618</v>
          </cell>
          <cell r="AN334">
            <v>68.185999999986961</v>
          </cell>
          <cell r="AO334">
            <v>368.41694999998435</v>
          </cell>
          <cell r="AP334">
            <v>201.75699999998324</v>
          </cell>
          <cell r="AQ334">
            <v>195.53057499998249</v>
          </cell>
          <cell r="AR334">
            <v>66.969479000195861</v>
          </cell>
          <cell r="AS334">
            <v>130.17699999990873</v>
          </cell>
          <cell r="AT334">
            <v>87.326000000000931</v>
          </cell>
          <cell r="AU334">
            <v>257.16687000007369</v>
          </cell>
          <cell r="AV334">
            <v>409.29416000004858</v>
          </cell>
          <cell r="AW334">
            <v>255.71981000003871</v>
          </cell>
          <cell r="AX334">
            <v>191.68365899997298</v>
          </cell>
          <cell r="AY334">
            <v>-607.81300000008196</v>
          </cell>
          <cell r="AZ334">
            <v>96.059999999997672</v>
          </cell>
          <cell r="BA334">
            <v>107.52100000006612</v>
          </cell>
          <cell r="BB334">
            <v>263.22748000011779</v>
          </cell>
          <cell r="BC334">
            <v>126.5570000000298</v>
          </cell>
          <cell r="BD334">
            <v>-1249.9504999999772</v>
          </cell>
          <cell r="BE334">
            <v>-3538.6078039994463</v>
          </cell>
          <cell r="BF334">
            <v>-3395.9359999998705</v>
          </cell>
          <cell r="BG334">
            <v>124.60499999998137</v>
          </cell>
          <cell r="BH334">
            <v>294.2973199999542</v>
          </cell>
          <cell r="BI334">
            <v>323.50056000001496</v>
          </cell>
          <cell r="BJ334">
            <v>218.10670000000391</v>
          </cell>
          <cell r="BK334">
            <v>144.32799999997951</v>
          </cell>
          <cell r="BL334">
            <v>-828.62300000002142</v>
          </cell>
          <cell r="BM334">
            <v>108.37199999997392</v>
          </cell>
          <cell r="BN334">
            <v>134.36700000002747</v>
          </cell>
          <cell r="BO334">
            <v>263.45811599999433</v>
          </cell>
          <cell r="BP334">
            <v>137.51850000000559</v>
          </cell>
          <cell r="BQ334">
            <v>-1062.6020000000717</v>
          </cell>
          <cell r="BR334">
            <v>787.42451200075448</v>
          </cell>
          <cell r="BS334">
            <v>89.815999999991618</v>
          </cell>
          <cell r="BT334">
            <v>175.93799999996554</v>
          </cell>
          <cell r="BU334">
            <v>261.41550000000279</v>
          </cell>
          <cell r="BV334">
            <v>251.34597999995458</v>
          </cell>
          <cell r="BW334">
            <v>239.60900000002584</v>
          </cell>
          <cell r="BX334">
            <v>111.47500000003492</v>
          </cell>
          <cell r="BY334">
            <v>41.233000000007451</v>
          </cell>
          <cell r="BZ334">
            <v>72.014999999955762</v>
          </cell>
          <cell r="CA334">
            <v>151.67799999995623</v>
          </cell>
          <cell r="CB334">
            <v>219.41103199997451</v>
          </cell>
          <cell r="CC334">
            <v>190.20799999998417</v>
          </cell>
          <cell r="CD334">
            <v>-1016.7200000000303</v>
          </cell>
          <cell r="CE334">
            <v>842.64298499934375</v>
          </cell>
          <cell r="CF334">
            <v>45.238000000012107</v>
          </cell>
          <cell r="CG334">
            <v>103.43769999995129</v>
          </cell>
          <cell r="CH334">
            <v>461.86651000002166</v>
          </cell>
          <cell r="CI334">
            <v>208.40700000000652</v>
          </cell>
          <cell r="CJ334">
            <v>126.69199999998091</v>
          </cell>
          <cell r="CK334">
            <v>91.68652500002645</v>
          </cell>
          <cell r="CL334">
            <v>-54.061899999971502</v>
          </cell>
          <cell r="CM334">
            <v>131.30400000006193</v>
          </cell>
          <cell r="CN334">
            <v>156.57099999999627</v>
          </cell>
          <cell r="CO334">
            <v>282.01815000001807</v>
          </cell>
          <cell r="CP334">
            <v>210.95699999999488</v>
          </cell>
          <cell r="CQ334">
            <v>-921.47299999999814</v>
          </cell>
          <cell r="CR334">
            <v>843.36173450015485</v>
          </cell>
          <cell r="CS334">
            <v>36.578000000095926</v>
          </cell>
          <cell r="CT334">
            <v>162.6370000000461</v>
          </cell>
          <cell r="CU334">
            <v>152.53899999993155</v>
          </cell>
          <cell r="CV334">
            <v>270.24570000002859</v>
          </cell>
          <cell r="CW334">
            <v>282.13899999999558</v>
          </cell>
          <cell r="CX334">
            <v>97.653999999980442</v>
          </cell>
          <cell r="CY334">
            <v>-23.459000000031665</v>
          </cell>
          <cell r="CZ334">
            <v>188.35565450001741</v>
          </cell>
          <cell r="DA334">
            <v>286.2392000000109</v>
          </cell>
          <cell r="DB334">
            <v>275.6751800000784</v>
          </cell>
          <cell r="DC334">
            <v>143.00699999998324</v>
          </cell>
          <cell r="DD334">
            <v>-1028.2490000000107</v>
          </cell>
          <cell r="DE334">
            <v>717.40738500002772</v>
          </cell>
          <cell r="DF334">
            <v>43.71999999997206</v>
          </cell>
          <cell r="DG334">
            <v>174.90830000001006</v>
          </cell>
          <cell r="DH334">
            <v>183.43080299999565</v>
          </cell>
          <cell r="DI334">
            <v>262.16133000003174</v>
          </cell>
          <cell r="DJ334">
            <v>180.76699999999255</v>
          </cell>
          <cell r="DK334">
            <v>122.05899200006388</v>
          </cell>
          <cell r="DL334">
            <v>-73.20409999997355</v>
          </cell>
          <cell r="DM334">
            <v>84.680000000051223</v>
          </cell>
          <cell r="DN334">
            <v>151.61499999999069</v>
          </cell>
          <cell r="DO334">
            <v>324.68206000002101</v>
          </cell>
          <cell r="DP334">
            <v>238.72700000007171</v>
          </cell>
          <cell r="DQ334">
            <v>-976.13900000002468</v>
          </cell>
          <cell r="DR334">
            <v>1369.276930000633</v>
          </cell>
          <cell r="DS334">
            <v>120.86160000006203</v>
          </cell>
          <cell r="DT334">
            <v>155.8509999999078</v>
          </cell>
          <cell r="DU334">
            <v>294.43161999998847</v>
          </cell>
          <cell r="DV334">
            <v>334.60899999999674</v>
          </cell>
          <cell r="DW334">
            <v>148.92760000002454</v>
          </cell>
          <cell r="DX334">
            <v>205.55799999996088</v>
          </cell>
          <cell r="DY334">
            <v>-6.2710000000079162</v>
          </cell>
          <cell r="DZ334">
            <v>417.92830000002868</v>
          </cell>
          <cell r="EA334">
            <v>5.4959999999846332</v>
          </cell>
          <cell r="EB334">
            <v>271.35881000000518</v>
          </cell>
          <cell r="EC334">
            <v>159.68500000005588</v>
          </cell>
          <cell r="ED334">
            <v>-739.1589999999851</v>
          </cell>
        </row>
        <row r="335">
          <cell r="F335" t="str">
            <v>=</v>
          </cell>
          <cell r="G335" t="str">
            <v>=</v>
          </cell>
          <cell r="H335" t="str">
            <v>=</v>
          </cell>
          <cell r="I335" t="str">
            <v>=</v>
          </cell>
          <cell r="J335" t="str">
            <v>=</v>
          </cell>
          <cell r="K335" t="str">
            <v>=</v>
          </cell>
          <cell r="L335" t="str">
            <v>=</v>
          </cell>
          <cell r="M335" t="str">
            <v>=</v>
          </cell>
          <cell r="N335" t="str">
            <v>=</v>
          </cell>
          <cell r="O335" t="str">
            <v>=</v>
          </cell>
          <cell r="P335" t="str">
            <v>=</v>
          </cell>
          <cell r="Q335" t="str">
            <v>=</v>
          </cell>
          <cell r="R335" t="str">
            <v>=</v>
          </cell>
          <cell r="S335" t="str">
            <v>=</v>
          </cell>
          <cell r="T335" t="str">
            <v>=</v>
          </cell>
          <cell r="U335" t="str">
            <v>=</v>
          </cell>
          <cell r="V335" t="str">
            <v>=</v>
          </cell>
          <cell r="W335" t="str">
            <v>=</v>
          </cell>
          <cell r="X335" t="str">
            <v>=</v>
          </cell>
          <cell r="Y335" t="str">
            <v>=</v>
          </cell>
          <cell r="Z335" t="str">
            <v>=</v>
          </cell>
          <cell r="AA335" t="str">
            <v>=</v>
          </cell>
          <cell r="AB335" t="str">
            <v>=</v>
          </cell>
          <cell r="AC335" t="str">
            <v>=</v>
          </cell>
          <cell r="AD335" t="str">
            <v>=</v>
          </cell>
          <cell r="AE335" t="str">
            <v>=</v>
          </cell>
          <cell r="AF335" t="str">
            <v>=</v>
          </cell>
          <cell r="AG335" t="str">
            <v>=</v>
          </cell>
          <cell r="AH335" t="str">
            <v>=</v>
          </cell>
          <cell r="AI335" t="str">
            <v>=</v>
          </cell>
          <cell r="AJ335" t="str">
            <v>=</v>
          </cell>
          <cell r="AK335" t="str">
            <v>=</v>
          </cell>
          <cell r="AL335" t="str">
            <v>=</v>
          </cell>
          <cell r="AM335" t="str">
            <v>=</v>
          </cell>
          <cell r="AN335" t="str">
            <v>=</v>
          </cell>
          <cell r="AO335" t="str">
            <v>=</v>
          </cell>
          <cell r="AP335" t="str">
            <v>=</v>
          </cell>
          <cell r="AQ335" t="str">
            <v>=</v>
          </cell>
          <cell r="AR335" t="str">
            <v>=</v>
          </cell>
          <cell r="AS335" t="str">
            <v>=</v>
          </cell>
          <cell r="AT335" t="str">
            <v>=</v>
          </cell>
          <cell r="AU335" t="str">
            <v>=</v>
          </cell>
          <cell r="AV335" t="str">
            <v>=</v>
          </cell>
          <cell r="AW335" t="str">
            <v>=</v>
          </cell>
          <cell r="AX335" t="str">
            <v>=</v>
          </cell>
          <cell r="AY335" t="str">
            <v>=</v>
          </cell>
          <cell r="AZ335" t="str">
            <v>=</v>
          </cell>
          <cell r="BA335" t="str">
            <v>=</v>
          </cell>
          <cell r="BB335" t="str">
            <v>=</v>
          </cell>
          <cell r="BC335" t="str">
            <v>=</v>
          </cell>
          <cell r="BD335" t="str">
            <v>=</v>
          </cell>
          <cell r="BE335" t="str">
            <v>=</v>
          </cell>
          <cell r="BF335" t="str">
            <v>=</v>
          </cell>
          <cell r="BG335" t="str">
            <v>=</v>
          </cell>
          <cell r="BH335" t="str">
            <v>=</v>
          </cell>
          <cell r="BI335" t="str">
            <v>=</v>
          </cell>
          <cell r="BJ335" t="str">
            <v>=</v>
          </cell>
          <cell r="BK335" t="str">
            <v>=</v>
          </cell>
          <cell r="BL335" t="str">
            <v>=</v>
          </cell>
          <cell r="BM335" t="str">
            <v>=</v>
          </cell>
          <cell r="BN335" t="str">
            <v>=</v>
          </cell>
          <cell r="BO335" t="str">
            <v>=</v>
          </cell>
          <cell r="BP335" t="str">
            <v>=</v>
          </cell>
          <cell r="BQ335" t="str">
            <v>=</v>
          </cell>
          <cell r="BR335" t="str">
            <v>=</v>
          </cell>
          <cell r="BS335" t="str">
            <v>=</v>
          </cell>
          <cell r="BT335" t="str">
            <v>=</v>
          </cell>
          <cell r="BU335" t="str">
            <v>=</v>
          </cell>
          <cell r="BV335" t="str">
            <v>=</v>
          </cell>
          <cell r="BW335" t="str">
            <v>=</v>
          </cell>
          <cell r="BX335" t="str">
            <v>=</v>
          </cell>
          <cell r="BY335" t="str">
            <v>=</v>
          </cell>
          <cell r="BZ335" t="str">
            <v>=</v>
          </cell>
          <cell r="CA335" t="str">
            <v>=</v>
          </cell>
          <cell r="CB335" t="str">
            <v>=</v>
          </cell>
          <cell r="CC335" t="str">
            <v>=</v>
          </cell>
          <cell r="CD335" t="str">
            <v>=</v>
          </cell>
          <cell r="CE335" t="str">
            <v>=</v>
          </cell>
          <cell r="CF335" t="str">
            <v>=</v>
          </cell>
          <cell r="CG335" t="str">
            <v>=</v>
          </cell>
          <cell r="CH335" t="str">
            <v>=</v>
          </cell>
          <cell r="CI335" t="str">
            <v>=</v>
          </cell>
          <cell r="CJ335" t="str">
            <v>=</v>
          </cell>
          <cell r="CK335" t="str">
            <v>=</v>
          </cell>
          <cell r="CL335" t="str">
            <v>=</v>
          </cell>
          <cell r="CM335" t="str">
            <v>=</v>
          </cell>
          <cell r="CN335" t="str">
            <v>=</v>
          </cell>
          <cell r="CO335" t="str">
            <v>=</v>
          </cell>
          <cell r="CP335" t="str">
            <v>=</v>
          </cell>
          <cell r="CQ335" t="str">
            <v>=</v>
          </cell>
          <cell r="CR335" t="str">
            <v>=</v>
          </cell>
          <cell r="CS335" t="str">
            <v>=</v>
          </cell>
          <cell r="CT335" t="str">
            <v>=</v>
          </cell>
          <cell r="CU335" t="str">
            <v>=</v>
          </cell>
          <cell r="CV335" t="str">
            <v>=</v>
          </cell>
          <cell r="CW335" t="str">
            <v>=</v>
          </cell>
          <cell r="CX335" t="str">
            <v>=</v>
          </cell>
          <cell r="CY335" t="str">
            <v>=</v>
          </cell>
          <cell r="CZ335" t="str">
            <v>=</v>
          </cell>
          <cell r="DA335" t="str">
            <v>=</v>
          </cell>
          <cell r="DB335" t="str">
            <v>=</v>
          </cell>
          <cell r="DC335" t="str">
            <v>=</v>
          </cell>
          <cell r="DD335" t="str">
            <v>=</v>
          </cell>
          <cell r="DE335" t="str">
            <v>=</v>
          </cell>
          <cell r="DF335" t="str">
            <v>=</v>
          </cell>
          <cell r="DG335" t="str">
            <v>=</v>
          </cell>
          <cell r="DH335" t="str">
            <v>=</v>
          </cell>
          <cell r="DI335" t="str">
            <v>=</v>
          </cell>
          <cell r="DJ335" t="str">
            <v>=</v>
          </cell>
          <cell r="DK335" t="str">
            <v>=</v>
          </cell>
          <cell r="DL335" t="str">
            <v>=</v>
          </cell>
          <cell r="DM335" t="str">
            <v>=</v>
          </cell>
          <cell r="DN335" t="str">
            <v>=</v>
          </cell>
          <cell r="DO335" t="str">
            <v>=</v>
          </cell>
          <cell r="DP335" t="str">
            <v>=</v>
          </cell>
          <cell r="DQ335" t="str">
            <v>=</v>
          </cell>
          <cell r="DR335" t="str">
            <v>=</v>
          </cell>
          <cell r="DS335" t="str">
            <v>=</v>
          </cell>
          <cell r="DT335" t="str">
            <v>=</v>
          </cell>
          <cell r="DU335" t="str">
            <v>=</v>
          </cell>
          <cell r="DV335" t="str">
            <v>=</v>
          </cell>
          <cell r="DW335" t="str">
            <v>=</v>
          </cell>
          <cell r="DX335" t="str">
            <v>=</v>
          </cell>
          <cell r="DY335" t="str">
            <v>=</v>
          </cell>
          <cell r="DZ335" t="str">
            <v>=</v>
          </cell>
          <cell r="EA335" t="str">
            <v>=</v>
          </cell>
          <cell r="EB335" t="str">
            <v>=</v>
          </cell>
          <cell r="EC335" t="str">
            <v>=</v>
          </cell>
          <cell r="ED335" t="str">
            <v>=</v>
          </cell>
        </row>
        <row r="336">
          <cell r="A336" t="str">
            <v>Total Requirements</v>
          </cell>
          <cell r="F336">
            <v>589.08499999996275</v>
          </cell>
          <cell r="G336">
            <v>872.31099999975413</v>
          </cell>
          <cell r="H336">
            <v>194.48199999984354</v>
          </cell>
          <cell r="I336">
            <v>393.55980000086129</v>
          </cell>
          <cell r="J336">
            <v>307.9925999995321</v>
          </cell>
          <cell r="K336">
            <v>255.83999999985099</v>
          </cell>
          <cell r="L336">
            <v>28.407999999821186</v>
          </cell>
          <cell r="M336">
            <v>399.43400000035763</v>
          </cell>
          <cell r="N336">
            <v>376.05000000074506</v>
          </cell>
          <cell r="O336">
            <v>268.17800000030547</v>
          </cell>
          <cell r="P336">
            <v>71.325999999418855</v>
          </cell>
          <cell r="Q336">
            <v>298.98400000017136</v>
          </cell>
          <cell r="R336">
            <v>2970.3210000097752</v>
          </cell>
          <cell r="S336">
            <v>228.4559999993071</v>
          </cell>
          <cell r="T336">
            <v>84.714999999850988</v>
          </cell>
          <cell r="U336">
            <v>229.76300000026822</v>
          </cell>
          <cell r="V336">
            <v>435.32100000046194</v>
          </cell>
          <cell r="W336">
            <v>336.54499999992549</v>
          </cell>
          <cell r="X336">
            <v>384.14499999955297</v>
          </cell>
          <cell r="Y336">
            <v>-42.957999999634922</v>
          </cell>
          <cell r="Z336">
            <v>339.69400000013411</v>
          </cell>
          <cell r="AA336">
            <v>281.3050000006333</v>
          </cell>
          <cell r="AB336">
            <v>382.90400000009686</v>
          </cell>
          <cell r="AC336">
            <v>203.55800000019372</v>
          </cell>
          <cell r="AD336">
            <v>106.87299999967217</v>
          </cell>
          <cell r="AE336">
            <v>2723.2564149945974</v>
          </cell>
          <cell r="AF336">
            <v>135.68300000019372</v>
          </cell>
          <cell r="AG336">
            <v>293.55299999937415</v>
          </cell>
          <cell r="AH336">
            <v>921.6742000002414</v>
          </cell>
          <cell r="AI336">
            <v>184.29449999984354</v>
          </cell>
          <cell r="AJ336">
            <v>181.47319000028074</v>
          </cell>
          <cell r="AK336">
            <v>101.23400000017136</v>
          </cell>
          <cell r="AL336">
            <v>7.0130000002682209</v>
          </cell>
          <cell r="AM336">
            <v>64.440999999642372</v>
          </cell>
          <cell r="AN336">
            <v>68.185999999754131</v>
          </cell>
          <cell r="AO336">
            <v>368.41695000045002</v>
          </cell>
          <cell r="AP336">
            <v>201.75700000021607</v>
          </cell>
          <cell r="AQ336">
            <v>195.53057499974966</v>
          </cell>
          <cell r="AR336">
            <v>66.969478994607925</v>
          </cell>
          <cell r="AS336">
            <v>130.17700000014156</v>
          </cell>
          <cell r="AT336">
            <v>87.326000000350177</v>
          </cell>
          <cell r="AU336">
            <v>257.16686999984086</v>
          </cell>
          <cell r="AV336">
            <v>409.29416000004858</v>
          </cell>
          <cell r="AW336">
            <v>255.71980999968946</v>
          </cell>
          <cell r="AX336">
            <v>191.68365900032222</v>
          </cell>
          <cell r="AY336">
            <v>-607.81300000008196</v>
          </cell>
          <cell r="AZ336">
            <v>96.059999999590218</v>
          </cell>
          <cell r="BA336">
            <v>107.52099999971688</v>
          </cell>
          <cell r="BB336">
            <v>263.22747999988496</v>
          </cell>
          <cell r="BC336">
            <v>126.5570000000298</v>
          </cell>
          <cell r="BD336">
            <v>-1249.9505000002682</v>
          </cell>
          <cell r="BE336">
            <v>-3538.6078040152788</v>
          </cell>
          <cell r="BF336">
            <v>-3395.9360000006855</v>
          </cell>
          <cell r="BG336">
            <v>124.60500000044703</v>
          </cell>
          <cell r="BH336">
            <v>294.29731999989599</v>
          </cell>
          <cell r="BI336">
            <v>323.50056000053883</v>
          </cell>
          <cell r="BJ336">
            <v>218.10670000035316</v>
          </cell>
          <cell r="BK336">
            <v>144.32799999974668</v>
          </cell>
          <cell r="BL336">
            <v>-828.62299999967217</v>
          </cell>
          <cell r="BM336">
            <v>108.37199999950826</v>
          </cell>
          <cell r="BN336">
            <v>134.36699999962002</v>
          </cell>
          <cell r="BO336">
            <v>263.45811599958688</v>
          </cell>
          <cell r="BP336">
            <v>137.51850000023842</v>
          </cell>
          <cell r="BQ336">
            <v>-1062.6019999999553</v>
          </cell>
          <cell r="BR336">
            <v>787.42451199889183</v>
          </cell>
          <cell r="BS336">
            <v>89.815999999642372</v>
          </cell>
          <cell r="BT336">
            <v>175.93800000008196</v>
          </cell>
          <cell r="BU336">
            <v>261.41550000011921</v>
          </cell>
          <cell r="BV336">
            <v>251.34597999975085</v>
          </cell>
          <cell r="BW336">
            <v>239.60900000017136</v>
          </cell>
          <cell r="BX336">
            <v>111.47499999962747</v>
          </cell>
          <cell r="BY336">
            <v>41.232999999076128</v>
          </cell>
          <cell r="BZ336">
            <v>72.014999999664724</v>
          </cell>
          <cell r="CA336">
            <v>151.67800000030547</v>
          </cell>
          <cell r="CB336">
            <v>219.41103199962527</v>
          </cell>
          <cell r="CC336">
            <v>190.20799999963492</v>
          </cell>
          <cell r="CD336">
            <v>-1016.7199999997392</v>
          </cell>
          <cell r="CE336">
            <v>842.64298499375582</v>
          </cell>
          <cell r="CF336">
            <v>45.238000000827014</v>
          </cell>
          <cell r="CG336">
            <v>103.43769999966025</v>
          </cell>
          <cell r="CH336">
            <v>461.86651000007987</v>
          </cell>
          <cell r="CI336">
            <v>208.40699999965727</v>
          </cell>
          <cell r="CJ336">
            <v>126.69199999980628</v>
          </cell>
          <cell r="CK336">
            <v>91.68652500025928</v>
          </cell>
          <cell r="CL336">
            <v>-54.061900000087917</v>
          </cell>
          <cell r="CM336">
            <v>131.30399999953806</v>
          </cell>
          <cell r="CN336">
            <v>156.57099999953061</v>
          </cell>
          <cell r="CO336">
            <v>282.01814999990165</v>
          </cell>
          <cell r="CP336">
            <v>210.95700000040233</v>
          </cell>
          <cell r="CQ336">
            <v>-921.47300000023097</v>
          </cell>
          <cell r="CR336">
            <v>843.36173450946808</v>
          </cell>
          <cell r="CS336">
            <v>36.57799999974668</v>
          </cell>
          <cell r="CT336">
            <v>162.63700000010431</v>
          </cell>
          <cell r="CU336">
            <v>152.53899999987334</v>
          </cell>
          <cell r="CV336">
            <v>270.24569999985397</v>
          </cell>
          <cell r="CW336">
            <v>282.13899999950081</v>
          </cell>
          <cell r="CX336">
            <v>97.654000000096858</v>
          </cell>
          <cell r="CY336">
            <v>-23.458999999798834</v>
          </cell>
          <cell r="CZ336">
            <v>188.35565450042486</v>
          </cell>
          <cell r="DA336">
            <v>286.23920000065118</v>
          </cell>
          <cell r="DB336">
            <v>275.67518000025302</v>
          </cell>
          <cell r="DC336">
            <v>143.00700000021607</v>
          </cell>
          <cell r="DD336">
            <v>-1028.2489999998361</v>
          </cell>
          <cell r="DE336">
            <v>717.40738499909639</v>
          </cell>
          <cell r="DF336">
            <v>43.71999999973923</v>
          </cell>
          <cell r="DG336">
            <v>174.90830000024289</v>
          </cell>
          <cell r="DH336">
            <v>183.43080299999565</v>
          </cell>
          <cell r="DI336">
            <v>262.1613300004974</v>
          </cell>
          <cell r="DJ336">
            <v>180.76699999999255</v>
          </cell>
          <cell r="DK336">
            <v>122.05899200029671</v>
          </cell>
          <cell r="DL336">
            <v>-73.20409999974072</v>
          </cell>
          <cell r="DM336">
            <v>84.680000000633299</v>
          </cell>
          <cell r="DN336">
            <v>151.61499999929219</v>
          </cell>
          <cell r="DO336">
            <v>324.68206000048667</v>
          </cell>
          <cell r="DP336">
            <v>238.7269999999553</v>
          </cell>
          <cell r="DQ336">
            <v>-976.13900000043213</v>
          </cell>
          <cell r="DR336">
            <v>1369.2769299894571</v>
          </cell>
          <cell r="DS336">
            <v>120.86159999947995</v>
          </cell>
          <cell r="DT336">
            <v>155.85099999979138</v>
          </cell>
          <cell r="DU336">
            <v>294.43161999993026</v>
          </cell>
          <cell r="DV336">
            <v>334.60900000017136</v>
          </cell>
          <cell r="DW336">
            <v>148.92760000005364</v>
          </cell>
          <cell r="DX336">
            <v>205.55800000019372</v>
          </cell>
          <cell r="DY336">
            <v>-6.2709999997168779</v>
          </cell>
          <cell r="DZ336">
            <v>417.92829999979585</v>
          </cell>
          <cell r="EA336">
            <v>5.4959999993443489</v>
          </cell>
          <cell r="EB336">
            <v>271.35881000012159</v>
          </cell>
          <cell r="EC336">
            <v>159.68499999959022</v>
          </cell>
          <cell r="ED336">
            <v>-739.1589999999851</v>
          </cell>
        </row>
        <row r="337">
          <cell r="F337" t="str">
            <v>=</v>
          </cell>
          <cell r="G337" t="str">
            <v>=</v>
          </cell>
          <cell r="H337" t="str">
            <v>=</v>
          </cell>
          <cell r="I337" t="str">
            <v>=</v>
          </cell>
          <cell r="J337" t="str">
            <v>=</v>
          </cell>
          <cell r="K337" t="str">
            <v>=</v>
          </cell>
          <cell r="L337" t="str">
            <v>=</v>
          </cell>
          <cell r="M337" t="str">
            <v>=</v>
          </cell>
          <cell r="N337" t="str">
            <v>=</v>
          </cell>
          <cell r="O337" t="str">
            <v>=</v>
          </cell>
          <cell r="P337" t="str">
            <v>=</v>
          </cell>
          <cell r="Q337" t="str">
            <v>=</v>
          </cell>
          <cell r="R337" t="str">
            <v>=</v>
          </cell>
          <cell r="S337" t="str">
            <v>=</v>
          </cell>
          <cell r="T337" t="str">
            <v>=</v>
          </cell>
          <cell r="U337" t="str">
            <v>=</v>
          </cell>
          <cell r="V337" t="str">
            <v>=</v>
          </cell>
          <cell r="W337" t="str">
            <v>=</v>
          </cell>
          <cell r="X337" t="str">
            <v>=</v>
          </cell>
          <cell r="Y337" t="str">
            <v>=</v>
          </cell>
          <cell r="Z337" t="str">
            <v>=</v>
          </cell>
          <cell r="AA337" t="str">
            <v>=</v>
          </cell>
          <cell r="AB337" t="str">
            <v>=</v>
          </cell>
          <cell r="AC337" t="str">
            <v>=</v>
          </cell>
          <cell r="AD337" t="str">
            <v>=</v>
          </cell>
          <cell r="AE337" t="str">
            <v>=</v>
          </cell>
          <cell r="AF337" t="str">
            <v>=</v>
          </cell>
          <cell r="AG337" t="str">
            <v>=</v>
          </cell>
          <cell r="AH337" t="str">
            <v>=</v>
          </cell>
          <cell r="AI337" t="str">
            <v>=</v>
          </cell>
          <cell r="AJ337" t="str">
            <v>=</v>
          </cell>
          <cell r="AK337" t="str">
            <v>=</v>
          </cell>
          <cell r="AL337" t="str">
            <v>=</v>
          </cell>
          <cell r="AM337" t="str">
            <v>=</v>
          </cell>
          <cell r="AN337" t="str">
            <v>=</v>
          </cell>
          <cell r="AO337" t="str">
            <v>=</v>
          </cell>
          <cell r="AP337" t="str">
            <v>=</v>
          </cell>
          <cell r="AQ337" t="str">
            <v>=</v>
          </cell>
          <cell r="AR337" t="str">
            <v>=</v>
          </cell>
          <cell r="AS337" t="str">
            <v>=</v>
          </cell>
          <cell r="AT337" t="str">
            <v>=</v>
          </cell>
          <cell r="AU337" t="str">
            <v>=</v>
          </cell>
          <cell r="AV337" t="str">
            <v>=</v>
          </cell>
          <cell r="AW337" t="str">
            <v>=</v>
          </cell>
          <cell r="AX337" t="str">
            <v>=</v>
          </cell>
          <cell r="AY337" t="str">
            <v>=</v>
          </cell>
          <cell r="AZ337" t="str">
            <v>=</v>
          </cell>
          <cell r="BA337" t="str">
            <v>=</v>
          </cell>
          <cell r="BB337" t="str">
            <v>=</v>
          </cell>
          <cell r="BC337" t="str">
            <v>=</v>
          </cell>
          <cell r="BD337" t="str">
            <v>=</v>
          </cell>
          <cell r="BE337" t="str">
            <v>=</v>
          </cell>
          <cell r="BF337" t="str">
            <v>=</v>
          </cell>
          <cell r="BG337" t="str">
            <v>=</v>
          </cell>
          <cell r="BH337" t="str">
            <v>=</v>
          </cell>
          <cell r="BI337" t="str">
            <v>=</v>
          </cell>
          <cell r="BJ337" t="str">
            <v>=</v>
          </cell>
          <cell r="BK337" t="str">
            <v>=</v>
          </cell>
          <cell r="BL337" t="str">
            <v>=</v>
          </cell>
          <cell r="BM337" t="str">
            <v>=</v>
          </cell>
          <cell r="BN337" t="str">
            <v>=</v>
          </cell>
          <cell r="BO337" t="str">
            <v>=</v>
          </cell>
          <cell r="BP337" t="str">
            <v>=</v>
          </cell>
          <cell r="BQ337" t="str">
            <v>=</v>
          </cell>
          <cell r="BR337" t="str">
            <v>=</v>
          </cell>
          <cell r="BS337" t="str">
            <v>=</v>
          </cell>
          <cell r="BT337" t="str">
            <v>=</v>
          </cell>
          <cell r="BU337" t="str">
            <v>=</v>
          </cell>
          <cell r="BV337" t="str">
            <v>=</v>
          </cell>
          <cell r="BW337" t="str">
            <v>=</v>
          </cell>
          <cell r="BX337" t="str">
            <v>=</v>
          </cell>
          <cell r="BY337" t="str">
            <v>=</v>
          </cell>
          <cell r="BZ337" t="str">
            <v>=</v>
          </cell>
          <cell r="CA337" t="str">
            <v>=</v>
          </cell>
          <cell r="CB337" t="str">
            <v>=</v>
          </cell>
          <cell r="CC337" t="str">
            <v>=</v>
          </cell>
          <cell r="CD337" t="str">
            <v>=</v>
          </cell>
          <cell r="CE337" t="str">
            <v>=</v>
          </cell>
          <cell r="CF337" t="str">
            <v>=</v>
          </cell>
          <cell r="CG337" t="str">
            <v>=</v>
          </cell>
          <cell r="CH337" t="str">
            <v>=</v>
          </cell>
          <cell r="CI337" t="str">
            <v>=</v>
          </cell>
          <cell r="CJ337" t="str">
            <v>=</v>
          </cell>
          <cell r="CK337" t="str">
            <v>=</v>
          </cell>
          <cell r="CL337" t="str">
            <v>=</v>
          </cell>
          <cell r="CM337" t="str">
            <v>=</v>
          </cell>
          <cell r="CN337" t="str">
            <v>=</v>
          </cell>
          <cell r="CO337" t="str">
            <v>=</v>
          </cell>
          <cell r="CP337" t="str">
            <v>=</v>
          </cell>
          <cell r="CQ337" t="str">
            <v>=</v>
          </cell>
          <cell r="CR337" t="str">
            <v>=</v>
          </cell>
          <cell r="CS337" t="str">
            <v>=</v>
          </cell>
          <cell r="CT337" t="str">
            <v>=</v>
          </cell>
          <cell r="CU337" t="str">
            <v>=</v>
          </cell>
          <cell r="CV337" t="str">
            <v>=</v>
          </cell>
          <cell r="CW337" t="str">
            <v>=</v>
          </cell>
          <cell r="CX337" t="str">
            <v>=</v>
          </cell>
          <cell r="CY337" t="str">
            <v>=</v>
          </cell>
          <cell r="CZ337" t="str">
            <v>=</v>
          </cell>
          <cell r="DA337" t="str">
            <v>=</v>
          </cell>
          <cell r="DB337" t="str">
            <v>=</v>
          </cell>
          <cell r="DC337" t="str">
            <v>=</v>
          </cell>
          <cell r="DD337" t="str">
            <v>=</v>
          </cell>
          <cell r="DE337" t="str">
            <v>=</v>
          </cell>
          <cell r="DF337" t="str">
            <v>=</v>
          </cell>
          <cell r="DG337" t="str">
            <v>=</v>
          </cell>
          <cell r="DH337" t="str">
            <v>=</v>
          </cell>
          <cell r="DI337" t="str">
            <v>=</v>
          </cell>
          <cell r="DJ337" t="str">
            <v>=</v>
          </cell>
          <cell r="DK337" t="str">
            <v>=</v>
          </cell>
          <cell r="DL337" t="str">
            <v>=</v>
          </cell>
          <cell r="DM337" t="str">
            <v>=</v>
          </cell>
          <cell r="DN337" t="str">
            <v>=</v>
          </cell>
          <cell r="DO337" t="str">
            <v>=</v>
          </cell>
          <cell r="DP337" t="str">
            <v>=</v>
          </cell>
          <cell r="DQ337" t="str">
            <v>=</v>
          </cell>
          <cell r="DR337" t="str">
            <v>=</v>
          </cell>
          <cell r="DS337" t="str">
            <v>=</v>
          </cell>
          <cell r="DT337" t="str">
            <v>=</v>
          </cell>
          <cell r="DU337" t="str">
            <v>=</v>
          </cell>
          <cell r="DV337" t="str">
            <v>=</v>
          </cell>
          <cell r="DW337" t="str">
            <v>=</v>
          </cell>
          <cell r="DX337" t="str">
            <v>=</v>
          </cell>
          <cell r="DY337" t="str">
            <v>=</v>
          </cell>
          <cell r="DZ337" t="str">
            <v>=</v>
          </cell>
          <cell r="EA337" t="str">
            <v>=</v>
          </cell>
          <cell r="EB337" t="str">
            <v>=</v>
          </cell>
          <cell r="EC337" t="str">
            <v>=</v>
          </cell>
          <cell r="ED337" t="str">
            <v>=</v>
          </cell>
        </row>
        <row r="339">
          <cell r="A339" t="str">
            <v>Purchased Power &amp; Net Interchange</v>
          </cell>
        </row>
        <row r="341">
          <cell r="C341" t="str">
            <v>APS Supplemental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C342" t="str">
            <v xml:space="preserve">Combine Hills Wind 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C343" t="str">
            <v>Cedar Springs Wind I_II_III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C344" t="str">
            <v>Cove Mountain Solar I and II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C345" t="str">
            <v>Hunter Solar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C346" t="str">
            <v>Milican Solar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C347" t="str">
            <v>Milford Solar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C348" t="str">
            <v>Prineville Solar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C349" t="str">
            <v>Sigurd Solar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C350" t="str">
            <v>Deseret Purchase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C351" t="str">
            <v>Ekola Flats,TB Flats I and II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C352" t="str">
            <v>Soda Lake Geothermal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C353" t="str">
            <v>Gemstate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C354" t="str">
            <v>Hermiston Purchase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5">
          <cell r="C355" t="str">
            <v>Hurricane Purchase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</row>
        <row r="356">
          <cell r="C356" t="str">
            <v>IPP Purchase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7">
          <cell r="C357" t="str">
            <v>MagCorp Reserves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</row>
        <row r="358">
          <cell r="C358" t="str">
            <v>Nucor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</row>
        <row r="359">
          <cell r="C359" t="str">
            <v>Old Mill Solar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</row>
        <row r="360">
          <cell r="C360" t="str">
            <v>P4 Production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</row>
        <row r="361">
          <cell r="C361" t="str">
            <v>Pavant III Solar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</row>
        <row r="362">
          <cell r="C362" t="str">
            <v>PGE Cove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</row>
        <row r="363">
          <cell r="C363" t="str">
            <v>Rock River Wind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C364" t="str">
            <v>Small Purchases east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C365" t="str">
            <v>Small Purchases west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C366" t="str">
            <v>Three Buttes Wind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-13.493311999976868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-9.1489250000013271</v>
          </cell>
          <cell r="AY366">
            <v>0</v>
          </cell>
          <cell r="AZ366">
            <v>0</v>
          </cell>
          <cell r="BA366">
            <v>0</v>
          </cell>
          <cell r="BB366">
            <v>-4.3443870000010065</v>
          </cell>
          <cell r="BC366">
            <v>0</v>
          </cell>
          <cell r="BD366">
            <v>0</v>
          </cell>
          <cell r="BE366">
            <v>-17.650347999995574</v>
          </cell>
          <cell r="BF366">
            <v>0</v>
          </cell>
          <cell r="BG366">
            <v>0</v>
          </cell>
          <cell r="BH366">
            <v>0</v>
          </cell>
          <cell r="BI366">
            <v>-9.4997530000000552</v>
          </cell>
          <cell r="BJ366">
            <v>0</v>
          </cell>
          <cell r="BK366">
            <v>0</v>
          </cell>
          <cell r="BL366">
            <v>-8.1505949999991572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-37.952404199982993</v>
          </cell>
          <cell r="BS366">
            <v>0</v>
          </cell>
          <cell r="BT366">
            <v>0</v>
          </cell>
          <cell r="BU366">
            <v>0</v>
          </cell>
          <cell r="BV366">
            <v>-28.894304199999169</v>
          </cell>
          <cell r="BW366">
            <v>0</v>
          </cell>
          <cell r="BX366">
            <v>-9.058099999998376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-40.339449999970384</v>
          </cell>
          <cell r="CF366">
            <v>0</v>
          </cell>
          <cell r="CG366">
            <v>0</v>
          </cell>
          <cell r="CH366">
            <v>-10.832716999997501</v>
          </cell>
          <cell r="CI366">
            <v>-19.174212999998417</v>
          </cell>
          <cell r="CJ366">
            <v>0</v>
          </cell>
          <cell r="CK366">
            <v>-9.0029300000023795</v>
          </cell>
          <cell r="CL366">
            <v>0</v>
          </cell>
          <cell r="CM366">
            <v>-1.3295899999993708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-8.1203610000084154</v>
          </cell>
          <cell r="CS366">
            <v>0</v>
          </cell>
          <cell r="CT366">
            <v>0</v>
          </cell>
          <cell r="CU366">
            <v>0</v>
          </cell>
          <cell r="CV366">
            <v>-6.1743170000008831</v>
          </cell>
          <cell r="CW366">
            <v>0</v>
          </cell>
          <cell r="CX366">
            <v>0</v>
          </cell>
          <cell r="CY366">
            <v>0</v>
          </cell>
          <cell r="CZ366">
            <v>-1.9460440000002563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-8.9221120000001974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-8.9221120000001974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-29.703655000019353</v>
          </cell>
          <cell r="DS366">
            <v>0</v>
          </cell>
          <cell r="DT366">
            <v>0</v>
          </cell>
          <cell r="DU366">
            <v>-7.6182040000021516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-22.085450999999011</v>
          </cell>
          <cell r="EC366">
            <v>0</v>
          </cell>
          <cell r="ED366">
            <v>0</v>
          </cell>
        </row>
        <row r="367">
          <cell r="C367" t="str">
            <v xml:space="preserve">Top of the World Wind 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-46.558836999931373</v>
          </cell>
          <cell r="AF367">
            <v>0</v>
          </cell>
          <cell r="AG367">
            <v>0</v>
          </cell>
          <cell r="AH367">
            <v>-21.211185000000114</v>
          </cell>
          <cell r="AI367">
            <v>0</v>
          </cell>
          <cell r="AJ367">
            <v>0</v>
          </cell>
          <cell r="AK367">
            <v>-18.384760000000824</v>
          </cell>
          <cell r="AL367">
            <v>0</v>
          </cell>
          <cell r="AM367">
            <v>0</v>
          </cell>
          <cell r="AN367">
            <v>0</v>
          </cell>
          <cell r="AO367">
            <v>-6.962891999999556</v>
          </cell>
          <cell r="AP367">
            <v>0</v>
          </cell>
          <cell r="AQ367">
            <v>0</v>
          </cell>
          <cell r="AR367">
            <v>-1.6552449999726377</v>
          </cell>
          <cell r="AS367">
            <v>0</v>
          </cell>
          <cell r="AT367">
            <v>0</v>
          </cell>
          <cell r="AU367">
            <v>0</v>
          </cell>
          <cell r="AV367">
            <v>-1.6552450000017416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-38.396759599912912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-3.995108999995864</v>
          </cell>
          <cell r="BL367">
            <v>-26.605508599997847</v>
          </cell>
          <cell r="BM367">
            <v>0</v>
          </cell>
          <cell r="BN367">
            <v>0</v>
          </cell>
          <cell r="BO367">
            <v>-7.7961419999992358</v>
          </cell>
          <cell r="BP367">
            <v>0</v>
          </cell>
          <cell r="BQ367">
            <v>0</v>
          </cell>
          <cell r="BR367">
            <v>-2.44482000003336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-2.4448200000006182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-23.285872000036761</v>
          </cell>
          <cell r="CF367">
            <v>0</v>
          </cell>
          <cell r="CG367">
            <v>0</v>
          </cell>
          <cell r="CH367">
            <v>-15.336897000001045</v>
          </cell>
          <cell r="CI367">
            <v>-7.9489749999993364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-18.613037000002805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-8.9577639999988605</v>
          </cell>
          <cell r="CY367">
            <v>0</v>
          </cell>
          <cell r="CZ367">
            <v>-9.6552730000003066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-26.426428600039799</v>
          </cell>
          <cell r="DF367">
            <v>0</v>
          </cell>
          <cell r="DG367">
            <v>0</v>
          </cell>
          <cell r="DH367">
            <v>0</v>
          </cell>
          <cell r="DI367">
            <v>-9.5527352999997674</v>
          </cell>
          <cell r="DJ367">
            <v>0</v>
          </cell>
          <cell r="DK367">
            <v>-8.9182132999994792</v>
          </cell>
          <cell r="DL367">
            <v>0</v>
          </cell>
          <cell r="DM367">
            <v>0</v>
          </cell>
          <cell r="DN367">
            <v>-7.9554800000041723</v>
          </cell>
          <cell r="DO367">
            <v>0</v>
          </cell>
          <cell r="DP367">
            <v>0</v>
          </cell>
          <cell r="DQ367">
            <v>0</v>
          </cell>
          <cell r="DR367">
            <v>-79.133128999965265</v>
          </cell>
          <cell r="DS367">
            <v>0</v>
          </cell>
          <cell r="DT367">
            <v>0</v>
          </cell>
          <cell r="DU367">
            <v>-35.497326999997313</v>
          </cell>
          <cell r="DV367">
            <v>-9.5046399999991991</v>
          </cell>
          <cell r="DW367">
            <v>0</v>
          </cell>
          <cell r="DX367">
            <v>0</v>
          </cell>
          <cell r="DY367">
            <v>-8.3506479999996372</v>
          </cell>
          <cell r="DZ367">
            <v>0</v>
          </cell>
          <cell r="EA367">
            <v>0</v>
          </cell>
          <cell r="EB367">
            <v>-25.78051399999822</v>
          </cell>
          <cell r="EC367">
            <v>0</v>
          </cell>
          <cell r="ED367">
            <v>0</v>
          </cell>
        </row>
        <row r="368">
          <cell r="C368" t="str">
            <v>Tri-State Purchase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70">
          <cell r="C370" t="str">
            <v>UAMPS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C371" t="str">
            <v>UMPA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2">
          <cell r="C372" t="str">
            <v>Wolverine Creek Wind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-46.558836999349296</v>
          </cell>
          <cell r="AF374">
            <v>0</v>
          </cell>
          <cell r="AG374">
            <v>0</v>
          </cell>
          <cell r="AH374">
            <v>-21.211184999905527</v>
          </cell>
          <cell r="AI374">
            <v>0</v>
          </cell>
          <cell r="AJ374">
            <v>0</v>
          </cell>
          <cell r="AK374">
            <v>-18.38476000004448</v>
          </cell>
          <cell r="AL374">
            <v>0</v>
          </cell>
          <cell r="AM374">
            <v>0</v>
          </cell>
          <cell r="AN374">
            <v>0</v>
          </cell>
          <cell r="AO374">
            <v>-6.9628919999813661</v>
          </cell>
          <cell r="AP374">
            <v>0</v>
          </cell>
          <cell r="AQ374">
            <v>0</v>
          </cell>
          <cell r="AR374">
            <v>-15.148556998930871</v>
          </cell>
          <cell r="AS374">
            <v>0</v>
          </cell>
          <cell r="AT374">
            <v>0</v>
          </cell>
          <cell r="AU374">
            <v>0</v>
          </cell>
          <cell r="AV374">
            <v>-1.6552449999144301</v>
          </cell>
          <cell r="AW374">
            <v>0</v>
          </cell>
          <cell r="AX374">
            <v>-9.1489249999867752</v>
          </cell>
          <cell r="AY374">
            <v>0</v>
          </cell>
          <cell r="AZ374">
            <v>0</v>
          </cell>
          <cell r="BA374">
            <v>0</v>
          </cell>
          <cell r="BB374">
            <v>-4.3443870000774041</v>
          </cell>
          <cell r="BC374">
            <v>0</v>
          </cell>
          <cell r="BD374">
            <v>0</v>
          </cell>
          <cell r="BE374">
            <v>-56.047107599675655</v>
          </cell>
          <cell r="BF374">
            <v>0</v>
          </cell>
          <cell r="BG374">
            <v>0</v>
          </cell>
          <cell r="BH374">
            <v>0</v>
          </cell>
          <cell r="BI374">
            <v>-9.4997529999818653</v>
          </cell>
          <cell r="BJ374">
            <v>0</v>
          </cell>
          <cell r="BK374">
            <v>-3.9951090000104159</v>
          </cell>
          <cell r="BL374">
            <v>-34.756103600026108</v>
          </cell>
          <cell r="BM374">
            <v>0</v>
          </cell>
          <cell r="BN374">
            <v>0</v>
          </cell>
          <cell r="BO374">
            <v>-7.7961420000065118</v>
          </cell>
          <cell r="BP374">
            <v>0</v>
          </cell>
          <cell r="BQ374">
            <v>0</v>
          </cell>
          <cell r="BR374">
            <v>-40.397224200889468</v>
          </cell>
          <cell r="BS374">
            <v>0</v>
          </cell>
          <cell r="BT374">
            <v>0</v>
          </cell>
          <cell r="BU374">
            <v>0</v>
          </cell>
          <cell r="BV374">
            <v>-28.894304199959151</v>
          </cell>
          <cell r="BW374">
            <v>0</v>
          </cell>
          <cell r="BX374">
            <v>-9.0580999999074265</v>
          </cell>
          <cell r="BY374">
            <v>0</v>
          </cell>
          <cell r="BZ374">
            <v>-2.44482000003336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-63.625321999192238</v>
          </cell>
          <cell r="CF374">
            <v>0</v>
          </cell>
          <cell r="CG374">
            <v>0</v>
          </cell>
          <cell r="CH374">
            <v>-26.169614000129513</v>
          </cell>
          <cell r="CI374">
            <v>-27.123187999939546</v>
          </cell>
          <cell r="CJ374">
            <v>0</v>
          </cell>
          <cell r="CK374">
            <v>-9.0029300000751391</v>
          </cell>
          <cell r="CL374">
            <v>0</v>
          </cell>
          <cell r="CM374">
            <v>-1.3295899999793619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-26.73339799977839</v>
          </cell>
          <cell r="CS374">
            <v>0</v>
          </cell>
          <cell r="CT374">
            <v>0</v>
          </cell>
          <cell r="CU374">
            <v>0</v>
          </cell>
          <cell r="CV374">
            <v>-6.1743169999681413</v>
          </cell>
          <cell r="CW374">
            <v>0</v>
          </cell>
          <cell r="CX374">
            <v>-8.9577640000497922</v>
          </cell>
          <cell r="CY374">
            <v>0</v>
          </cell>
          <cell r="CZ374">
            <v>-11.601317000051495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-35.348540600389242</v>
          </cell>
          <cell r="DF374">
            <v>0</v>
          </cell>
          <cell r="DG374">
            <v>0</v>
          </cell>
          <cell r="DH374">
            <v>0</v>
          </cell>
          <cell r="DI374">
            <v>-9.5527353000361472</v>
          </cell>
          <cell r="DJ374">
            <v>0</v>
          </cell>
          <cell r="DK374">
            <v>-17.840325299999677</v>
          </cell>
          <cell r="DL374">
            <v>0</v>
          </cell>
          <cell r="DM374">
            <v>0</v>
          </cell>
          <cell r="DN374">
            <v>-7.9554800000041723</v>
          </cell>
          <cell r="DO374">
            <v>0</v>
          </cell>
          <cell r="DP374">
            <v>0</v>
          </cell>
          <cell r="DQ374">
            <v>0</v>
          </cell>
          <cell r="DR374">
            <v>-108.83678399957716</v>
          </cell>
          <cell r="DS374">
            <v>0</v>
          </cell>
          <cell r="DT374">
            <v>0</v>
          </cell>
          <cell r="DU374">
            <v>-43.115530999959446</v>
          </cell>
          <cell r="DV374">
            <v>-9.5046400000574067</v>
          </cell>
          <cell r="DW374">
            <v>0</v>
          </cell>
          <cell r="DX374">
            <v>0</v>
          </cell>
          <cell r="DY374">
            <v>-8.3506480000214651</v>
          </cell>
          <cell r="DZ374">
            <v>0</v>
          </cell>
          <cell r="EA374">
            <v>0</v>
          </cell>
          <cell r="EB374">
            <v>-47.865965000004508</v>
          </cell>
          <cell r="EC374">
            <v>0</v>
          </cell>
          <cell r="ED374">
            <v>0</v>
          </cell>
        </row>
        <row r="377">
          <cell r="C377" t="str">
            <v>QF - Sch37 - UT - Solar T</v>
          </cell>
          <cell r="F377">
            <v>1316.7399264170001</v>
          </cell>
          <cell r="G377">
            <v>1473.6889428980001</v>
          </cell>
          <cell r="H377">
            <v>2280.9115759820002</v>
          </cell>
          <cell r="I377">
            <v>2651.180648564</v>
          </cell>
          <cell r="J377">
            <v>3069.0655022609999</v>
          </cell>
          <cell r="K377">
            <v>3260.5127303949998</v>
          </cell>
          <cell r="L377">
            <v>2951.04277744</v>
          </cell>
          <cell r="M377">
            <v>2955.7132460389998</v>
          </cell>
          <cell r="N377">
            <v>2605.3229201160002</v>
          </cell>
          <cell r="O377">
            <v>2112.1767347380001</v>
          </cell>
          <cell r="P377">
            <v>1422.5928053969999</v>
          </cell>
          <cell r="Q377">
            <v>1091.9099995470001</v>
          </cell>
          <cell r="R377">
            <v>27143.139656552998</v>
          </cell>
          <cell r="S377">
            <v>1310.1562262729999</v>
          </cell>
          <cell r="T377">
            <v>1554.556638028</v>
          </cell>
          <cell r="U377">
            <v>2269.5070279790002</v>
          </cell>
          <cell r="V377">
            <v>2637.92474163</v>
          </cell>
          <cell r="W377">
            <v>3053.7201661849999</v>
          </cell>
          <cell r="X377">
            <v>3244.2101877119999</v>
          </cell>
          <cell r="Y377">
            <v>2936.2875652419998</v>
          </cell>
          <cell r="Z377">
            <v>2940.9346746770002</v>
          </cell>
          <cell r="AA377">
            <v>2592.2962956050001</v>
          </cell>
          <cell r="AB377">
            <v>2101.6158482760002</v>
          </cell>
          <cell r="AC377">
            <v>1415.4798386269999</v>
          </cell>
          <cell r="AD377">
            <v>1086.4504463190001</v>
          </cell>
          <cell r="AE377">
            <v>26919.629012185997</v>
          </cell>
          <cell r="AF377">
            <v>1303.60544519</v>
          </cell>
          <cell r="AG377">
            <v>1458.988889773</v>
          </cell>
          <cell r="AH377">
            <v>2258.1594909609998</v>
          </cell>
          <cell r="AI377">
            <v>2624.7351242760001</v>
          </cell>
          <cell r="AJ377">
            <v>3038.4515738619998</v>
          </cell>
          <cell r="AK377">
            <v>3227.9891229690002</v>
          </cell>
          <cell r="AL377">
            <v>2921.6061286439999</v>
          </cell>
          <cell r="AM377">
            <v>2926.2300021669998</v>
          </cell>
          <cell r="AN377">
            <v>2579.3348247019999</v>
          </cell>
          <cell r="AO377">
            <v>2091.1077669309998</v>
          </cell>
          <cell r="AP377">
            <v>1408.402440974</v>
          </cell>
          <cell r="AQ377">
            <v>1081.018201737</v>
          </cell>
          <cell r="AR377">
            <v>26785.031007565001</v>
          </cell>
          <cell r="AS377">
            <v>1297.087428153</v>
          </cell>
          <cell r="AT377">
            <v>1451.6939471000001</v>
          </cell>
          <cell r="AU377">
            <v>2246.8686982240001</v>
          </cell>
          <cell r="AV377">
            <v>2611.6114436950002</v>
          </cell>
          <cell r="AW377">
            <v>3023.2593171520002</v>
          </cell>
          <cell r="AX377">
            <v>3211.8491832760001</v>
          </cell>
          <cell r="AY377">
            <v>2906.9981305380002</v>
          </cell>
          <cell r="AZ377">
            <v>2911.5989019260001</v>
          </cell>
          <cell r="BA377">
            <v>2566.4381857210001</v>
          </cell>
          <cell r="BB377">
            <v>2080.6522319310002</v>
          </cell>
          <cell r="BC377">
            <v>1401.360432942</v>
          </cell>
          <cell r="BD377">
            <v>1075.613106907</v>
          </cell>
          <cell r="BE377">
            <v>26651.105707790997</v>
          </cell>
          <cell r="BF377">
            <v>1290.6019789110001</v>
          </cell>
          <cell r="BG377">
            <v>1444.4354741269999</v>
          </cell>
          <cell r="BH377">
            <v>2235.634357595</v>
          </cell>
          <cell r="BI377">
            <v>2598.5533869870001</v>
          </cell>
          <cell r="BJ377">
            <v>3008.1430174289999</v>
          </cell>
          <cell r="BK377">
            <v>3195.7899411929998</v>
          </cell>
          <cell r="BL377">
            <v>2892.4630963499999</v>
          </cell>
          <cell r="BM377">
            <v>2897.0408651739999</v>
          </cell>
          <cell r="BN377">
            <v>2553.6059551660001</v>
          </cell>
          <cell r="BO377">
            <v>2070.2489676079999</v>
          </cell>
          <cell r="BP377">
            <v>1394.353626777</v>
          </cell>
          <cell r="BQ377">
            <v>1070.235040474</v>
          </cell>
          <cell r="BR377">
            <v>26604.334502102996</v>
          </cell>
          <cell r="BS377">
            <v>1284.148946902</v>
          </cell>
          <cell r="BT377">
            <v>1523.6979104320001</v>
          </cell>
          <cell r="BU377">
            <v>2224.4561786469999</v>
          </cell>
          <cell r="BV377">
            <v>2585.5606294730001</v>
          </cell>
          <cell r="BW377">
            <v>2993.102295011</v>
          </cell>
          <cell r="BX377">
            <v>3179.8109675999999</v>
          </cell>
          <cell r="BY377">
            <v>2878.0007103630001</v>
          </cell>
          <cell r="BZ377">
            <v>2882.5555724279998</v>
          </cell>
          <cell r="CA377">
            <v>2540.8378421329999</v>
          </cell>
          <cell r="CB377">
            <v>2059.8977250180001</v>
          </cell>
          <cell r="CC377">
            <v>1387.381859993</v>
          </cell>
          <cell r="CD377">
            <v>1064.883864103</v>
          </cell>
          <cell r="CE377">
            <v>26385.260894228999</v>
          </cell>
          <cell r="CF377">
            <v>1277.7282197980001</v>
          </cell>
          <cell r="CG377">
            <v>1430.02723373</v>
          </cell>
          <cell r="CH377">
            <v>2213.3338957679998</v>
          </cell>
          <cell r="CI377">
            <v>2572.6328129970002</v>
          </cell>
          <cell r="CJ377">
            <v>2978.1367973910001</v>
          </cell>
          <cell r="CK377">
            <v>3163.9119355980001</v>
          </cell>
          <cell r="CL377">
            <v>2863.610768986</v>
          </cell>
          <cell r="CM377">
            <v>2868.1428673539999</v>
          </cell>
          <cell r="CN377">
            <v>2528.1337210319998</v>
          </cell>
          <cell r="CO377">
            <v>2049.5982376229999</v>
          </cell>
          <cell r="CP377">
            <v>1380.4449536029999</v>
          </cell>
          <cell r="CQ377">
            <v>1059.5594503489999</v>
          </cell>
          <cell r="CR377">
            <v>26253.334923974002</v>
          </cell>
          <cell r="CS377">
            <v>1271.339609485</v>
          </cell>
          <cell r="CT377">
            <v>1422.8770991440001</v>
          </cell>
          <cell r="CU377">
            <v>2202.2672318049999</v>
          </cell>
          <cell r="CV377">
            <v>2559.769657112</v>
          </cell>
          <cell r="CW377">
            <v>2963.2461077940002</v>
          </cell>
          <cell r="CX377">
            <v>3148.092386155</v>
          </cell>
          <cell r="CY377">
            <v>2849.292809392</v>
          </cell>
          <cell r="CZ377">
            <v>2853.8022460930001</v>
          </cell>
          <cell r="DA377">
            <v>2515.4931493969998</v>
          </cell>
          <cell r="DB377">
            <v>2039.3502462169999</v>
          </cell>
          <cell r="DC377">
            <v>1373.5427310760001</v>
          </cell>
          <cell r="DD377">
            <v>1054.2616503040001</v>
          </cell>
          <cell r="DE377">
            <v>26122.068261884</v>
          </cell>
          <cell r="DF377">
            <v>1264.98291705</v>
          </cell>
          <cell r="DG377">
            <v>1415.7627215929999</v>
          </cell>
          <cell r="DH377">
            <v>2191.2558922120002</v>
          </cell>
          <cell r="DI377">
            <v>2546.9708031810001</v>
          </cell>
          <cell r="DJ377">
            <v>2948.4298735450002</v>
          </cell>
          <cell r="DK377">
            <v>3132.351919493</v>
          </cell>
          <cell r="DL377">
            <v>2835.0463476800001</v>
          </cell>
          <cell r="DM377">
            <v>2839.5332451690001</v>
          </cell>
          <cell r="DN377">
            <v>2502.9156895159999</v>
          </cell>
          <cell r="DO377">
            <v>2029.1534952649999</v>
          </cell>
          <cell r="DP377">
            <v>1366.6750154260001</v>
          </cell>
          <cell r="DQ377">
            <v>1048.9903417539999</v>
          </cell>
          <cell r="DR377">
            <v>26076.225576021003</v>
          </cell>
          <cell r="DS377">
            <v>1258.6579827139999</v>
          </cell>
          <cell r="DT377">
            <v>1493.451743589</v>
          </cell>
          <cell r="DU377">
            <v>2180.2996144869999</v>
          </cell>
          <cell r="DV377">
            <v>2534.23595312</v>
          </cell>
          <cell r="DW377">
            <v>2933.6877329220001</v>
          </cell>
          <cell r="DX377">
            <v>3116.6901466210002</v>
          </cell>
          <cell r="DY377">
            <v>2820.871060685</v>
          </cell>
          <cell r="DZ377">
            <v>2825.3355253630002</v>
          </cell>
          <cell r="EA377">
            <v>2490.4010605520002</v>
          </cell>
          <cell r="EB377">
            <v>2019.0077265059999</v>
          </cell>
          <cell r="EC377">
            <v>1359.8416379939999</v>
          </cell>
          <cell r="ED377">
            <v>1043.745391468</v>
          </cell>
        </row>
        <row r="378">
          <cell r="C378" t="str">
            <v>Curtailment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79">
          <cell r="C379" t="str">
            <v>Net Generation</v>
          </cell>
          <cell r="F379">
            <v>1316.7399264170001</v>
          </cell>
          <cell r="G379">
            <v>1473.6889428980001</v>
          </cell>
          <cell r="H379">
            <v>2280.9115759820002</v>
          </cell>
          <cell r="I379">
            <v>2651.180648564</v>
          </cell>
          <cell r="J379">
            <v>3069.0655022609999</v>
          </cell>
          <cell r="K379">
            <v>3260.5127303949998</v>
          </cell>
          <cell r="L379">
            <v>2951.04277744</v>
          </cell>
          <cell r="M379">
            <v>2955.7132460389998</v>
          </cell>
          <cell r="N379">
            <v>2605.3229201160002</v>
          </cell>
          <cell r="O379">
            <v>2112.1767347380001</v>
          </cell>
          <cell r="P379">
            <v>1422.5928053969999</v>
          </cell>
          <cell r="Q379">
            <v>1091.9099995470001</v>
          </cell>
          <cell r="R379">
            <v>27143.139656552998</v>
          </cell>
          <cell r="S379">
            <v>1310.1562262729999</v>
          </cell>
          <cell r="T379">
            <v>1554.556638028</v>
          </cell>
          <cell r="U379">
            <v>2269.5070279790002</v>
          </cell>
          <cell r="V379">
            <v>2637.92474163</v>
          </cell>
          <cell r="W379">
            <v>3053.7201661849999</v>
          </cell>
          <cell r="X379">
            <v>3244.2101877119999</v>
          </cell>
          <cell r="Y379">
            <v>2936.2875652419998</v>
          </cell>
          <cell r="Z379">
            <v>2940.9346746770002</v>
          </cell>
          <cell r="AA379">
            <v>2592.2962956050001</v>
          </cell>
          <cell r="AB379">
            <v>2101.6158482760002</v>
          </cell>
          <cell r="AC379">
            <v>1415.4798386269999</v>
          </cell>
          <cell r="AD379">
            <v>1086.4504463190001</v>
          </cell>
          <cell r="AE379">
            <v>26919.629012185997</v>
          </cell>
          <cell r="AF379">
            <v>1303.60544519</v>
          </cell>
          <cell r="AG379">
            <v>1458.988889773</v>
          </cell>
          <cell r="AH379">
            <v>2258.1594909609998</v>
          </cell>
          <cell r="AI379">
            <v>2624.7351242760001</v>
          </cell>
          <cell r="AJ379">
            <v>3038.4515738619998</v>
          </cell>
          <cell r="AK379">
            <v>3227.9891229690002</v>
          </cell>
          <cell r="AL379">
            <v>2921.6061286439999</v>
          </cell>
          <cell r="AM379">
            <v>2926.2300021669998</v>
          </cell>
          <cell r="AN379">
            <v>2579.3348247019999</v>
          </cell>
          <cell r="AO379">
            <v>2091.1077669309998</v>
          </cell>
          <cell r="AP379">
            <v>1408.402440974</v>
          </cell>
          <cell r="AQ379">
            <v>1081.018201737</v>
          </cell>
          <cell r="AR379">
            <v>26785.031007565001</v>
          </cell>
          <cell r="AS379">
            <v>1297.087428153</v>
          </cell>
          <cell r="AT379">
            <v>1451.6939471000001</v>
          </cell>
          <cell r="AU379">
            <v>2246.8686982240001</v>
          </cell>
          <cell r="AV379">
            <v>2611.6114436950002</v>
          </cell>
          <cell r="AW379">
            <v>3023.2593171520002</v>
          </cell>
          <cell r="AX379">
            <v>3211.8491832760001</v>
          </cell>
          <cell r="AY379">
            <v>2906.9981305380002</v>
          </cell>
          <cell r="AZ379">
            <v>2911.5989019260001</v>
          </cell>
          <cell r="BA379">
            <v>2566.4381857210001</v>
          </cell>
          <cell r="BB379">
            <v>2080.6522319310002</v>
          </cell>
          <cell r="BC379">
            <v>1401.360432942</v>
          </cell>
          <cell r="BD379">
            <v>1075.613106907</v>
          </cell>
          <cell r="BE379">
            <v>26651.105707790997</v>
          </cell>
          <cell r="BF379">
            <v>1290.6019789110001</v>
          </cell>
          <cell r="BG379">
            <v>1444.4354741269999</v>
          </cell>
          <cell r="BH379">
            <v>2235.634357595</v>
          </cell>
          <cell r="BI379">
            <v>2598.5533869870001</v>
          </cell>
          <cell r="BJ379">
            <v>3008.1430174289999</v>
          </cell>
          <cell r="BK379">
            <v>3195.7899411929998</v>
          </cell>
          <cell r="BL379">
            <v>2892.4630963499999</v>
          </cell>
          <cell r="BM379">
            <v>2897.0408651739999</v>
          </cell>
          <cell r="BN379">
            <v>2553.6059551660001</v>
          </cell>
          <cell r="BO379">
            <v>2070.2489676079999</v>
          </cell>
          <cell r="BP379">
            <v>1394.353626777</v>
          </cell>
          <cell r="BQ379">
            <v>1070.235040474</v>
          </cell>
          <cell r="BR379">
            <v>26604.334502102996</v>
          </cell>
          <cell r="BS379">
            <v>1284.148946902</v>
          </cell>
          <cell r="BT379">
            <v>1523.6979104320001</v>
          </cell>
          <cell r="BU379">
            <v>2224.4561786469999</v>
          </cell>
          <cell r="BV379">
            <v>2585.5606294730001</v>
          </cell>
          <cell r="BW379">
            <v>2993.102295011</v>
          </cell>
          <cell r="BX379">
            <v>3179.8109675999999</v>
          </cell>
          <cell r="BY379">
            <v>2878.0007103630001</v>
          </cell>
          <cell r="BZ379">
            <v>2882.5555724279998</v>
          </cell>
          <cell r="CA379">
            <v>2540.8378421329999</v>
          </cell>
          <cell r="CB379">
            <v>2059.8977250180001</v>
          </cell>
          <cell r="CC379">
            <v>1387.381859993</v>
          </cell>
          <cell r="CD379">
            <v>1064.883864103</v>
          </cell>
          <cell r="CE379">
            <v>26385.260894228999</v>
          </cell>
          <cell r="CF379">
            <v>1277.7282197980001</v>
          </cell>
          <cell r="CG379">
            <v>1430.02723373</v>
          </cell>
          <cell r="CH379">
            <v>2213.3338957679998</v>
          </cell>
          <cell r="CI379">
            <v>2572.6328129970002</v>
          </cell>
          <cell r="CJ379">
            <v>2978.1367973910001</v>
          </cell>
          <cell r="CK379">
            <v>3163.9119355980001</v>
          </cell>
          <cell r="CL379">
            <v>2863.610768986</v>
          </cell>
          <cell r="CM379">
            <v>2868.1428673539999</v>
          </cell>
          <cell r="CN379">
            <v>2528.1337210319998</v>
          </cell>
          <cell r="CO379">
            <v>2049.5982376229999</v>
          </cell>
          <cell r="CP379">
            <v>1380.4449536029999</v>
          </cell>
          <cell r="CQ379">
            <v>1059.5594503489999</v>
          </cell>
          <cell r="CR379">
            <v>26253.334923974002</v>
          </cell>
          <cell r="CS379">
            <v>1271.339609485</v>
          </cell>
          <cell r="CT379">
            <v>1422.8770991440001</v>
          </cell>
          <cell r="CU379">
            <v>2202.2672318049999</v>
          </cell>
          <cell r="CV379">
            <v>2559.769657112</v>
          </cell>
          <cell r="CW379">
            <v>2963.2461077940002</v>
          </cell>
          <cell r="CX379">
            <v>3148.092386155</v>
          </cell>
          <cell r="CY379">
            <v>2849.292809392</v>
          </cell>
          <cell r="CZ379">
            <v>2853.8022460930001</v>
          </cell>
          <cell r="DA379">
            <v>2515.4931493969998</v>
          </cell>
          <cell r="DB379">
            <v>2039.3502462169999</v>
          </cell>
          <cell r="DC379">
            <v>1373.5427310760001</v>
          </cell>
          <cell r="DD379">
            <v>1054.2616503040001</v>
          </cell>
          <cell r="DE379">
            <v>26122.068261884</v>
          </cell>
          <cell r="DF379">
            <v>1264.98291705</v>
          </cell>
          <cell r="DG379">
            <v>1415.7627215929999</v>
          </cell>
          <cell r="DH379">
            <v>2191.2558922120002</v>
          </cell>
          <cell r="DI379">
            <v>2546.9708031810001</v>
          </cell>
          <cell r="DJ379">
            <v>2948.4298735450002</v>
          </cell>
          <cell r="DK379">
            <v>3132.351919493</v>
          </cell>
          <cell r="DL379">
            <v>2835.0463476800001</v>
          </cell>
          <cell r="DM379">
            <v>2839.5332451690001</v>
          </cell>
          <cell r="DN379">
            <v>2502.9156895159999</v>
          </cell>
          <cell r="DO379">
            <v>2029.1534952649999</v>
          </cell>
          <cell r="DP379">
            <v>1366.6750154260001</v>
          </cell>
          <cell r="DQ379">
            <v>1048.9903417539999</v>
          </cell>
          <cell r="DR379">
            <v>26076.225576021003</v>
          </cell>
          <cell r="DS379">
            <v>1258.6579827139999</v>
          </cell>
          <cell r="DT379">
            <v>1493.451743589</v>
          </cell>
          <cell r="DU379">
            <v>2180.2996144869999</v>
          </cell>
          <cell r="DV379">
            <v>2534.23595312</v>
          </cell>
          <cell r="DW379">
            <v>2933.6877329220001</v>
          </cell>
          <cell r="DX379">
            <v>3116.6901466210002</v>
          </cell>
          <cell r="DY379">
            <v>2820.871060685</v>
          </cell>
          <cell r="DZ379">
            <v>2825.3355253630002</v>
          </cell>
          <cell r="EA379">
            <v>2490.4010605520002</v>
          </cell>
          <cell r="EB379">
            <v>2019.0077265059999</v>
          </cell>
          <cell r="EC379">
            <v>1359.8416379939999</v>
          </cell>
          <cell r="ED379">
            <v>1043.745391468</v>
          </cell>
        </row>
        <row r="381">
          <cell r="C381" t="str">
            <v>Potential QFs  -  Central Oregon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C382" t="str">
            <v>Potential QFs  -  West Main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C383" t="str">
            <v>Potential QFs  -  Walla Walla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C384" t="str">
            <v>Potential QFs  -  IPC West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C385" t="str">
            <v>Potential QFs  -  Clover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C386" t="str">
            <v>Potential QFs  -  PP-GC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C387" t="str">
            <v>Potential QFs  -  Utah North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C388" t="str">
            <v>Potential QFs  -  Utah South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C389" t="str">
            <v>Potential QFs  -  Trona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C390" t="str">
            <v>Potential QFs  -  Wyoming Northeast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2">
          <cell r="C392" t="str">
            <v>QF California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C393" t="str">
            <v>QF Idaho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C394" t="str">
            <v>QF Oregon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C395" t="str">
            <v>QF Utah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C396" t="str">
            <v>QF Washington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C397" t="str">
            <v>QF Wyoming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9">
          <cell r="C399" t="str">
            <v>Biomass QF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C400" t="str">
            <v>Black Cap II Solar QF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C401" t="str">
            <v>Champlin Blue Mtn Wind QF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C402" t="str">
            <v>Chevron Wind QF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C403" t="str">
            <v xml:space="preserve">Douglas County Forest Products QF   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C404" t="str">
            <v>Evergreen BioPower QF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C405" t="str">
            <v>Everpower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C406" t="str">
            <v>First Wind QF Projects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C407" t="str">
            <v>Five Pine Wind QF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C408" t="str">
            <v>Foote Creek II &amp; III Wind QF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C409" t="str">
            <v>Kennecott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C410" t="str">
            <v>Latigo Wind Park QF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C411" t="str">
            <v>Sage I &amp; II Solar QF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C412" t="str">
            <v>Sage III Solar QF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C413" t="str">
            <v>Boswell Wind QF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C414" t="str">
            <v>Monticello Wind QF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C415" t="str">
            <v>Mountain Wind 1 QF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C416" t="str">
            <v>Mountain Wind 2 QF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C417" t="str">
            <v>North Point Wind QF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C418" t="str">
            <v>Ochoco Solar QF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19">
          <cell r="C419" t="str">
            <v>Orchard Wind Farm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C420" t="str">
            <v>Oregon Sch 37 QFs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1">
          <cell r="C421" t="str">
            <v>Oregon Wind Farm QF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</row>
        <row r="422">
          <cell r="C422" t="str">
            <v>Pavant Solar QF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</row>
        <row r="423">
          <cell r="C423" t="str">
            <v>Pioneer Wind Park I QF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C424" t="str">
            <v>Power County North Wind QF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C425" t="str">
            <v>Power County South Wind QF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C426" t="str">
            <v>Roseburg Dillard QF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7">
          <cell r="C427" t="str">
            <v>Sigurd Solar QF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C428" t="str">
            <v>Spanish Fork Wind 2 QF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C429" t="str">
            <v>Sunnyside QF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0">
          <cell r="C430" t="str">
            <v>Glen Canyon A &amp; B Solar QFs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1">
          <cell r="C431" t="str">
            <v>Sweetwater Solar QF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</row>
        <row r="432">
          <cell r="C432" t="str">
            <v>Tesoro QF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3">
          <cell r="C433" t="str">
            <v>Three Peaks Solar QF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C434" t="str">
            <v>Threemile Canyon Wind QF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C435" t="str">
            <v>US Magnesium QF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C436" t="str">
            <v>Utah Pavant Solar I &amp; II QF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C437" t="str">
            <v>Utah Red Hills Solar QF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C438" t="str">
            <v>Utah SunEdison Wind QF Projects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C439" t="str">
            <v>Utah Sch 37 Solar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1">
          <cell r="F441">
            <v>1316.739926417009</v>
          </cell>
          <cell r="G441">
            <v>1473.6889428980066</v>
          </cell>
          <cell r="H441">
            <v>2280.9115759819979</v>
          </cell>
          <cell r="I441">
            <v>2651.1806485640118</v>
          </cell>
          <cell r="J441">
            <v>3069.065502260928</v>
          </cell>
          <cell r="K441">
            <v>3260.5127303950721</v>
          </cell>
          <cell r="L441">
            <v>2951.042777440045</v>
          </cell>
          <cell r="M441">
            <v>2955.7132460389985</v>
          </cell>
          <cell r="N441">
            <v>2605.3229201160138</v>
          </cell>
          <cell r="O441">
            <v>2112.1767347380519</v>
          </cell>
          <cell r="P441">
            <v>1422.5928053969983</v>
          </cell>
          <cell r="Q441">
            <v>1091.9099995470024</v>
          </cell>
          <cell r="R441">
            <v>27143.139656553045</v>
          </cell>
          <cell r="S441">
            <v>1310.1562262729858</v>
          </cell>
          <cell r="T441">
            <v>1554.556638028007</v>
          </cell>
          <cell r="U441">
            <v>2269.5070279790089</v>
          </cell>
          <cell r="V441">
            <v>2637.9247416299768</v>
          </cell>
          <cell r="W441">
            <v>3053.7201661849394</v>
          </cell>
          <cell r="X441">
            <v>3244.2101877121022</v>
          </cell>
          <cell r="Y441">
            <v>2936.2875652420335</v>
          </cell>
          <cell r="Z441">
            <v>2940.9346746769734</v>
          </cell>
          <cell r="AA441">
            <v>2592.2962956050178</v>
          </cell>
          <cell r="AB441">
            <v>2101.6158482760657</v>
          </cell>
          <cell r="AC441">
            <v>1415.4798386269249</v>
          </cell>
          <cell r="AD441">
            <v>1086.4504463189514</v>
          </cell>
          <cell r="AE441">
            <v>26919.62901218608</v>
          </cell>
          <cell r="AF441">
            <v>1303.6054451899836</v>
          </cell>
          <cell r="AG441">
            <v>1458.988889773027</v>
          </cell>
          <cell r="AH441">
            <v>2258.1594909611158</v>
          </cell>
          <cell r="AI441">
            <v>2624.7351242759032</v>
          </cell>
          <cell r="AJ441">
            <v>3038.4515738619957</v>
          </cell>
          <cell r="AK441">
            <v>3227.989122968982</v>
          </cell>
          <cell r="AL441">
            <v>2921.6061286439653</v>
          </cell>
          <cell r="AM441">
            <v>2926.2300021669944</v>
          </cell>
          <cell r="AN441">
            <v>2579.3348247019458</v>
          </cell>
          <cell r="AO441">
            <v>2091.1077669309452</v>
          </cell>
          <cell r="AP441">
            <v>1408.4024409739068</v>
          </cell>
          <cell r="AQ441">
            <v>1081.0182017370244</v>
          </cell>
          <cell r="AR441">
            <v>26785.031007564627</v>
          </cell>
          <cell r="AS441">
            <v>1297.0874281530268</v>
          </cell>
          <cell r="AT441">
            <v>1451.6939470999641</v>
          </cell>
          <cell r="AU441">
            <v>2246.8686982240179</v>
          </cell>
          <cell r="AV441">
            <v>2611.6114436950302</v>
          </cell>
          <cell r="AW441">
            <v>3023.2593171519693</v>
          </cell>
          <cell r="AX441">
            <v>3211.8491832760628</v>
          </cell>
          <cell r="AY441">
            <v>2906.9981305379188</v>
          </cell>
          <cell r="AZ441">
            <v>2911.5989019259578</v>
          </cell>
          <cell r="BA441">
            <v>2566.4381857209373</v>
          </cell>
          <cell r="BB441">
            <v>2080.6522319309879</v>
          </cell>
          <cell r="BC441">
            <v>1401.3604329420486</v>
          </cell>
          <cell r="BD441">
            <v>1075.6131069069961</v>
          </cell>
          <cell r="BE441">
            <v>26651.105707790703</v>
          </cell>
          <cell r="BF441">
            <v>1290.6019789109705</v>
          </cell>
          <cell r="BG441">
            <v>1444.435474126949</v>
          </cell>
          <cell r="BH441">
            <v>2235.6343575950013</v>
          </cell>
          <cell r="BI441">
            <v>2598.5533869869541</v>
          </cell>
          <cell r="BJ441">
            <v>3008.1430174290435</v>
          </cell>
          <cell r="BK441">
            <v>3195.7899411929538</v>
          </cell>
          <cell r="BL441">
            <v>2892.463096350024</v>
          </cell>
          <cell r="BM441">
            <v>2897.040865174029</v>
          </cell>
          <cell r="BN441">
            <v>2553.6059551659855</v>
          </cell>
          <cell r="BO441">
            <v>2070.2489676079713</v>
          </cell>
          <cell r="BP441">
            <v>1394.3536267770105</v>
          </cell>
          <cell r="BQ441">
            <v>1070.2350404740428</v>
          </cell>
          <cell r="BR441">
            <v>26604.334502102807</v>
          </cell>
          <cell r="BS441">
            <v>1284.1489469020162</v>
          </cell>
          <cell r="BT441">
            <v>1523.6979104320053</v>
          </cell>
          <cell r="BU441">
            <v>2224.4561786470003</v>
          </cell>
          <cell r="BV441">
            <v>2585.5606294730678</v>
          </cell>
          <cell r="BW441">
            <v>2993.1022950109327</v>
          </cell>
          <cell r="BX441">
            <v>3179.8109675999731</v>
          </cell>
          <cell r="BY441">
            <v>2878.0007103630342</v>
          </cell>
          <cell r="BZ441">
            <v>2882.5555724279839</v>
          </cell>
          <cell r="CA441">
            <v>2540.8378421330126</v>
          </cell>
          <cell r="CB441">
            <v>2059.8977250179742</v>
          </cell>
          <cell r="CC441">
            <v>1387.38185999298</v>
          </cell>
          <cell r="CD441">
            <v>1064.8838641030015</v>
          </cell>
          <cell r="CE441">
            <v>26385.260894229636</v>
          </cell>
          <cell r="CF441">
            <v>1277.7282197980094</v>
          </cell>
          <cell r="CG441">
            <v>1430.0272337300121</v>
          </cell>
          <cell r="CH441">
            <v>2213.3338957680389</v>
          </cell>
          <cell r="CI441">
            <v>2572.632812996977</v>
          </cell>
          <cell r="CJ441">
            <v>2978.1367973909946</v>
          </cell>
          <cell r="CK441">
            <v>3163.9119355980074</v>
          </cell>
          <cell r="CL441">
            <v>2863.610768986051</v>
          </cell>
          <cell r="CM441">
            <v>2868.1428673539194</v>
          </cell>
          <cell r="CN441">
            <v>2528.1337210320635</v>
          </cell>
          <cell r="CO441">
            <v>2049.5982376229949</v>
          </cell>
          <cell r="CP441">
            <v>1380.4449536030297</v>
          </cell>
          <cell r="CQ441">
            <v>1059.559450349072</v>
          </cell>
          <cell r="CR441">
            <v>26253.33492397517</v>
          </cell>
          <cell r="CS441">
            <v>1271.3396094850032</v>
          </cell>
          <cell r="CT441">
            <v>1422.8770991440397</v>
          </cell>
          <cell r="CU441">
            <v>2202.2672318050172</v>
          </cell>
          <cell r="CV441">
            <v>2559.7696571120759</v>
          </cell>
          <cell r="CW441">
            <v>2963.2461077939952</v>
          </cell>
          <cell r="CX441">
            <v>3148.0923861549818</v>
          </cell>
          <cell r="CY441">
            <v>2849.2928093919763</v>
          </cell>
          <cell r="CZ441">
            <v>2853.8022460929933</v>
          </cell>
          <cell r="DA441">
            <v>2515.4931493970798</v>
          </cell>
          <cell r="DB441">
            <v>2039.3502462170436</v>
          </cell>
          <cell r="DC441">
            <v>1373.5427310759551</v>
          </cell>
          <cell r="DD441">
            <v>1054.2616503039608</v>
          </cell>
          <cell r="DE441">
            <v>26122.068261884153</v>
          </cell>
          <cell r="DF441">
            <v>1264.9829170499579</v>
          </cell>
          <cell r="DG441">
            <v>1415.7627215930261</v>
          </cell>
          <cell r="DH441">
            <v>2191.255892212037</v>
          </cell>
          <cell r="DI441">
            <v>2546.9708031810587</v>
          </cell>
          <cell r="DJ441">
            <v>2948.4298735449556</v>
          </cell>
          <cell r="DK441">
            <v>3132.3519194929395</v>
          </cell>
          <cell r="DL441">
            <v>2835.046347680036</v>
          </cell>
          <cell r="DM441">
            <v>2839.5332451689756</v>
          </cell>
          <cell r="DN441">
            <v>2502.9156895159977</v>
          </cell>
          <cell r="DO441">
            <v>2029.1534952649963</v>
          </cell>
          <cell r="DP441">
            <v>1366.675015426008</v>
          </cell>
          <cell r="DQ441">
            <v>1048.9903417540481</v>
          </cell>
          <cell r="DR441">
            <v>26076.225576020777</v>
          </cell>
          <cell r="DS441">
            <v>1258.6579827139503</v>
          </cell>
          <cell r="DT441">
            <v>1493.4517435890157</v>
          </cell>
          <cell r="DU441">
            <v>2180.299614486983</v>
          </cell>
          <cell r="DV441">
            <v>2534.2359531199327</v>
          </cell>
          <cell r="DW441">
            <v>2933.6877329219715</v>
          </cell>
          <cell r="DX441">
            <v>3116.6901466209674</v>
          </cell>
          <cell r="DY441">
            <v>2820.8710606850218</v>
          </cell>
          <cell r="DZ441">
            <v>2825.3355253629852</v>
          </cell>
          <cell r="EA441">
            <v>2490.401060551987</v>
          </cell>
          <cell r="EB441">
            <v>2019.0077265059808</v>
          </cell>
          <cell r="EC441">
            <v>1359.8416379939881</v>
          </cell>
          <cell r="ED441">
            <v>1043.7453914679354</v>
          </cell>
        </row>
        <row r="444">
          <cell r="C444" t="str">
            <v xml:space="preserve">Douglas - Wells 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C445" t="str">
            <v>Grant Reasonable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6">
          <cell r="C446" t="str">
            <v xml:space="preserve">Grant Surplus 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</row>
        <row r="447">
          <cell r="C447" t="str">
            <v>Grant - Wanapum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1">
          <cell r="F451">
            <v>1316.739926417009</v>
          </cell>
          <cell r="G451">
            <v>1473.6889428980066</v>
          </cell>
          <cell r="H451">
            <v>2280.9115759819979</v>
          </cell>
          <cell r="I451">
            <v>2651.1806485640118</v>
          </cell>
          <cell r="J451">
            <v>3069.065502260928</v>
          </cell>
          <cell r="K451">
            <v>3260.5127303950721</v>
          </cell>
          <cell r="L451">
            <v>2951.042777440045</v>
          </cell>
          <cell r="M451">
            <v>2955.7132460389985</v>
          </cell>
          <cell r="N451">
            <v>2605.3229201160138</v>
          </cell>
          <cell r="O451">
            <v>2112.1767347380519</v>
          </cell>
          <cell r="P451">
            <v>1422.5928053969983</v>
          </cell>
          <cell r="Q451">
            <v>1091.9099995470024</v>
          </cell>
          <cell r="R451">
            <v>27143.139656553045</v>
          </cell>
          <cell r="S451">
            <v>1310.1562262729858</v>
          </cell>
          <cell r="T451">
            <v>1554.556638028007</v>
          </cell>
          <cell r="U451">
            <v>2269.5070279790089</v>
          </cell>
          <cell r="V451">
            <v>2637.9247416299768</v>
          </cell>
          <cell r="W451">
            <v>3053.7201661849394</v>
          </cell>
          <cell r="X451">
            <v>3244.2101877121022</v>
          </cell>
          <cell r="Y451">
            <v>2936.2875652420335</v>
          </cell>
          <cell r="Z451">
            <v>2940.9346746769734</v>
          </cell>
          <cell r="AA451">
            <v>2592.2962956050178</v>
          </cell>
          <cell r="AB451">
            <v>2101.6158482760657</v>
          </cell>
          <cell r="AC451">
            <v>1415.4798386269249</v>
          </cell>
          <cell r="AD451">
            <v>1086.4504463189514</v>
          </cell>
          <cell r="AE451">
            <v>26873.070175186731</v>
          </cell>
          <cell r="AF451">
            <v>1303.6054451899836</v>
          </cell>
          <cell r="AG451">
            <v>1458.988889773027</v>
          </cell>
          <cell r="AH451">
            <v>2236.9483059612103</v>
          </cell>
          <cell r="AI451">
            <v>2624.7351242759032</v>
          </cell>
          <cell r="AJ451">
            <v>3038.4515738619957</v>
          </cell>
          <cell r="AK451">
            <v>3209.6043629689375</v>
          </cell>
          <cell r="AL451">
            <v>2921.6061286439653</v>
          </cell>
          <cell r="AM451">
            <v>2926.2300021669944</v>
          </cell>
          <cell r="AN451">
            <v>2579.3348247019458</v>
          </cell>
          <cell r="AO451">
            <v>2084.1448749309639</v>
          </cell>
          <cell r="AP451">
            <v>1408.4024409739068</v>
          </cell>
          <cell r="AQ451">
            <v>1081.0182017370244</v>
          </cell>
          <cell r="AR451">
            <v>26769.882450565696</v>
          </cell>
          <cell r="AS451">
            <v>1297.0874281530268</v>
          </cell>
          <cell r="AT451">
            <v>1451.6939470999641</v>
          </cell>
          <cell r="AU451">
            <v>2246.8686982240179</v>
          </cell>
          <cell r="AV451">
            <v>2609.9561986951157</v>
          </cell>
          <cell r="AW451">
            <v>3023.2593171519693</v>
          </cell>
          <cell r="AX451">
            <v>3202.7002582760761</v>
          </cell>
          <cell r="AY451">
            <v>2906.9981305379188</v>
          </cell>
          <cell r="AZ451">
            <v>2911.5989019259578</v>
          </cell>
          <cell r="BA451">
            <v>2566.4381857209373</v>
          </cell>
          <cell r="BB451">
            <v>2076.3078449309105</v>
          </cell>
          <cell r="BC451">
            <v>1401.3604329420486</v>
          </cell>
          <cell r="BD451">
            <v>1075.6131069069961</v>
          </cell>
          <cell r="BE451">
            <v>26595.058600191027</v>
          </cell>
          <cell r="BF451">
            <v>1290.6019789109705</v>
          </cell>
          <cell r="BG451">
            <v>1444.435474126949</v>
          </cell>
          <cell r="BH451">
            <v>2235.6343575950013</v>
          </cell>
          <cell r="BI451">
            <v>2589.0536339869723</v>
          </cell>
          <cell r="BJ451">
            <v>3008.1430174290435</v>
          </cell>
          <cell r="BK451">
            <v>3191.7948321929434</v>
          </cell>
          <cell r="BL451">
            <v>2857.7069927499979</v>
          </cell>
          <cell r="BM451">
            <v>2897.040865174029</v>
          </cell>
          <cell r="BN451">
            <v>2553.6059551659855</v>
          </cell>
          <cell r="BO451">
            <v>2062.4528256079648</v>
          </cell>
          <cell r="BP451">
            <v>1394.3536267770105</v>
          </cell>
          <cell r="BQ451">
            <v>1070.2350404740428</v>
          </cell>
          <cell r="BR451">
            <v>26563.937277901918</v>
          </cell>
          <cell r="BS451">
            <v>1284.1489469020162</v>
          </cell>
          <cell r="BT451">
            <v>1523.6979104320053</v>
          </cell>
          <cell r="BU451">
            <v>2224.4561786470003</v>
          </cell>
          <cell r="BV451">
            <v>2556.6663252731087</v>
          </cell>
          <cell r="BW451">
            <v>2993.1022950109327</v>
          </cell>
          <cell r="BX451">
            <v>3170.7528676000657</v>
          </cell>
          <cell r="BY451">
            <v>2878.0007103630342</v>
          </cell>
          <cell r="BZ451">
            <v>2880.1107524279505</v>
          </cell>
          <cell r="CA451">
            <v>2540.8378421330126</v>
          </cell>
          <cell r="CB451">
            <v>2059.8977250179742</v>
          </cell>
          <cell r="CC451">
            <v>1387.38185999298</v>
          </cell>
          <cell r="CD451">
            <v>1064.8838641030015</v>
          </cell>
          <cell r="CE451">
            <v>26321.635572230443</v>
          </cell>
          <cell r="CF451">
            <v>1277.7282197980094</v>
          </cell>
          <cell r="CG451">
            <v>1430.0272337300121</v>
          </cell>
          <cell r="CH451">
            <v>2187.1642817679094</v>
          </cell>
          <cell r="CI451">
            <v>2545.5096249970375</v>
          </cell>
          <cell r="CJ451">
            <v>2978.1367973909946</v>
          </cell>
          <cell r="CK451">
            <v>3154.9090055979323</v>
          </cell>
          <cell r="CL451">
            <v>2863.610768986051</v>
          </cell>
          <cell r="CM451">
            <v>2866.8132773539401</v>
          </cell>
          <cell r="CN451">
            <v>2528.1337210320635</v>
          </cell>
          <cell r="CO451">
            <v>2049.5982376229949</v>
          </cell>
          <cell r="CP451">
            <v>1380.4449536030297</v>
          </cell>
          <cell r="CQ451">
            <v>1059.559450349072</v>
          </cell>
          <cell r="CR451">
            <v>26226.601525975391</v>
          </cell>
          <cell r="CS451">
            <v>1271.3396094850032</v>
          </cell>
          <cell r="CT451">
            <v>1422.8770991440397</v>
          </cell>
          <cell r="CU451">
            <v>2202.2672318050172</v>
          </cell>
          <cell r="CV451">
            <v>2553.5953401121078</v>
          </cell>
          <cell r="CW451">
            <v>2963.2461077939952</v>
          </cell>
          <cell r="CX451">
            <v>3139.134622154932</v>
          </cell>
          <cell r="CY451">
            <v>2849.2928093919763</v>
          </cell>
          <cell r="CZ451">
            <v>2842.2009290929418</v>
          </cell>
          <cell r="DA451">
            <v>2515.4931493970798</v>
          </cell>
          <cell r="DB451">
            <v>2039.3502462170436</v>
          </cell>
          <cell r="DC451">
            <v>1373.5427310759551</v>
          </cell>
          <cell r="DD451">
            <v>1054.2616503039608</v>
          </cell>
          <cell r="DE451">
            <v>26086.719721283764</v>
          </cell>
          <cell r="DF451">
            <v>1264.9829170499579</v>
          </cell>
          <cell r="DG451">
            <v>1415.7627215930261</v>
          </cell>
          <cell r="DH451">
            <v>2191.255892212037</v>
          </cell>
          <cell r="DI451">
            <v>2537.4180678810226</v>
          </cell>
          <cell r="DJ451">
            <v>2948.4298735449556</v>
          </cell>
          <cell r="DK451">
            <v>3114.5115941929398</v>
          </cell>
          <cell r="DL451">
            <v>2835.046347680036</v>
          </cell>
          <cell r="DM451">
            <v>2839.5332451689756</v>
          </cell>
          <cell r="DN451">
            <v>2494.9602095159935</v>
          </cell>
          <cell r="DO451">
            <v>2029.1534952649963</v>
          </cell>
          <cell r="DP451">
            <v>1366.675015426008</v>
          </cell>
          <cell r="DQ451">
            <v>1048.9903417540481</v>
          </cell>
          <cell r="DR451">
            <v>25967.3887920212</v>
          </cell>
          <cell r="DS451">
            <v>1258.6579827139503</v>
          </cell>
          <cell r="DT451">
            <v>1493.4517435890157</v>
          </cell>
          <cell r="DU451">
            <v>2137.1840834870236</v>
          </cell>
          <cell r="DV451">
            <v>2524.7313131198753</v>
          </cell>
          <cell r="DW451">
            <v>2933.6877329219715</v>
          </cell>
          <cell r="DX451">
            <v>3116.6901466209674</v>
          </cell>
          <cell r="DY451">
            <v>2812.5204126850003</v>
          </cell>
          <cell r="DZ451">
            <v>2825.3355253629852</v>
          </cell>
          <cell r="EA451">
            <v>2490.401060551987</v>
          </cell>
          <cell r="EB451">
            <v>1971.1417615059763</v>
          </cell>
          <cell r="EC451">
            <v>1359.8416379939881</v>
          </cell>
          <cell r="ED451">
            <v>1043.7453914679354</v>
          </cell>
        </row>
        <row r="454">
          <cell r="C454" t="str">
            <v>APS Exchange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5">
          <cell r="C455" t="str">
            <v>BPA FC II Wind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6">
          <cell r="C456" t="str">
            <v>BPA FC IV Wind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7">
          <cell r="C457" t="str">
            <v>BPA Exchange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</row>
        <row r="458">
          <cell r="C458" t="str">
            <v>BPA So. Idaho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</row>
        <row r="459">
          <cell r="C459" t="str">
            <v>Cowlitz Swift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</row>
        <row r="460">
          <cell r="C460" t="str">
            <v>EWEB FC I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1">
          <cell r="C461" t="str">
            <v>PSCo Exchange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</row>
        <row r="462">
          <cell r="C462" t="str">
            <v>PSCO FC III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</row>
        <row r="463">
          <cell r="C463" t="str">
            <v>Redding Exchange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</row>
        <row r="464">
          <cell r="C464" t="str">
            <v>SCL State Line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6"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</row>
        <row r="469">
          <cell r="C469" t="str">
            <v>COB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0">
          <cell r="C470" t="str">
            <v>Four Corners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</row>
        <row r="471">
          <cell r="C471" t="str">
            <v>Mid Columbia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</row>
        <row r="472">
          <cell r="C472" t="str">
            <v>Mona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C473" t="str">
            <v>Palo Verde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4">
          <cell r="C474" t="str">
            <v>SP15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</row>
        <row r="475">
          <cell r="C475" t="str">
            <v>STF Index Trades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80">
          <cell r="C480" t="str">
            <v>COB</v>
          </cell>
          <cell r="F480">
            <v>0</v>
          </cell>
          <cell r="G480">
            <v>-6.7303999999999178</v>
          </cell>
          <cell r="H480">
            <v>-223.16599999999744</v>
          </cell>
          <cell r="I480">
            <v>-38.653000000000247</v>
          </cell>
          <cell r="J480">
            <v>-92.57799999999952</v>
          </cell>
          <cell r="K480">
            <v>-18.950660000000084</v>
          </cell>
          <cell r="L480">
            <v>20.039299999996729</v>
          </cell>
          <cell r="M480">
            <v>-156.11739999999918</v>
          </cell>
          <cell r="N480">
            <v>-2.336180000000013</v>
          </cell>
          <cell r="O480">
            <v>0</v>
          </cell>
          <cell r="P480">
            <v>0</v>
          </cell>
          <cell r="Q480">
            <v>0</v>
          </cell>
          <cell r="R480">
            <v>-265.27249100001063</v>
          </cell>
          <cell r="S480">
            <v>0</v>
          </cell>
          <cell r="T480">
            <v>0</v>
          </cell>
          <cell r="U480">
            <v>-13.411240999999791</v>
          </cell>
          <cell r="V480">
            <v>-29.226100000000315</v>
          </cell>
          <cell r="W480">
            <v>-39.515080000000125</v>
          </cell>
          <cell r="X480">
            <v>-14.235499999999774</v>
          </cell>
          <cell r="Y480">
            <v>12.173999999999069</v>
          </cell>
          <cell r="Z480">
            <v>-161.57560000000194</v>
          </cell>
          <cell r="AA480">
            <v>-10.055969999999888</v>
          </cell>
          <cell r="AB480">
            <v>0</v>
          </cell>
          <cell r="AC480">
            <v>0</v>
          </cell>
          <cell r="AD480">
            <v>-9.4269999999996799</v>
          </cell>
          <cell r="AE480">
            <v>-62.060272000002442</v>
          </cell>
          <cell r="AF480">
            <v>0</v>
          </cell>
          <cell r="AG480">
            <v>0</v>
          </cell>
          <cell r="AH480">
            <v>-2.3346000000003642E-2</v>
          </cell>
          <cell r="AI480">
            <v>-6.5277559999999966</v>
          </cell>
          <cell r="AJ480">
            <v>0</v>
          </cell>
          <cell r="AK480">
            <v>-34.452809999999772</v>
          </cell>
          <cell r="AL480">
            <v>19.227999999999156</v>
          </cell>
          <cell r="AM480">
            <v>-20.844759999999951</v>
          </cell>
          <cell r="AN480">
            <v>-19.439600000000155</v>
          </cell>
          <cell r="AO480">
            <v>0</v>
          </cell>
          <cell r="AP480">
            <v>0</v>
          </cell>
          <cell r="AQ480">
            <v>0</v>
          </cell>
          <cell r="AR480">
            <v>-179.76746499999717</v>
          </cell>
          <cell r="AS480">
            <v>0</v>
          </cell>
          <cell r="AT480">
            <v>-1.2634999999999508E-2</v>
          </cell>
          <cell r="AU480">
            <v>-0.67202999999994972</v>
          </cell>
          <cell r="AV480">
            <v>0</v>
          </cell>
          <cell r="AW480">
            <v>-65.821929999998247</v>
          </cell>
          <cell r="AX480">
            <v>0</v>
          </cell>
          <cell r="AY480">
            <v>-46.308600000000297</v>
          </cell>
          <cell r="AZ480">
            <v>-55.272570000000087</v>
          </cell>
          <cell r="BA480">
            <v>-11.679700000000025</v>
          </cell>
          <cell r="BB480">
            <v>0</v>
          </cell>
          <cell r="BC480">
            <v>0</v>
          </cell>
          <cell r="BD480">
            <v>0</v>
          </cell>
          <cell r="BE480">
            <v>-412.08503999994718</v>
          </cell>
          <cell r="BF480">
            <v>0</v>
          </cell>
          <cell r="BG480">
            <v>0</v>
          </cell>
          <cell r="BH480">
            <v>-41.5910700000004</v>
          </cell>
          <cell r="BI480">
            <v>-23.183899999999994</v>
          </cell>
          <cell r="BJ480">
            <v>-144.58499999999185</v>
          </cell>
          <cell r="BK480">
            <v>-8.0602000000001226</v>
          </cell>
          <cell r="BL480">
            <v>-58.519100000001345</v>
          </cell>
          <cell r="BM480">
            <v>-59.798809999999776</v>
          </cell>
          <cell r="BN480">
            <v>-54.731999999999971</v>
          </cell>
          <cell r="BO480">
            <v>-8.2736299999996845</v>
          </cell>
          <cell r="BP480">
            <v>-8.4453000000012253</v>
          </cell>
          <cell r="BQ480">
            <v>-4.8960299999998824</v>
          </cell>
          <cell r="BR480">
            <v>-718.54798899986781</v>
          </cell>
          <cell r="BS480">
            <v>-7.0690000000013242</v>
          </cell>
          <cell r="BT480">
            <v>-39.982260000004317</v>
          </cell>
          <cell r="BU480">
            <v>-178.29419999999664</v>
          </cell>
          <cell r="BV480">
            <v>-207.32600000000093</v>
          </cell>
          <cell r="BW480">
            <v>-215.88200000001234</v>
          </cell>
          <cell r="BX480">
            <v>-38.784946000000673</v>
          </cell>
          <cell r="BY480">
            <v>158.38400000000183</v>
          </cell>
          <cell r="BZ480">
            <v>-40.472400000000562</v>
          </cell>
          <cell r="CA480">
            <v>-100.66100000000006</v>
          </cell>
          <cell r="CB480">
            <v>-17.164300000000367</v>
          </cell>
          <cell r="CC480">
            <v>-10.015982999999324</v>
          </cell>
          <cell r="CD480">
            <v>-21.279899999999543</v>
          </cell>
          <cell r="CE480">
            <v>-667.64572499983478</v>
          </cell>
          <cell r="CF480">
            <v>-5.1265750000002299</v>
          </cell>
          <cell r="CG480">
            <v>-9.7229999999981374</v>
          </cell>
          <cell r="CH480">
            <v>-229.33379999999306</v>
          </cell>
          <cell r="CI480">
            <v>-238.94099999999889</v>
          </cell>
          <cell r="CJ480">
            <v>-146.93599999998696</v>
          </cell>
          <cell r="CK480">
            <v>-36.871000000000095</v>
          </cell>
          <cell r="CL480">
            <v>127.89719999999943</v>
          </cell>
          <cell r="CM480">
            <v>-58.314099999999598</v>
          </cell>
          <cell r="CN480">
            <v>-39.148000000001048</v>
          </cell>
          <cell r="CO480">
            <v>-9.926950000000943</v>
          </cell>
          <cell r="CP480">
            <v>-2.8224000000009255</v>
          </cell>
          <cell r="CQ480">
            <v>-18.400099999998929</v>
          </cell>
          <cell r="CR480">
            <v>-564.66807000007248</v>
          </cell>
          <cell r="CS480">
            <v>-0.12349999999969441</v>
          </cell>
          <cell r="CT480">
            <v>-53.767020000006596</v>
          </cell>
          <cell r="CU480">
            <v>-138.83879999999772</v>
          </cell>
          <cell r="CV480">
            <v>-197.00679999999556</v>
          </cell>
          <cell r="CW480">
            <v>-144.87299999999232</v>
          </cell>
          <cell r="CX480">
            <v>-50.49559999999974</v>
          </cell>
          <cell r="CY480">
            <v>122.52799999999843</v>
          </cell>
          <cell r="CZ480">
            <v>-52.107699999998658</v>
          </cell>
          <cell r="DA480">
            <v>-23.418050000003859</v>
          </cell>
          <cell r="DB480">
            <v>-19.776499999999942</v>
          </cell>
          <cell r="DC480">
            <v>-1.0770999999986088</v>
          </cell>
          <cell r="DD480">
            <v>-5.7119999999995343</v>
          </cell>
          <cell r="DE480">
            <v>-609.60054999997374</v>
          </cell>
          <cell r="DF480">
            <v>-11.188699999999699</v>
          </cell>
          <cell r="DG480">
            <v>-16.619000000002416</v>
          </cell>
          <cell r="DH480">
            <v>-133.25020000000222</v>
          </cell>
          <cell r="DI480">
            <v>-220.96229999999923</v>
          </cell>
          <cell r="DJ480">
            <v>-166.05499999999302</v>
          </cell>
          <cell r="DK480">
            <v>-43.174189999999726</v>
          </cell>
          <cell r="DL480">
            <v>145.77820000000065</v>
          </cell>
          <cell r="DM480">
            <v>-58.136500000000524</v>
          </cell>
          <cell r="DN480">
            <v>-75.43500000000131</v>
          </cell>
          <cell r="DO480">
            <v>-15.100000000000364</v>
          </cell>
          <cell r="DP480">
            <v>-7.0038999999997031</v>
          </cell>
          <cell r="DQ480">
            <v>-8.4539599999998245</v>
          </cell>
          <cell r="DR480">
            <v>-975.16789000004064</v>
          </cell>
          <cell r="DS480">
            <v>-41.569809999999052</v>
          </cell>
          <cell r="DT480">
            <v>-27.341999999996915</v>
          </cell>
          <cell r="DU480">
            <v>-151.5002999999997</v>
          </cell>
          <cell r="DV480">
            <v>-210.80119999998715</v>
          </cell>
          <cell r="DW480">
            <v>-154.27400000000489</v>
          </cell>
          <cell r="DX480">
            <v>-29.447500000000218</v>
          </cell>
          <cell r="DY480">
            <v>-16.165000000000873</v>
          </cell>
          <cell r="DZ480">
            <v>-136.74399999999878</v>
          </cell>
          <cell r="EA480">
            <v>-127.82450000000244</v>
          </cell>
          <cell r="EB480">
            <v>-13.021800000000439</v>
          </cell>
          <cell r="EC480">
            <v>-9.5037799999990966</v>
          </cell>
          <cell r="ED480">
            <v>-56.974000000001979</v>
          </cell>
        </row>
        <row r="481">
          <cell r="C481" t="str">
            <v>Four Corners</v>
          </cell>
          <cell r="F481">
            <v>-398.97000000000116</v>
          </cell>
          <cell r="G481">
            <v>-419.26000000000931</v>
          </cell>
          <cell r="H481">
            <v>-637.13000000000466</v>
          </cell>
          <cell r="I481">
            <v>-178.17999999999302</v>
          </cell>
          <cell r="J481">
            <v>-326.9100000000326</v>
          </cell>
          <cell r="K481">
            <v>-101.02500000000146</v>
          </cell>
          <cell r="L481">
            <v>-21.394999999999527</v>
          </cell>
          <cell r="M481">
            <v>-7.428260000000023</v>
          </cell>
          <cell r="N481">
            <v>-134.1299999999992</v>
          </cell>
          <cell r="O481">
            <v>-350.60000000000582</v>
          </cell>
          <cell r="P481">
            <v>-204.61999999999534</v>
          </cell>
          <cell r="Q481">
            <v>-339.13200000000506</v>
          </cell>
          <cell r="R481">
            <v>-2849.7462000000523</v>
          </cell>
          <cell r="S481">
            <v>-240.41200000000026</v>
          </cell>
          <cell r="T481">
            <v>-235.13999999998487</v>
          </cell>
          <cell r="U481">
            <v>-211.35000000000582</v>
          </cell>
          <cell r="V481">
            <v>-153.59000000002561</v>
          </cell>
          <cell r="W481">
            <v>-721.85000000000582</v>
          </cell>
          <cell r="X481">
            <v>-105.53199999999924</v>
          </cell>
          <cell r="Y481">
            <v>-8.834400000000187</v>
          </cell>
          <cell r="Z481">
            <v>-37.737500000000182</v>
          </cell>
          <cell r="AA481">
            <v>-80.507299999999304</v>
          </cell>
          <cell r="AB481">
            <v>-445.19500000000698</v>
          </cell>
          <cell r="AC481">
            <v>-388.44000000000233</v>
          </cell>
          <cell r="AD481">
            <v>-221.15799999999945</v>
          </cell>
          <cell r="AE481">
            <v>-2857.9382099998184</v>
          </cell>
          <cell r="AF481">
            <v>-73.700999999999112</v>
          </cell>
          <cell r="AG481">
            <v>-249.74000000000524</v>
          </cell>
          <cell r="AH481">
            <v>-521.65499999999884</v>
          </cell>
          <cell r="AI481">
            <v>-503.59999999997672</v>
          </cell>
          <cell r="AJ481">
            <v>-408.64000000001397</v>
          </cell>
          <cell r="AK481">
            <v>-36.28400000000147</v>
          </cell>
          <cell r="AL481">
            <v>6.4429000000000087</v>
          </cell>
          <cell r="AM481">
            <v>-31.559129999999982</v>
          </cell>
          <cell r="AN481">
            <v>-12.638980000000004</v>
          </cell>
          <cell r="AO481">
            <v>-416.15500000001339</v>
          </cell>
          <cell r="AP481">
            <v>-363.65000000000873</v>
          </cell>
          <cell r="AQ481">
            <v>-246.75800000000163</v>
          </cell>
          <cell r="AR481">
            <v>-3094.1892999999691</v>
          </cell>
          <cell r="AS481">
            <v>-396.32800000000861</v>
          </cell>
          <cell r="AT481">
            <v>-111.1699999999837</v>
          </cell>
          <cell r="AU481">
            <v>-358.18000000002212</v>
          </cell>
          <cell r="AV481">
            <v>-586.89999999999418</v>
          </cell>
          <cell r="AW481">
            <v>-543.77000000000407</v>
          </cell>
          <cell r="AX481">
            <v>-45.746000000001004</v>
          </cell>
          <cell r="AY481">
            <v>-90.863699999999881</v>
          </cell>
          <cell r="AZ481">
            <v>-24.356600000000071</v>
          </cell>
          <cell r="BA481">
            <v>-13.590000000000032</v>
          </cell>
          <cell r="BB481">
            <v>-485.51499999999942</v>
          </cell>
          <cell r="BC481">
            <v>-261.65999999998894</v>
          </cell>
          <cell r="BD481">
            <v>-176.11000000000058</v>
          </cell>
          <cell r="BE481">
            <v>496.57089000009</v>
          </cell>
          <cell r="BF481">
            <v>2644.0550000000003</v>
          </cell>
          <cell r="BG481">
            <v>-218.82000000000698</v>
          </cell>
          <cell r="BH481">
            <v>-305.72999999999593</v>
          </cell>
          <cell r="BI481">
            <v>-454.25</v>
          </cell>
          <cell r="BJ481">
            <v>-321.04999999999927</v>
          </cell>
          <cell r="BK481">
            <v>-102.64369999999963</v>
          </cell>
          <cell r="BL481">
            <v>-96.247999999999593</v>
          </cell>
          <cell r="BM481">
            <v>-11.311829999999986</v>
          </cell>
          <cell r="BN481">
            <v>-22.193579999999997</v>
          </cell>
          <cell r="BO481">
            <v>-309.71899999999732</v>
          </cell>
          <cell r="BP481">
            <v>-250.08399999999529</v>
          </cell>
          <cell r="BQ481">
            <v>-55.434000000001106</v>
          </cell>
          <cell r="BR481">
            <v>-1827.6989999999641</v>
          </cell>
          <cell r="BS481">
            <v>-10.553899999999885</v>
          </cell>
          <cell r="BT481">
            <v>-200.72800000000279</v>
          </cell>
          <cell r="BU481">
            <v>-120.01000000000204</v>
          </cell>
          <cell r="BV481">
            <v>-430.90999999999985</v>
          </cell>
          <cell r="BW481">
            <v>-281.70499999999993</v>
          </cell>
          <cell r="BX481">
            <v>-72.683999999999287</v>
          </cell>
          <cell r="BY481">
            <v>-60.704099999999926</v>
          </cell>
          <cell r="BZ481">
            <v>-90.498000000000047</v>
          </cell>
          <cell r="CA481">
            <v>-26.835999999999785</v>
          </cell>
          <cell r="CB481">
            <v>-186.54499999999825</v>
          </cell>
          <cell r="CC481">
            <v>-263.51699999999983</v>
          </cell>
          <cell r="CD481">
            <v>-83.007999999999811</v>
          </cell>
          <cell r="CE481">
            <v>-1545.7943000000087</v>
          </cell>
          <cell r="CF481">
            <v>-33.4996000000001</v>
          </cell>
          <cell r="CG481">
            <v>-287.41500000000087</v>
          </cell>
          <cell r="CH481">
            <v>-96.754000000000815</v>
          </cell>
          <cell r="CI481">
            <v>-194.40399999999863</v>
          </cell>
          <cell r="CJ481">
            <v>-191.46999999999935</v>
          </cell>
          <cell r="CK481">
            <v>-80.40349999999944</v>
          </cell>
          <cell r="CL481">
            <v>-60.824000000000069</v>
          </cell>
          <cell r="CM481">
            <v>-41.561599999999999</v>
          </cell>
          <cell r="CN481">
            <v>-52.60329999999999</v>
          </cell>
          <cell r="CO481">
            <v>-203.95500000000175</v>
          </cell>
          <cell r="CP481">
            <v>-264.44499999999971</v>
          </cell>
          <cell r="CQ481">
            <v>-38.45929999999953</v>
          </cell>
          <cell r="CR481">
            <v>-1293.254889999982</v>
          </cell>
          <cell r="CS481">
            <v>-17.7503999999999</v>
          </cell>
          <cell r="CT481">
            <v>-182.40999999999622</v>
          </cell>
          <cell r="CU481">
            <v>-267.97799999999552</v>
          </cell>
          <cell r="CV481">
            <v>-150.84199999999873</v>
          </cell>
          <cell r="CW481">
            <v>-174.19499999999971</v>
          </cell>
          <cell r="CX481">
            <v>-39.954099999999926</v>
          </cell>
          <cell r="CY481">
            <v>-39.849300000000312</v>
          </cell>
          <cell r="CZ481">
            <v>-33.457200000000057</v>
          </cell>
          <cell r="DA481">
            <v>-41.79088999999999</v>
          </cell>
          <cell r="DB481">
            <v>-184.28399999999965</v>
          </cell>
          <cell r="DC481">
            <v>-127.16199999999844</v>
          </cell>
          <cell r="DD481">
            <v>-33.582000000000335</v>
          </cell>
          <cell r="DE481">
            <v>-1112.4871240000066</v>
          </cell>
          <cell r="DF481">
            <v>-20.100600000000213</v>
          </cell>
          <cell r="DG481">
            <v>-207.77000000000407</v>
          </cell>
          <cell r="DH481">
            <v>-249.30000000000291</v>
          </cell>
          <cell r="DI481">
            <v>-151.79199999999946</v>
          </cell>
          <cell r="DJ481">
            <v>-144.23499999999876</v>
          </cell>
          <cell r="DK481">
            <v>0</v>
          </cell>
          <cell r="DL481">
            <v>-55.551499999999578</v>
          </cell>
          <cell r="DM481">
            <v>-27.811100000000124</v>
          </cell>
          <cell r="DN481">
            <v>-2.7956239999999966</v>
          </cell>
          <cell r="DO481">
            <v>-96.422899999999572</v>
          </cell>
          <cell r="DP481">
            <v>-132.28000000000065</v>
          </cell>
          <cell r="DQ481">
            <v>-24.428399999999783</v>
          </cell>
          <cell r="DR481">
            <v>-1526.9385999999358</v>
          </cell>
          <cell r="DS481">
            <v>-25.135999999999513</v>
          </cell>
          <cell r="DT481">
            <v>-178.51200000000244</v>
          </cell>
          <cell r="DU481">
            <v>-235.71700000000419</v>
          </cell>
          <cell r="DV481">
            <v>-158.07300000000032</v>
          </cell>
          <cell r="DW481">
            <v>-218.76599999999962</v>
          </cell>
          <cell r="DX481">
            <v>-102.98599999999897</v>
          </cell>
          <cell r="DY481">
            <v>75.072000000000116</v>
          </cell>
          <cell r="DZ481">
            <v>-105.96939999999995</v>
          </cell>
          <cell r="EA481">
            <v>-298.16820000000007</v>
          </cell>
          <cell r="EB481">
            <v>-98.423000000002503</v>
          </cell>
          <cell r="EC481">
            <v>-143.26899999999841</v>
          </cell>
          <cell r="ED481">
            <v>-36.990999999999985</v>
          </cell>
        </row>
        <row r="482">
          <cell r="C482" t="str">
            <v>Mid Columbia</v>
          </cell>
          <cell r="F482">
            <v>-13.004699999999957</v>
          </cell>
          <cell r="G482">
            <v>-55.515399999999772</v>
          </cell>
          <cell r="H482">
            <v>0</v>
          </cell>
          <cell r="I482">
            <v>-1045.0199999999895</v>
          </cell>
          <cell r="J482">
            <v>-938.84000000002561</v>
          </cell>
          <cell r="K482">
            <v>-837.77000000001863</v>
          </cell>
          <cell r="L482">
            <v>-140.70599999999104</v>
          </cell>
          <cell r="M482">
            <v>-742.51000000000931</v>
          </cell>
          <cell r="N482">
            <v>-344.49200000000565</v>
          </cell>
          <cell r="O482">
            <v>-65.787500000000364</v>
          </cell>
          <cell r="P482">
            <v>-35.605999999999767</v>
          </cell>
          <cell r="Q482">
            <v>-16.712999999999738</v>
          </cell>
          <cell r="R482">
            <v>-4602.3914000003133</v>
          </cell>
          <cell r="S482">
            <v>0</v>
          </cell>
          <cell r="T482">
            <v>-73.444999999999709</v>
          </cell>
          <cell r="U482">
            <v>-208.70000000000437</v>
          </cell>
          <cell r="V482">
            <v>-934.79999999998836</v>
          </cell>
          <cell r="W482">
            <v>-678.88000000000466</v>
          </cell>
          <cell r="X482">
            <v>-1042.8800000000047</v>
          </cell>
          <cell r="Y482">
            <v>-62.559999999997672</v>
          </cell>
          <cell r="Z482">
            <v>-1008.3399999999965</v>
          </cell>
          <cell r="AA482">
            <v>-481.72500000000582</v>
          </cell>
          <cell r="AB482">
            <v>-85.006399999999303</v>
          </cell>
          <cell r="AC482">
            <v>-13.070999999999913</v>
          </cell>
          <cell r="AD482">
            <v>-12.984000000000378</v>
          </cell>
          <cell r="AE482">
            <v>-3119.7439999998314</v>
          </cell>
          <cell r="AF482">
            <v>-0.58499999999185093</v>
          </cell>
          <cell r="AG482">
            <v>-31.340000000011059</v>
          </cell>
          <cell r="AH482">
            <v>-131.21899999999732</v>
          </cell>
          <cell r="AI482">
            <v>-619.73500000000058</v>
          </cell>
          <cell r="AJ482">
            <v>-928.95999999999185</v>
          </cell>
          <cell r="AK482">
            <v>-623.10999999998603</v>
          </cell>
          <cell r="AL482">
            <v>41.639999999999418</v>
          </cell>
          <cell r="AM482">
            <v>-580.97999999999593</v>
          </cell>
          <cell r="AN482">
            <v>-181.06599999999889</v>
          </cell>
          <cell r="AO482">
            <v>-61.52599999999984</v>
          </cell>
          <cell r="AP482">
            <v>-2.8450000000011642</v>
          </cell>
          <cell r="AQ482">
            <v>-1.8000000000029104E-2</v>
          </cell>
          <cell r="AR482">
            <v>-2590.4340000001248</v>
          </cell>
          <cell r="AS482">
            <v>-1.7750000000014552</v>
          </cell>
          <cell r="AT482">
            <v>-59.985000000000582</v>
          </cell>
          <cell r="AU482">
            <v>-201.67699999999604</v>
          </cell>
          <cell r="AV482">
            <v>-216.35899999999674</v>
          </cell>
          <cell r="AW482">
            <v>-1346.7399999999907</v>
          </cell>
          <cell r="AX482">
            <v>-489.41399999998976</v>
          </cell>
          <cell r="AY482">
            <v>196.08000000000175</v>
          </cell>
          <cell r="AZ482">
            <v>-675.8350000000064</v>
          </cell>
          <cell r="BA482">
            <v>-169.63999999999942</v>
          </cell>
          <cell r="BB482">
            <v>-36.807999999997264</v>
          </cell>
          <cell r="BC482">
            <v>-9.75</v>
          </cell>
          <cell r="BD482">
            <v>421.4690000000046</v>
          </cell>
          <cell r="BE482">
            <v>-2710.627000000095</v>
          </cell>
          <cell r="BF482">
            <v>131.22999999999593</v>
          </cell>
          <cell r="BG482">
            <v>-62.843999999997322</v>
          </cell>
          <cell r="BH482">
            <v>-328.66999999999825</v>
          </cell>
          <cell r="BI482">
            <v>-727.36999999999534</v>
          </cell>
          <cell r="BJ482">
            <v>-1110.2600000000093</v>
          </cell>
          <cell r="BK482">
            <v>-242.8839999999982</v>
          </cell>
          <cell r="BL482">
            <v>267.72400000000198</v>
          </cell>
          <cell r="BM482">
            <v>-645.69999999999709</v>
          </cell>
          <cell r="BN482">
            <v>-215.97299999999814</v>
          </cell>
          <cell r="BO482">
            <v>-305.9600000000064</v>
          </cell>
          <cell r="BP482">
            <v>-230.33999999999651</v>
          </cell>
          <cell r="BQ482">
            <v>760.4199999999837</v>
          </cell>
          <cell r="BR482">
            <v>-3657.6400000001304</v>
          </cell>
          <cell r="BS482">
            <v>-109.89999999999418</v>
          </cell>
          <cell r="BT482">
            <v>-45.343999999997322</v>
          </cell>
          <cell r="BU482">
            <v>-880.38999999998487</v>
          </cell>
          <cell r="BV482">
            <v>-848.3300000000163</v>
          </cell>
          <cell r="BW482">
            <v>-1076.4000000000233</v>
          </cell>
          <cell r="BX482">
            <v>-358.51000000000204</v>
          </cell>
          <cell r="BY482">
            <v>-2.7400000000052387</v>
          </cell>
          <cell r="BZ482">
            <v>-648.60400000000664</v>
          </cell>
          <cell r="CA482">
            <v>-298.65000000000146</v>
          </cell>
          <cell r="CB482">
            <v>-233.4600000000064</v>
          </cell>
          <cell r="CC482">
            <v>-91.796000000002095</v>
          </cell>
          <cell r="CD482">
            <v>936.48399999999674</v>
          </cell>
          <cell r="CE482">
            <v>-3508.466999999946</v>
          </cell>
          <cell r="CF482">
            <v>-66.799999999988358</v>
          </cell>
          <cell r="CG482">
            <v>-188.17499999998836</v>
          </cell>
          <cell r="CH482">
            <v>-380.05999999999767</v>
          </cell>
          <cell r="CI482">
            <v>-993.79000000000815</v>
          </cell>
          <cell r="CJ482">
            <v>-1153.7999999999302</v>
          </cell>
          <cell r="CK482">
            <v>-391.63300000000163</v>
          </cell>
          <cell r="CL482">
            <v>-57.489999999990687</v>
          </cell>
          <cell r="CM482">
            <v>-662.63000000000466</v>
          </cell>
          <cell r="CN482">
            <v>-257.14400000000023</v>
          </cell>
          <cell r="CO482">
            <v>-297.30499999999302</v>
          </cell>
          <cell r="CP482">
            <v>-167.16000000000349</v>
          </cell>
          <cell r="CQ482">
            <v>1107.5199999999895</v>
          </cell>
          <cell r="CR482">
            <v>-3297.2249999998603</v>
          </cell>
          <cell r="CS482">
            <v>-38.169999999983702</v>
          </cell>
          <cell r="CT482">
            <v>-71.029999999998836</v>
          </cell>
          <cell r="CU482">
            <v>-375.41000000000349</v>
          </cell>
          <cell r="CV482">
            <v>-919.20000000001164</v>
          </cell>
          <cell r="CW482">
            <v>-1112.4600000000792</v>
          </cell>
          <cell r="CX482">
            <v>-329.88999999999942</v>
          </cell>
          <cell r="CY482">
            <v>7.9599999999918509</v>
          </cell>
          <cell r="CZ482">
            <v>-681.42999999999302</v>
          </cell>
          <cell r="DA482">
            <v>-265.36499999999796</v>
          </cell>
          <cell r="DB482">
            <v>-342.80999999999767</v>
          </cell>
          <cell r="DC482">
            <v>-134.3300000000163</v>
          </cell>
          <cell r="DD482">
            <v>964.91000000000349</v>
          </cell>
          <cell r="DE482">
            <v>-3295.6290000004228</v>
          </cell>
          <cell r="DF482">
            <v>-25.740000000019791</v>
          </cell>
          <cell r="DG482">
            <v>-63.560000000012224</v>
          </cell>
          <cell r="DH482">
            <v>-389.68000000002212</v>
          </cell>
          <cell r="DI482">
            <v>-983.84999999997672</v>
          </cell>
          <cell r="DJ482">
            <v>-1243.75</v>
          </cell>
          <cell r="DK482">
            <v>-318.38500000000204</v>
          </cell>
          <cell r="DL482">
            <v>22.190000000002328</v>
          </cell>
          <cell r="DM482">
            <v>-629.23000000001048</v>
          </cell>
          <cell r="DN482">
            <v>-204.19799999999668</v>
          </cell>
          <cell r="DO482">
            <v>-273.1359999999986</v>
          </cell>
          <cell r="DP482">
            <v>-153.14999999999418</v>
          </cell>
          <cell r="DQ482">
            <v>966.86000000001513</v>
          </cell>
          <cell r="DR482">
            <v>-3779.4850000003353</v>
          </cell>
          <cell r="DS482">
            <v>-114.63000000000466</v>
          </cell>
          <cell r="DT482">
            <v>-152.625</v>
          </cell>
          <cell r="DU482">
            <v>-418.19000000000233</v>
          </cell>
          <cell r="DV482">
            <v>-975.38000000000466</v>
          </cell>
          <cell r="DW482">
            <v>-747.59999999997672</v>
          </cell>
          <cell r="DX482">
            <v>-467.66000000000349</v>
          </cell>
          <cell r="DY482">
            <v>-144.72500000000582</v>
          </cell>
          <cell r="DZ482">
            <v>-783.32999999998719</v>
          </cell>
          <cell r="EA482">
            <v>-503.88000000000466</v>
          </cell>
          <cell r="EB482">
            <v>-305.07499999999709</v>
          </cell>
          <cell r="EC482">
            <v>-154.47000000000116</v>
          </cell>
          <cell r="ED482">
            <v>988.07999999998719</v>
          </cell>
        </row>
        <row r="483">
          <cell r="C483" t="str">
            <v>Mona</v>
          </cell>
          <cell r="F483">
            <v>-12.096700000000055</v>
          </cell>
          <cell r="G483">
            <v>0</v>
          </cell>
          <cell r="H483">
            <v>-60.991400000006252</v>
          </cell>
          <cell r="I483">
            <v>-5.8710000000028231</v>
          </cell>
          <cell r="J483">
            <v>-103.9320000000007</v>
          </cell>
          <cell r="K483">
            <v>-11.957799999999907</v>
          </cell>
          <cell r="L483">
            <v>0</v>
          </cell>
          <cell r="M483">
            <v>0</v>
          </cell>
          <cell r="N483">
            <v>-1.9454999999999814</v>
          </cell>
          <cell r="O483">
            <v>-41.262000000000626</v>
          </cell>
          <cell r="P483">
            <v>-6.6419999999998254</v>
          </cell>
          <cell r="Q483">
            <v>-6.3760000000002037</v>
          </cell>
          <cell r="R483">
            <v>-168.96463000000222</v>
          </cell>
          <cell r="S483">
            <v>-12.23070000000007</v>
          </cell>
          <cell r="T483">
            <v>0</v>
          </cell>
          <cell r="U483">
            <v>-12.271999999999935</v>
          </cell>
          <cell r="V483">
            <v>-25.490999999999985</v>
          </cell>
          <cell r="W483">
            <v>-6</v>
          </cell>
          <cell r="X483">
            <v>-7.7330000000017662E-2</v>
          </cell>
          <cell r="Y483">
            <v>-79</v>
          </cell>
          <cell r="Z483">
            <v>0</v>
          </cell>
          <cell r="AA483">
            <v>-3</v>
          </cell>
          <cell r="AB483">
            <v>-22.786199999999553</v>
          </cell>
          <cell r="AC483">
            <v>-3.8215999999997621</v>
          </cell>
          <cell r="AD483">
            <v>-4.2858000000001084</v>
          </cell>
          <cell r="AE483">
            <v>-110.41945999999734</v>
          </cell>
          <cell r="AF483">
            <v>-13.962600000000066</v>
          </cell>
          <cell r="AG483">
            <v>-14.109800000000178</v>
          </cell>
          <cell r="AH483">
            <v>-43.175199999999677</v>
          </cell>
          <cell r="AI483">
            <v>-20.835460000000239</v>
          </cell>
          <cell r="AJ483">
            <v>-6.283900000000358</v>
          </cell>
          <cell r="AK483">
            <v>-0.48469999999997526</v>
          </cell>
          <cell r="AL483">
            <v>0</v>
          </cell>
          <cell r="AM483">
            <v>0</v>
          </cell>
          <cell r="AN483">
            <v>0</v>
          </cell>
          <cell r="AO483">
            <v>-7.5190000000002328</v>
          </cell>
          <cell r="AP483">
            <v>-3</v>
          </cell>
          <cell r="AQ483">
            <v>-1.0487999999995736</v>
          </cell>
          <cell r="AR483">
            <v>-53.58854999999312</v>
          </cell>
          <cell r="AS483">
            <v>-0.686399999999594</v>
          </cell>
          <cell r="AT483">
            <v>-6.7341299999998228</v>
          </cell>
          <cell r="AU483">
            <v>0</v>
          </cell>
          <cell r="AV483">
            <v>-26.476000000000568</v>
          </cell>
          <cell r="AW483">
            <v>0</v>
          </cell>
          <cell r="AX483">
            <v>-2.8651899999999841</v>
          </cell>
          <cell r="AY483">
            <v>-0.76483000000001766</v>
          </cell>
          <cell r="AZ483">
            <v>0</v>
          </cell>
          <cell r="BA483">
            <v>0</v>
          </cell>
          <cell r="BB483">
            <v>-16.061999999999898</v>
          </cell>
          <cell r="BC483">
            <v>0</v>
          </cell>
          <cell r="BD483">
            <v>0</v>
          </cell>
          <cell r="BE483">
            <v>14.818162500000653</v>
          </cell>
          <cell r="BF483">
            <v>3.5999949999999927</v>
          </cell>
          <cell r="BG483">
            <v>0</v>
          </cell>
          <cell r="BH483">
            <v>60.740300000000161</v>
          </cell>
          <cell r="BI483">
            <v>-39.299960000000056</v>
          </cell>
          <cell r="BJ483">
            <v>-1.656311500000001</v>
          </cell>
          <cell r="BK483">
            <v>-4.2000009999999861</v>
          </cell>
          <cell r="BL483">
            <v>-0.38754000000000133</v>
          </cell>
          <cell r="BM483">
            <v>-1.5782899999999955</v>
          </cell>
          <cell r="BN483">
            <v>0</v>
          </cell>
          <cell r="BO483">
            <v>-2.4000300000000152</v>
          </cell>
          <cell r="BP483">
            <v>0</v>
          </cell>
          <cell r="BQ483">
            <v>0</v>
          </cell>
          <cell r="BR483">
            <v>-4.8867959999997765</v>
          </cell>
          <cell r="BS483">
            <v>0</v>
          </cell>
          <cell r="BT483">
            <v>-1.1999999999999886</v>
          </cell>
          <cell r="BU483">
            <v>0</v>
          </cell>
          <cell r="BV483">
            <v>0</v>
          </cell>
          <cell r="BW483">
            <v>-0.69999599999999873</v>
          </cell>
          <cell r="BX483">
            <v>0</v>
          </cell>
          <cell r="BY483">
            <v>0</v>
          </cell>
          <cell r="BZ483">
            <v>-2.9868000000000023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65.125600000000304</v>
          </cell>
          <cell r="CF483">
            <v>-1.2000000000000028</v>
          </cell>
          <cell r="CG483">
            <v>0</v>
          </cell>
          <cell r="CH483">
            <v>77.454099999999926</v>
          </cell>
          <cell r="CI483">
            <v>-5.9000000000000057</v>
          </cell>
          <cell r="CJ483">
            <v>-0.69999999999999574</v>
          </cell>
          <cell r="CK483">
            <v>0</v>
          </cell>
          <cell r="CL483">
            <v>-1.5285000000000082</v>
          </cell>
          <cell r="CM483">
            <v>0</v>
          </cell>
          <cell r="CN483">
            <v>-3</v>
          </cell>
          <cell r="CO483">
            <v>0</v>
          </cell>
          <cell r="CP483">
            <v>0</v>
          </cell>
          <cell r="CQ483">
            <v>0</v>
          </cell>
          <cell r="CR483">
            <v>-30.535160999999789</v>
          </cell>
          <cell r="CS483">
            <v>0</v>
          </cell>
          <cell r="CT483">
            <v>-0.48873000000000388</v>
          </cell>
          <cell r="CU483">
            <v>-6.2134999999998399</v>
          </cell>
          <cell r="CV483">
            <v>0</v>
          </cell>
          <cell r="CW483">
            <v>-1.3724799999999959</v>
          </cell>
          <cell r="CX483">
            <v>-4.4039750000000026</v>
          </cell>
          <cell r="CY483">
            <v>-3</v>
          </cell>
          <cell r="CZ483">
            <v>-4.0354760000000169</v>
          </cell>
          <cell r="DA483">
            <v>-3.5188000000000557</v>
          </cell>
          <cell r="DB483">
            <v>-7.5021999999999593</v>
          </cell>
          <cell r="DC483">
            <v>0</v>
          </cell>
          <cell r="DD483">
            <v>0</v>
          </cell>
          <cell r="DE483">
            <v>-45.693852999999763</v>
          </cell>
          <cell r="DF483">
            <v>-0.50837299999999885</v>
          </cell>
          <cell r="DG483">
            <v>-1.199989999999957</v>
          </cell>
          <cell r="DH483">
            <v>-33.243099999999913</v>
          </cell>
          <cell r="DI483">
            <v>0</v>
          </cell>
          <cell r="DJ483">
            <v>-2.7999900000000082</v>
          </cell>
          <cell r="DK483">
            <v>0</v>
          </cell>
          <cell r="DL483">
            <v>0</v>
          </cell>
          <cell r="DM483">
            <v>0</v>
          </cell>
          <cell r="DN483">
            <v>-7.9424000000000206</v>
          </cell>
          <cell r="DO483">
            <v>0</v>
          </cell>
          <cell r="DP483">
            <v>0</v>
          </cell>
          <cell r="DQ483">
            <v>0</v>
          </cell>
          <cell r="DR483">
            <v>-18.256772000000637</v>
          </cell>
          <cell r="DS483">
            <v>0</v>
          </cell>
          <cell r="DT483">
            <v>0</v>
          </cell>
          <cell r="DU483">
            <v>-0.68330000000014479</v>
          </cell>
          <cell r="DV483">
            <v>9.944300000000112</v>
          </cell>
          <cell r="DW483">
            <v>-3.1123699999999985</v>
          </cell>
          <cell r="DX483">
            <v>-8.2972699999999691</v>
          </cell>
          <cell r="DY483">
            <v>5.7136009999999828</v>
          </cell>
          <cell r="DZ483">
            <v>-4.831670000000031</v>
          </cell>
          <cell r="EA483">
            <v>-3</v>
          </cell>
          <cell r="EB483">
            <v>-10.990062999999964</v>
          </cell>
          <cell r="EC483">
            <v>-3</v>
          </cell>
          <cell r="ED483">
            <v>0</v>
          </cell>
        </row>
        <row r="484">
          <cell r="C484" t="str">
            <v>Palo Verde</v>
          </cell>
          <cell r="F484">
            <v>-33.960600000000341</v>
          </cell>
          <cell r="G484">
            <v>-36.725999999998749</v>
          </cell>
          <cell r="H484">
            <v>-55.805999999996857</v>
          </cell>
          <cell r="I484">
            <v>-1.8220000000001164</v>
          </cell>
          <cell r="J484">
            <v>-30.54320000000007</v>
          </cell>
          <cell r="K484">
            <v>-9.0121999999992113</v>
          </cell>
          <cell r="L484">
            <v>-15.011999999995169</v>
          </cell>
          <cell r="M484">
            <v>-238.11000000000058</v>
          </cell>
          <cell r="N484">
            <v>-163.71500000001106</v>
          </cell>
          <cell r="O484">
            <v>-122.61499999999796</v>
          </cell>
          <cell r="P484">
            <v>-114.17999999999302</v>
          </cell>
          <cell r="Q484">
            <v>-111.33399999999529</v>
          </cell>
          <cell r="R484">
            <v>-561.53433999989647</v>
          </cell>
          <cell r="S484">
            <v>-23.55000000000291</v>
          </cell>
          <cell r="T484">
            <v>-143.34999999999127</v>
          </cell>
          <cell r="U484">
            <v>-111.11000000000058</v>
          </cell>
          <cell r="V484">
            <v>-73.849999999991269</v>
          </cell>
          <cell r="W484">
            <v>-181.29399999999441</v>
          </cell>
          <cell r="X484">
            <v>-12.488000000004831</v>
          </cell>
          <cell r="Y484">
            <v>0</v>
          </cell>
          <cell r="Z484">
            <v>0</v>
          </cell>
          <cell r="AA484">
            <v>0</v>
          </cell>
          <cell r="AB484">
            <v>-15.892340000000019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</row>
        <row r="485">
          <cell r="C485" t="str">
            <v>SP15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</row>
        <row r="486">
          <cell r="C486" t="str">
            <v>Emergency Purchases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8">
          <cell r="F488">
            <v>-458.03200000000652</v>
          </cell>
          <cell r="G488">
            <v>-518.23180000000866</v>
          </cell>
          <cell r="H488">
            <v>-977.09340000001248</v>
          </cell>
          <cell r="I488">
            <v>-1269.545999999973</v>
          </cell>
          <cell r="J488">
            <v>-1492.8031999999657</v>
          </cell>
          <cell r="K488">
            <v>-978.71566000001621</v>
          </cell>
          <cell r="L488">
            <v>-157.0737000000081</v>
          </cell>
          <cell r="M488">
            <v>-1144.1656600000279</v>
          </cell>
          <cell r="N488">
            <v>-646.61868000001414</v>
          </cell>
          <cell r="O488">
            <v>-580.26449999999022</v>
          </cell>
          <cell r="P488">
            <v>-361.04800000000978</v>
          </cell>
          <cell r="Q488">
            <v>-473.55500000002212</v>
          </cell>
          <cell r="R488">
            <v>-8447.9090610002168</v>
          </cell>
          <cell r="S488">
            <v>-276.19269999998505</v>
          </cell>
          <cell r="T488">
            <v>-451.93499999993946</v>
          </cell>
          <cell r="U488">
            <v>-556.84324100002414</v>
          </cell>
          <cell r="V488">
            <v>-1216.9570999999996</v>
          </cell>
          <cell r="W488">
            <v>-1627.5390800000168</v>
          </cell>
          <cell r="X488">
            <v>-1175.2128299999749</v>
          </cell>
          <cell r="Y488">
            <v>-138.22039999999106</v>
          </cell>
          <cell r="Z488">
            <v>-1207.6530999999959</v>
          </cell>
          <cell r="AA488">
            <v>-575.28827000001911</v>
          </cell>
          <cell r="AB488">
            <v>-568.87994000001345</v>
          </cell>
          <cell r="AC488">
            <v>-405.33259999999427</v>
          </cell>
          <cell r="AD488">
            <v>-247.8547999999937</v>
          </cell>
          <cell r="AE488">
            <v>-6150.1619420000352</v>
          </cell>
          <cell r="AF488">
            <v>-88.248599999991711</v>
          </cell>
          <cell r="AG488">
            <v>-295.18979999999283</v>
          </cell>
          <cell r="AH488">
            <v>-696.07254600001033</v>
          </cell>
          <cell r="AI488">
            <v>-1150.6982159999316</v>
          </cell>
          <cell r="AJ488">
            <v>-1343.8838999999571</v>
          </cell>
          <cell r="AK488">
            <v>-694.33150999998907</v>
          </cell>
          <cell r="AL488">
            <v>67.310899999996764</v>
          </cell>
          <cell r="AM488">
            <v>-633.38388999999734</v>
          </cell>
          <cell r="AN488">
            <v>-213.14458000000013</v>
          </cell>
          <cell r="AO488">
            <v>-485.20000000001164</v>
          </cell>
          <cell r="AP488">
            <v>-369.49500000002445</v>
          </cell>
          <cell r="AQ488">
            <v>-247.82480000000214</v>
          </cell>
          <cell r="AR488">
            <v>-5917.9793150001206</v>
          </cell>
          <cell r="AS488">
            <v>-398.78940000003786</v>
          </cell>
          <cell r="AT488">
            <v>-177.90176500001689</v>
          </cell>
          <cell r="AU488">
            <v>-560.52902999997605</v>
          </cell>
          <cell r="AV488">
            <v>-829.73499999998603</v>
          </cell>
          <cell r="AW488">
            <v>-1956.3319299999857</v>
          </cell>
          <cell r="AX488">
            <v>-538.02519000000029</v>
          </cell>
          <cell r="AY488">
            <v>58.142869999996037</v>
          </cell>
          <cell r="AZ488">
            <v>-755.46417000000656</v>
          </cell>
          <cell r="BA488">
            <v>-194.9097000000038</v>
          </cell>
          <cell r="BB488">
            <v>-538.38499999999476</v>
          </cell>
          <cell r="BC488">
            <v>-271.41000000000349</v>
          </cell>
          <cell r="BD488">
            <v>245.35900000001129</v>
          </cell>
          <cell r="BE488">
            <v>-2611.3229875005782</v>
          </cell>
          <cell r="BF488">
            <v>2778.8849950000003</v>
          </cell>
          <cell r="BG488">
            <v>-281.66399999998976</v>
          </cell>
          <cell r="BH488">
            <v>-615.25076999998419</v>
          </cell>
          <cell r="BI488">
            <v>-1244.1038600000029</v>
          </cell>
          <cell r="BJ488">
            <v>-1577.5513115000213</v>
          </cell>
          <cell r="BK488">
            <v>-357.78790099999605</v>
          </cell>
          <cell r="BL488">
            <v>112.56935999999405</v>
          </cell>
          <cell r="BM488">
            <v>-718.38893000000098</v>
          </cell>
          <cell r="BN488">
            <v>-292.89857999999367</v>
          </cell>
          <cell r="BO488">
            <v>-626.35266000000411</v>
          </cell>
          <cell r="BP488">
            <v>-488.8692999999912</v>
          </cell>
          <cell r="BQ488">
            <v>700.0899699999718</v>
          </cell>
          <cell r="BR488">
            <v>-6208.773785000667</v>
          </cell>
          <cell r="BS488">
            <v>-127.52289999998175</v>
          </cell>
          <cell r="BT488">
            <v>-287.25426000001607</v>
          </cell>
          <cell r="BU488">
            <v>-1178.6942000000272</v>
          </cell>
          <cell r="BV488">
            <v>-1486.5660000000498</v>
          </cell>
          <cell r="BW488">
            <v>-1574.6869960001204</v>
          </cell>
          <cell r="BX488">
            <v>-469.97894600000291</v>
          </cell>
          <cell r="BY488">
            <v>94.939899999997579</v>
          </cell>
          <cell r="BZ488">
            <v>-782.56120000001101</v>
          </cell>
          <cell r="CA488">
            <v>-426.14699999999721</v>
          </cell>
          <cell r="CB488">
            <v>-437.16930000000866</v>
          </cell>
          <cell r="CC488">
            <v>-365.32898299998487</v>
          </cell>
          <cell r="CD488">
            <v>832.19610000000102</v>
          </cell>
          <cell r="CE488">
            <v>-5656.7814249992371</v>
          </cell>
          <cell r="CF488">
            <v>-106.62617499998305</v>
          </cell>
          <cell r="CG488">
            <v>-485.31299999999464</v>
          </cell>
          <cell r="CH488">
            <v>-628.69369999997434</v>
          </cell>
          <cell r="CI488">
            <v>-1433.0349999999744</v>
          </cell>
          <cell r="CJ488">
            <v>-1492.9059999998426</v>
          </cell>
          <cell r="CK488">
            <v>-508.90750000000116</v>
          </cell>
          <cell r="CL488">
            <v>8.0547000000369735</v>
          </cell>
          <cell r="CM488">
            <v>-762.5056999999797</v>
          </cell>
          <cell r="CN488">
            <v>-351.89530000000377</v>
          </cell>
          <cell r="CO488">
            <v>-511.18695000000298</v>
          </cell>
          <cell r="CP488">
            <v>-434.42740000001504</v>
          </cell>
          <cell r="CQ488">
            <v>1050.6606000000029</v>
          </cell>
          <cell r="CR488">
            <v>-5185.6831210004166</v>
          </cell>
          <cell r="CS488">
            <v>-56.043899999989662</v>
          </cell>
          <cell r="CT488">
            <v>-307.6957500000135</v>
          </cell>
          <cell r="CU488">
            <v>-788.44029999998747</v>
          </cell>
          <cell r="CV488">
            <v>-1267.0488000000187</v>
          </cell>
          <cell r="CW488">
            <v>-1432.9004800001858</v>
          </cell>
          <cell r="CX488">
            <v>-424.74367499999789</v>
          </cell>
          <cell r="CY488">
            <v>87.638699999981327</v>
          </cell>
          <cell r="CZ488">
            <v>-771.03037599998061</v>
          </cell>
          <cell r="DA488">
            <v>-334.09274000000732</v>
          </cell>
          <cell r="DB488">
            <v>-554.37269999997807</v>
          </cell>
          <cell r="DC488">
            <v>-262.56909999999334</v>
          </cell>
          <cell r="DD488">
            <v>925.61600000000908</v>
          </cell>
          <cell r="DE488">
            <v>-5063.4105269997381</v>
          </cell>
          <cell r="DF488">
            <v>-57.537672999984352</v>
          </cell>
          <cell r="DG488">
            <v>-289.14899000001606</v>
          </cell>
          <cell r="DH488">
            <v>-805.47330000001239</v>
          </cell>
          <cell r="DI488">
            <v>-1356.6042999999481</v>
          </cell>
          <cell r="DJ488">
            <v>-1556.8399900000077</v>
          </cell>
          <cell r="DK488">
            <v>-361.55918999999994</v>
          </cell>
          <cell r="DL488">
            <v>112.41670000000158</v>
          </cell>
          <cell r="DM488">
            <v>-715.17760000002454</v>
          </cell>
          <cell r="DN488">
            <v>-290.37102399999276</v>
          </cell>
          <cell r="DO488">
            <v>-384.65890000000945</v>
          </cell>
          <cell r="DP488">
            <v>-292.43389999997453</v>
          </cell>
          <cell r="DQ488">
            <v>933.97763999999734</v>
          </cell>
          <cell r="DR488">
            <v>-6299.8482620003633</v>
          </cell>
          <cell r="DS488">
            <v>-181.33580999998958</v>
          </cell>
          <cell r="DT488">
            <v>-358.47899999999208</v>
          </cell>
          <cell r="DU488">
            <v>-806.09060000011232</v>
          </cell>
          <cell r="DV488">
            <v>-1334.3099000000511</v>
          </cell>
          <cell r="DW488">
            <v>-1123.7523700001184</v>
          </cell>
          <cell r="DX488">
            <v>-608.39076999999816</v>
          </cell>
          <cell r="DY488">
            <v>-80.104399000003468</v>
          </cell>
          <cell r="DZ488">
            <v>-1030.8750700000091</v>
          </cell>
          <cell r="EA488">
            <v>-932.87270000000717</v>
          </cell>
          <cell r="EB488">
            <v>-427.50986300001387</v>
          </cell>
          <cell r="EC488">
            <v>-310.24278000000049</v>
          </cell>
          <cell r="ED488">
            <v>894.11499999999069</v>
          </cell>
        </row>
        <row r="490">
          <cell r="A490" t="str">
            <v xml:space="preserve">Total Purchased Power &amp; Net Interchange </v>
          </cell>
          <cell r="F490">
            <v>858.70792641676962</v>
          </cell>
          <cell r="G490">
            <v>955.45714289788157</v>
          </cell>
          <cell r="H490">
            <v>1303.8181759817526</v>
          </cell>
          <cell r="I490">
            <v>1381.634648563806</v>
          </cell>
          <cell r="J490">
            <v>1576.2623022608459</v>
          </cell>
          <cell r="K490">
            <v>2281.7970703947358</v>
          </cell>
          <cell r="L490">
            <v>2793.9690774400951</v>
          </cell>
          <cell r="M490">
            <v>1811.5475860388251</v>
          </cell>
          <cell r="N490">
            <v>1958.7042401160579</v>
          </cell>
          <cell r="O490">
            <v>1531.9122347380035</v>
          </cell>
          <cell r="P490">
            <v>1061.5448053972796</v>
          </cell>
          <cell r="Q490">
            <v>618.35499954689294</v>
          </cell>
          <cell r="R490">
            <v>18695.230595551431</v>
          </cell>
          <cell r="S490">
            <v>1033.9635262729134</v>
          </cell>
          <cell r="T490">
            <v>1102.621638028184</v>
          </cell>
          <cell r="U490">
            <v>1712.6637869789265</v>
          </cell>
          <cell r="V490">
            <v>1420.9676416299772</v>
          </cell>
          <cell r="W490">
            <v>1426.1810861849226</v>
          </cell>
          <cell r="X490">
            <v>2068.9973577121273</v>
          </cell>
          <cell r="Y490">
            <v>2798.0671652420424</v>
          </cell>
          <cell r="Z490">
            <v>1733.2815746769775</v>
          </cell>
          <cell r="AA490">
            <v>2017.0080256051151</v>
          </cell>
          <cell r="AB490">
            <v>1532.7359082760522</v>
          </cell>
          <cell r="AC490">
            <v>1010.1472386268433</v>
          </cell>
          <cell r="AD490">
            <v>838.59564631921239</v>
          </cell>
          <cell r="AE490">
            <v>20722.908233182505</v>
          </cell>
          <cell r="AF490">
            <v>1215.3568451900501</v>
          </cell>
          <cell r="AG490">
            <v>1163.7990897733252</v>
          </cell>
          <cell r="AH490">
            <v>1540.8757599613164</v>
          </cell>
          <cell r="AI490">
            <v>1474.0369082759134</v>
          </cell>
          <cell r="AJ490">
            <v>1694.5676738617476</v>
          </cell>
          <cell r="AK490">
            <v>2515.2728529691231</v>
          </cell>
          <cell r="AL490">
            <v>2988.9170286436565</v>
          </cell>
          <cell r="AM490">
            <v>2292.846112166997</v>
          </cell>
          <cell r="AN490">
            <v>2366.1902447021566</v>
          </cell>
          <cell r="AO490">
            <v>1598.9448749306612</v>
          </cell>
          <cell r="AP490">
            <v>1038.9074409739114</v>
          </cell>
          <cell r="AQ490">
            <v>833.1934017369058</v>
          </cell>
          <cell r="AR490">
            <v>20851.903135566041</v>
          </cell>
          <cell r="AS490">
            <v>898.29802815313451</v>
          </cell>
          <cell r="AT490">
            <v>1273.7921821000054</v>
          </cell>
          <cell r="AU490">
            <v>1686.3396682238672</v>
          </cell>
          <cell r="AV490">
            <v>1780.2211986952461</v>
          </cell>
          <cell r="AW490">
            <v>1066.9273871518672</v>
          </cell>
          <cell r="AX490">
            <v>2664.675068276003</v>
          </cell>
          <cell r="AY490">
            <v>2965.1410005376674</v>
          </cell>
          <cell r="AZ490">
            <v>2156.1347319257911</v>
          </cell>
          <cell r="BA490">
            <v>2371.5284857209772</v>
          </cell>
          <cell r="BB490">
            <v>1537.9228449310176</v>
          </cell>
          <cell r="BC490">
            <v>1129.9504329422489</v>
          </cell>
          <cell r="BD490">
            <v>1320.9721069070511</v>
          </cell>
          <cell r="BE490">
            <v>23983.735612690449</v>
          </cell>
          <cell r="BF490">
            <v>4069.4869739110582</v>
          </cell>
          <cell r="BG490">
            <v>1162.7714741269592</v>
          </cell>
          <cell r="BH490">
            <v>1620.3835875950754</v>
          </cell>
          <cell r="BI490">
            <v>1344.9497739870567</v>
          </cell>
          <cell r="BJ490">
            <v>1430.5917059287895</v>
          </cell>
          <cell r="BK490">
            <v>2834.0069311929401</v>
          </cell>
          <cell r="BL490">
            <v>2970.2763527499046</v>
          </cell>
          <cell r="BM490">
            <v>2178.6519351741299</v>
          </cell>
          <cell r="BN490">
            <v>2260.7073751660064</v>
          </cell>
          <cell r="BO490">
            <v>1436.1001656081062</v>
          </cell>
          <cell r="BP490">
            <v>905.48432677681558</v>
          </cell>
          <cell r="BQ490">
            <v>1770.3250104740728</v>
          </cell>
          <cell r="BR490">
            <v>20355.163492899388</v>
          </cell>
          <cell r="BS490">
            <v>1156.6260469020344</v>
          </cell>
          <cell r="BT490">
            <v>1236.443650431931</v>
          </cell>
          <cell r="BU490">
            <v>1045.7619786469731</v>
          </cell>
          <cell r="BV490">
            <v>1070.1003252731171</v>
          </cell>
          <cell r="BW490">
            <v>1418.4152990109287</v>
          </cell>
          <cell r="BX490">
            <v>2700.7739215998445</v>
          </cell>
          <cell r="BY490">
            <v>2972.9406103629153</v>
          </cell>
          <cell r="BZ490">
            <v>2097.5495524278376</v>
          </cell>
          <cell r="CA490">
            <v>2114.6908421332482</v>
          </cell>
          <cell r="CB490">
            <v>1622.7284250180237</v>
          </cell>
          <cell r="CC490">
            <v>1022.0528769933153</v>
          </cell>
          <cell r="CD490">
            <v>1897.0799641029444</v>
          </cell>
          <cell r="CE490">
            <v>20664.854147229344</v>
          </cell>
          <cell r="CF490">
            <v>1171.1020447979681</v>
          </cell>
          <cell r="CG490">
            <v>944.71423373022117</v>
          </cell>
          <cell r="CH490">
            <v>1558.4705817680806</v>
          </cell>
          <cell r="CI490">
            <v>1112.4746249970049</v>
          </cell>
          <cell r="CJ490">
            <v>1485.230797391152</v>
          </cell>
          <cell r="CK490">
            <v>2646.0015055979602</v>
          </cell>
          <cell r="CL490">
            <v>2871.6654689861462</v>
          </cell>
          <cell r="CM490">
            <v>2104.3075773539022</v>
          </cell>
          <cell r="CN490">
            <v>2176.2384210320888</v>
          </cell>
          <cell r="CO490">
            <v>1538.4112876229919</v>
          </cell>
          <cell r="CP490">
            <v>946.01755360304378</v>
          </cell>
          <cell r="CQ490">
            <v>2110.2200503489003</v>
          </cell>
          <cell r="CR490">
            <v>21040.918404974043</v>
          </cell>
          <cell r="CS490">
            <v>1215.2957094849553</v>
          </cell>
          <cell r="CT490">
            <v>1115.1813491440844</v>
          </cell>
          <cell r="CU490">
            <v>1413.8269318053499</v>
          </cell>
          <cell r="CV490">
            <v>1286.5465401120018</v>
          </cell>
          <cell r="CW490">
            <v>1530.3456277940422</v>
          </cell>
          <cell r="CX490">
            <v>2714.3909471547231</v>
          </cell>
          <cell r="CY490">
            <v>2936.9315093918703</v>
          </cell>
          <cell r="CZ490">
            <v>2071.1705530928448</v>
          </cell>
          <cell r="DA490">
            <v>2181.4004093969706</v>
          </cell>
          <cell r="DB490">
            <v>1484.9775462171528</v>
          </cell>
          <cell r="DC490">
            <v>1110.9736310760491</v>
          </cell>
          <cell r="DD490">
            <v>1979.8776503037661</v>
          </cell>
          <cell r="DE490">
            <v>21023.309194287285</v>
          </cell>
          <cell r="DF490">
            <v>1207.4452440498862</v>
          </cell>
          <cell r="DG490">
            <v>1126.6137315928936</v>
          </cell>
          <cell r="DH490">
            <v>1385.7825922120828</v>
          </cell>
          <cell r="DI490">
            <v>1180.8137678811327</v>
          </cell>
          <cell r="DJ490">
            <v>1391.589883544948</v>
          </cell>
          <cell r="DK490">
            <v>2752.9524041931145</v>
          </cell>
          <cell r="DL490">
            <v>2947.4630476799794</v>
          </cell>
          <cell r="DM490">
            <v>2124.3556451690383</v>
          </cell>
          <cell r="DN490">
            <v>2204.5891855160007</v>
          </cell>
          <cell r="DO490">
            <v>1644.494595265016</v>
          </cell>
          <cell r="DP490">
            <v>1074.241115426179</v>
          </cell>
          <cell r="DQ490">
            <v>1982.9679817541037</v>
          </cell>
          <cell r="DR490">
            <v>19667.540530022234</v>
          </cell>
          <cell r="DS490">
            <v>1077.3221727139316</v>
          </cell>
          <cell r="DT490">
            <v>1134.9727435889654</v>
          </cell>
          <cell r="DU490">
            <v>1331.0934834866785</v>
          </cell>
          <cell r="DV490">
            <v>1190.4214131201152</v>
          </cell>
          <cell r="DW490">
            <v>1809.9353629217949</v>
          </cell>
          <cell r="DX490">
            <v>2508.2993766211439</v>
          </cell>
          <cell r="DY490">
            <v>2732.4160136850551</v>
          </cell>
          <cell r="DZ490">
            <v>1794.4604553629179</v>
          </cell>
          <cell r="EA490">
            <v>1557.5283605519217</v>
          </cell>
          <cell r="EB490">
            <v>1543.6318985060789</v>
          </cell>
          <cell r="EC490">
            <v>1049.5988579939585</v>
          </cell>
          <cell r="ED490">
            <v>1937.8603914678097</v>
          </cell>
        </row>
        <row r="492">
          <cell r="A492" t="str">
            <v>Coal Generation</v>
          </cell>
        </row>
        <row r="493">
          <cell r="C493" t="str">
            <v>Cholla</v>
          </cell>
          <cell r="F493">
            <v>-4.1930399999837391</v>
          </cell>
          <cell r="G493">
            <v>-2.4979799999855459</v>
          </cell>
          <cell r="H493">
            <v>-25.336680000007618</v>
          </cell>
          <cell r="I493">
            <v>-3.2830000011017546E-2</v>
          </cell>
          <cell r="J493">
            <v>0</v>
          </cell>
          <cell r="K493">
            <v>0</v>
          </cell>
          <cell r="L493">
            <v>-76.332460000005085</v>
          </cell>
          <cell r="M493">
            <v>-173.66719999999623</v>
          </cell>
          <cell r="N493">
            <v>-55.249390000011772</v>
          </cell>
          <cell r="O493">
            <v>-6.7141199999896344</v>
          </cell>
          <cell r="P493">
            <v>-7.1161699999938719</v>
          </cell>
          <cell r="Q493">
            <v>-2.6582599999965169</v>
          </cell>
          <cell r="R493">
            <v>-162.11593000008725</v>
          </cell>
          <cell r="S493">
            <v>-2.945319999998901</v>
          </cell>
          <cell r="T493">
            <v>-5.5903799999941839</v>
          </cell>
          <cell r="U493">
            <v>-0.83576999999058899</v>
          </cell>
          <cell r="V493">
            <v>-2.1231100000004517</v>
          </cell>
          <cell r="W493">
            <v>-11.515480000001844</v>
          </cell>
          <cell r="X493">
            <v>-8.9614199999923585</v>
          </cell>
          <cell r="Y493">
            <v>-23.491500000003725</v>
          </cell>
          <cell r="Z493">
            <v>-89.846690000005765</v>
          </cell>
          <cell r="AA493">
            <v>-12.426300000021001</v>
          </cell>
          <cell r="AB493">
            <v>-5.4399999935412779E-3</v>
          </cell>
          <cell r="AC493">
            <v>-4.3120699999999488</v>
          </cell>
          <cell r="AD493">
            <v>-6.2449999997625127E-2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</row>
        <row r="494">
          <cell r="C494" t="str">
            <v>Colstrip</v>
          </cell>
          <cell r="F494">
            <v>0</v>
          </cell>
          <cell r="G494">
            <v>0</v>
          </cell>
          <cell r="H494">
            <v>0</v>
          </cell>
          <cell r="I494">
            <v>-6.4102110000094399</v>
          </cell>
          <cell r="J494">
            <v>0</v>
          </cell>
          <cell r="K494">
            <v>-9.2412119999935385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-54.671303000068292</v>
          </cell>
          <cell r="S494">
            <v>0</v>
          </cell>
          <cell r="T494">
            <v>0</v>
          </cell>
          <cell r="U494">
            <v>-31.036992000008468</v>
          </cell>
          <cell r="V494">
            <v>-9.5304340000002412</v>
          </cell>
          <cell r="W494">
            <v>-14.103877000001376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-810.52678199997172</v>
          </cell>
          <cell r="AF494">
            <v>-71.861553000009735</v>
          </cell>
          <cell r="AG494">
            <v>-37.870802999997977</v>
          </cell>
          <cell r="AH494">
            <v>-249.48955699999351</v>
          </cell>
          <cell r="AI494">
            <v>-60.304109999997308</v>
          </cell>
          <cell r="AJ494">
            <v>-55.764511000001221</v>
          </cell>
          <cell r="AK494">
            <v>-144.30296900001122</v>
          </cell>
          <cell r="AL494">
            <v>-31.499434999990626</v>
          </cell>
          <cell r="AM494">
            <v>-12.567451000009896</v>
          </cell>
          <cell r="AN494">
            <v>-73.010994999989634</v>
          </cell>
          <cell r="AO494">
            <v>-40.819273999994039</v>
          </cell>
          <cell r="AP494">
            <v>-29.644279000000097</v>
          </cell>
          <cell r="AQ494">
            <v>-3.39184500000556</v>
          </cell>
          <cell r="AR494">
            <v>-162.61690000002272</v>
          </cell>
          <cell r="AS494">
            <v>0</v>
          </cell>
          <cell r="AT494">
            <v>0</v>
          </cell>
          <cell r="AU494">
            <v>-14.082141999999294</v>
          </cell>
          <cell r="AV494">
            <v>-68.857501000005868</v>
          </cell>
          <cell r="AW494">
            <v>-14.247486000007484</v>
          </cell>
          <cell r="AX494">
            <v>-48.156503999998677</v>
          </cell>
          <cell r="AY494">
            <v>0</v>
          </cell>
          <cell r="AZ494">
            <v>0</v>
          </cell>
          <cell r="BA494">
            <v>0</v>
          </cell>
          <cell r="BB494">
            <v>-17.273267000011401</v>
          </cell>
          <cell r="BC494">
            <v>0</v>
          </cell>
          <cell r="BD494">
            <v>0</v>
          </cell>
          <cell r="BE494">
            <v>-178.55249099992216</v>
          </cell>
          <cell r="BF494">
            <v>0</v>
          </cell>
          <cell r="BG494">
            <v>-6.4091789999802131</v>
          </cell>
          <cell r="BH494">
            <v>-35.565923999994993</v>
          </cell>
          <cell r="BI494">
            <v>-48.507335000002058</v>
          </cell>
          <cell r="BJ494">
            <v>-20.39305400000012</v>
          </cell>
          <cell r="BK494">
            <v>0</v>
          </cell>
          <cell r="BL494">
            <v>0</v>
          </cell>
          <cell r="BM494">
            <v>-17.854005000001052</v>
          </cell>
          <cell r="BN494">
            <v>-19.603027999997721</v>
          </cell>
          <cell r="BO494">
            <v>-23.998042999999598</v>
          </cell>
          <cell r="BP494">
            <v>-6.2219230000046082</v>
          </cell>
          <cell r="BQ494">
            <v>0</v>
          </cell>
          <cell r="BR494">
            <v>-105.5310120000504</v>
          </cell>
          <cell r="BS494">
            <v>0</v>
          </cell>
          <cell r="BT494">
            <v>-8.2363279999990482</v>
          </cell>
          <cell r="BU494">
            <v>-5.3156660000095144</v>
          </cell>
          <cell r="BV494">
            <v>-23.374983000001521</v>
          </cell>
          <cell r="BW494">
            <v>-3.881800000090152E-2</v>
          </cell>
          <cell r="BX494">
            <v>-45.869389000014053</v>
          </cell>
          <cell r="BY494">
            <v>0</v>
          </cell>
          <cell r="BZ494">
            <v>0</v>
          </cell>
          <cell r="CA494">
            <v>0</v>
          </cell>
          <cell r="CB494">
            <v>-22.695827999996254</v>
          </cell>
          <cell r="CC494">
            <v>0</v>
          </cell>
          <cell r="CD494">
            <v>0</v>
          </cell>
          <cell r="CE494">
            <v>-172.50216199993156</v>
          </cell>
          <cell r="CF494">
            <v>0</v>
          </cell>
          <cell r="CG494">
            <v>0</v>
          </cell>
          <cell r="CH494">
            <v>-17.965333000000101</v>
          </cell>
          <cell r="CI494">
            <v>-56.332766000006814</v>
          </cell>
          <cell r="CJ494">
            <v>0</v>
          </cell>
          <cell r="CK494">
            <v>-35.983885999987251</v>
          </cell>
          <cell r="CL494">
            <v>0</v>
          </cell>
          <cell r="CM494">
            <v>-2.6550290000013774</v>
          </cell>
          <cell r="CN494">
            <v>-13.028077000009944</v>
          </cell>
          <cell r="CO494">
            <v>-13.231928999986849</v>
          </cell>
          <cell r="CP494">
            <v>-33.305141999997431</v>
          </cell>
          <cell r="CQ494">
            <v>0</v>
          </cell>
          <cell r="CR494">
            <v>-97.473570999922231</v>
          </cell>
          <cell r="CS494">
            <v>-1.4296400000021094</v>
          </cell>
          <cell r="CT494">
            <v>0</v>
          </cell>
          <cell r="CU494">
            <v>0</v>
          </cell>
          <cell r="CV494">
            <v>-56.721446000010474</v>
          </cell>
          <cell r="CW494">
            <v>-9.4863279999990482</v>
          </cell>
          <cell r="CX494">
            <v>-11.840307999998913</v>
          </cell>
          <cell r="CY494">
            <v>0</v>
          </cell>
          <cell r="CZ494">
            <v>0</v>
          </cell>
          <cell r="DA494">
            <v>-17.995848999998998</v>
          </cell>
          <cell r="DB494">
            <v>0</v>
          </cell>
          <cell r="DC494">
            <v>0</v>
          </cell>
          <cell r="DD494">
            <v>0</v>
          </cell>
          <cell r="DE494">
            <v>-136.89981200010516</v>
          </cell>
          <cell r="DF494">
            <v>0</v>
          </cell>
          <cell r="DG494">
            <v>-16.250200000009499</v>
          </cell>
          <cell r="DH494">
            <v>-39.518410000004224</v>
          </cell>
          <cell r="DI494">
            <v>-36.347508000006201</v>
          </cell>
          <cell r="DJ494">
            <v>-9.4353040000059991</v>
          </cell>
          <cell r="DK494">
            <v>-17.831786999988253</v>
          </cell>
          <cell r="DL494">
            <v>0</v>
          </cell>
          <cell r="DM494">
            <v>0</v>
          </cell>
          <cell r="DN494">
            <v>-9.6069350000034319</v>
          </cell>
          <cell r="DO494">
            <v>-7.9096680000075139</v>
          </cell>
          <cell r="DP494">
            <v>0</v>
          </cell>
          <cell r="DQ494">
            <v>0</v>
          </cell>
          <cell r="DR494">
            <v>-73.545905000064522</v>
          </cell>
          <cell r="DS494">
            <v>-19.049804000009317</v>
          </cell>
          <cell r="DT494">
            <v>0</v>
          </cell>
          <cell r="DU494">
            <v>-24.912344999989728</v>
          </cell>
          <cell r="DV494">
            <v>-18.437499000006937</v>
          </cell>
          <cell r="DW494">
            <v>-9.5108000001346227E-2</v>
          </cell>
          <cell r="DX494">
            <v>0</v>
          </cell>
          <cell r="DY494">
            <v>-4.1751710000098683</v>
          </cell>
          <cell r="DZ494">
            <v>0</v>
          </cell>
          <cell r="EA494">
            <v>0</v>
          </cell>
          <cell r="EB494">
            <v>-6.8759779999963939</v>
          </cell>
          <cell r="EC494">
            <v>0</v>
          </cell>
          <cell r="ED494">
            <v>0</v>
          </cell>
        </row>
        <row r="495">
          <cell r="C495" t="str">
            <v>Craig</v>
          </cell>
          <cell r="F495">
            <v>0</v>
          </cell>
          <cell r="G495">
            <v>0</v>
          </cell>
          <cell r="H495">
            <v>0</v>
          </cell>
          <cell r="I495">
            <v>-0.10832400000072084</v>
          </cell>
          <cell r="J495">
            <v>0</v>
          </cell>
          <cell r="K495">
            <v>0</v>
          </cell>
          <cell r="L495">
            <v>-8.4828300000081072</v>
          </cell>
          <cell r="M495">
            <v>-20.915754999994533</v>
          </cell>
          <cell r="N495">
            <v>0</v>
          </cell>
          <cell r="O495">
            <v>0</v>
          </cell>
          <cell r="P495">
            <v>-8.1186880000022938</v>
          </cell>
          <cell r="Q495">
            <v>-5.153109000006225</v>
          </cell>
          <cell r="R495">
            <v>-22.174360999837518</v>
          </cell>
          <cell r="S495">
            <v>-0.11736999999266118</v>
          </cell>
          <cell r="T495">
            <v>-2.8065800000040326</v>
          </cell>
          <cell r="U495">
            <v>-3.3361860000004526</v>
          </cell>
          <cell r="V495">
            <v>0</v>
          </cell>
          <cell r="W495">
            <v>-0.12609900000097696</v>
          </cell>
          <cell r="X495">
            <v>0</v>
          </cell>
          <cell r="Y495">
            <v>-3.6040649999922607</v>
          </cell>
          <cell r="Z495">
            <v>-7.1055400000041118</v>
          </cell>
          <cell r="AA495">
            <v>0</v>
          </cell>
          <cell r="AB495">
            <v>0</v>
          </cell>
          <cell r="AC495">
            <v>-5.0568849999981467</v>
          </cell>
          <cell r="AD495">
            <v>-2.1635999990394339E-2</v>
          </cell>
          <cell r="AE495">
            <v>-262.12396500015166</v>
          </cell>
          <cell r="AF495">
            <v>-2.8629800000053365</v>
          </cell>
          <cell r="AG495">
            <v>0</v>
          </cell>
          <cell r="AH495">
            <v>-110.53737700000056</v>
          </cell>
          <cell r="AI495">
            <v>0</v>
          </cell>
          <cell r="AJ495">
            <v>-12.905361999990419</v>
          </cell>
          <cell r="AK495">
            <v>-33.707568000012543</v>
          </cell>
          <cell r="AL495">
            <v>-14.312310000008438</v>
          </cell>
          <cell r="AM495">
            <v>-48.038849999997183</v>
          </cell>
          <cell r="AN495">
            <v>-13.610532999999123</v>
          </cell>
          <cell r="AO495">
            <v>-1.1899999808520079E-3</v>
          </cell>
          <cell r="AP495">
            <v>-7.2915030000003753</v>
          </cell>
          <cell r="AQ495">
            <v>-18.856291999996756</v>
          </cell>
          <cell r="AR495">
            <v>-149.72463099996094</v>
          </cell>
          <cell r="AS495">
            <v>0</v>
          </cell>
          <cell r="AT495">
            <v>-2.5241169999935664</v>
          </cell>
          <cell r="AU495">
            <v>-0.27349799999501556</v>
          </cell>
          <cell r="AV495">
            <v>-1.3036809999975958</v>
          </cell>
          <cell r="AW495">
            <v>-9.2476500000047963</v>
          </cell>
          <cell r="AX495">
            <v>-9.8470170000073267</v>
          </cell>
          <cell r="AY495">
            <v>-73.339703999983612</v>
          </cell>
          <cell r="AZ495">
            <v>-29.411087000000407</v>
          </cell>
          <cell r="BA495">
            <v>-17.932021000000532</v>
          </cell>
          <cell r="BB495">
            <v>-5.8458559999999125</v>
          </cell>
          <cell r="BC495">
            <v>0</v>
          </cell>
          <cell r="BD495">
            <v>0</v>
          </cell>
          <cell r="BE495">
            <v>-43.325146000017412</v>
          </cell>
          <cell r="BF495">
            <v>0</v>
          </cell>
          <cell r="BG495">
            <v>0</v>
          </cell>
          <cell r="BH495">
            <v>-9.2885740000056103</v>
          </cell>
          <cell r="BI495">
            <v>-16.297608000000764</v>
          </cell>
          <cell r="BJ495">
            <v>0</v>
          </cell>
          <cell r="BK495">
            <v>-3.7999999999883585</v>
          </cell>
          <cell r="BL495">
            <v>0</v>
          </cell>
          <cell r="BM495">
            <v>0</v>
          </cell>
          <cell r="BN495">
            <v>0</v>
          </cell>
          <cell r="BO495">
            <v>-13.938964000000851</v>
          </cell>
          <cell r="BP495">
            <v>0</v>
          </cell>
          <cell r="BQ495">
            <v>0</v>
          </cell>
          <cell r="BR495">
            <v>-17.705073000164703</v>
          </cell>
          <cell r="BS495">
            <v>0</v>
          </cell>
          <cell r="BT495">
            <v>0</v>
          </cell>
          <cell r="BU495">
            <v>0</v>
          </cell>
          <cell r="BV495">
            <v>-17.705073000004631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-69.255339999916032</v>
          </cell>
          <cell r="CF495">
            <v>0</v>
          </cell>
          <cell r="CG495">
            <v>0</v>
          </cell>
          <cell r="CH495">
            <v>-24.887281000002986</v>
          </cell>
          <cell r="CI495">
            <v>-33.847029000004113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-10.320560000000114</v>
          </cell>
          <cell r="CP495">
            <v>-0.20046999999613035</v>
          </cell>
          <cell r="CQ495">
            <v>0</v>
          </cell>
          <cell r="CR495">
            <v>-10.813606000039726</v>
          </cell>
          <cell r="CS495">
            <v>0</v>
          </cell>
          <cell r="CT495">
            <v>0</v>
          </cell>
          <cell r="CU495">
            <v>-9.0524900000018533</v>
          </cell>
          <cell r="CV495">
            <v>0</v>
          </cell>
          <cell r="CW495">
            <v>0</v>
          </cell>
          <cell r="CX495">
            <v>-1.7611159999942174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-1.6514610000886023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-1.6514610000012908</v>
          </cell>
          <cell r="DO495">
            <v>0</v>
          </cell>
          <cell r="DP495">
            <v>0</v>
          </cell>
          <cell r="DQ495">
            <v>0</v>
          </cell>
          <cell r="DR495">
            <v>-17.154198999982327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-4.1754440000004251</v>
          </cell>
          <cell r="DZ495">
            <v>0</v>
          </cell>
          <cell r="EA495">
            <v>0</v>
          </cell>
          <cell r="EB495">
            <v>-12.978754999996454</v>
          </cell>
          <cell r="EC495">
            <v>0</v>
          </cell>
          <cell r="ED495">
            <v>0</v>
          </cell>
        </row>
        <row r="496">
          <cell r="C496" t="str">
            <v>Dave Johnston</v>
          </cell>
          <cell r="F496">
            <v>0</v>
          </cell>
          <cell r="G496">
            <v>0</v>
          </cell>
          <cell r="H496">
            <v>0</v>
          </cell>
          <cell r="I496">
            <v>-91.624390999961179</v>
          </cell>
          <cell r="J496">
            <v>-132.32972799998242</v>
          </cell>
          <cell r="K496">
            <v>-43.888675000052899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-198.45361700002104</v>
          </cell>
          <cell r="S496">
            <v>0</v>
          </cell>
          <cell r="T496">
            <v>0</v>
          </cell>
          <cell r="U496">
            <v>-18.262175999989267</v>
          </cell>
          <cell r="V496">
            <v>-12.724860000016633</v>
          </cell>
          <cell r="W496">
            <v>-141.29117099998984</v>
          </cell>
          <cell r="X496">
            <v>-17.376216999953613</v>
          </cell>
          <cell r="Y496">
            <v>-0.19543000002158806</v>
          </cell>
          <cell r="Z496">
            <v>0</v>
          </cell>
          <cell r="AA496">
            <v>0</v>
          </cell>
          <cell r="AB496">
            <v>-8.6037629999918863</v>
          </cell>
          <cell r="AC496">
            <v>0</v>
          </cell>
          <cell r="AD496">
            <v>0</v>
          </cell>
          <cell r="AE496">
            <v>-876.2593519994989</v>
          </cell>
          <cell r="AF496">
            <v>-3.8820800000103191</v>
          </cell>
          <cell r="AG496">
            <v>-41.4291240000166</v>
          </cell>
          <cell r="AH496">
            <v>-76.523730000015348</v>
          </cell>
          <cell r="AI496">
            <v>-131.77552999998443</v>
          </cell>
          <cell r="AJ496">
            <v>-123.65926200000104</v>
          </cell>
          <cell r="AK496">
            <v>-174.14702600002056</v>
          </cell>
          <cell r="AL496">
            <v>-19.400904999987688</v>
          </cell>
          <cell r="AM496">
            <v>-52.398927000060212</v>
          </cell>
          <cell r="AN496">
            <v>-108.96054699999513</v>
          </cell>
          <cell r="AO496">
            <v>-85.619446000026073</v>
          </cell>
          <cell r="AP496">
            <v>-52.936164999962784</v>
          </cell>
          <cell r="AQ496">
            <v>-5.5266099999425933</v>
          </cell>
          <cell r="AR496">
            <v>-457.9748630002141</v>
          </cell>
          <cell r="AS496">
            <v>0</v>
          </cell>
          <cell r="AT496">
            <v>-7.9333500000066124</v>
          </cell>
          <cell r="AU496">
            <v>-72.188005000003614</v>
          </cell>
          <cell r="AV496">
            <v>-150.058897000039</v>
          </cell>
          <cell r="AW496">
            <v>-81.229953000089154</v>
          </cell>
          <cell r="AX496">
            <v>-45.50973100005649</v>
          </cell>
          <cell r="AY496">
            <v>0</v>
          </cell>
          <cell r="AZ496">
            <v>0</v>
          </cell>
          <cell r="BA496">
            <v>-27.408447000023443</v>
          </cell>
          <cell r="BB496">
            <v>-66.583000000042375</v>
          </cell>
          <cell r="BC496">
            <v>-7.0634800000116229</v>
          </cell>
          <cell r="BD496">
            <v>0</v>
          </cell>
          <cell r="BE496">
            <v>-405.57431000005454</v>
          </cell>
          <cell r="BF496">
            <v>0</v>
          </cell>
          <cell r="BG496">
            <v>-7.9555699999909848</v>
          </cell>
          <cell r="BH496">
            <v>-43.213440000021365</v>
          </cell>
          <cell r="BI496">
            <v>-87.646973000024445</v>
          </cell>
          <cell r="BJ496">
            <v>-197.54497000004631</v>
          </cell>
          <cell r="BK496">
            <v>-15.814452000020538</v>
          </cell>
          <cell r="BL496">
            <v>-9.8012650000164285</v>
          </cell>
          <cell r="BM496">
            <v>-8.250969999935478</v>
          </cell>
          <cell r="BN496">
            <v>0</v>
          </cell>
          <cell r="BO496">
            <v>-35.346669999998994</v>
          </cell>
          <cell r="BP496">
            <v>0</v>
          </cell>
          <cell r="BQ496">
            <v>0</v>
          </cell>
          <cell r="BR496">
            <v>-228.26819400023669</v>
          </cell>
          <cell r="BS496">
            <v>0</v>
          </cell>
          <cell r="BT496">
            <v>0</v>
          </cell>
          <cell r="BU496">
            <v>-10.835635999974329</v>
          </cell>
          <cell r="BV496">
            <v>-99.097354999976233</v>
          </cell>
          <cell r="BW496">
            <v>-42.788624000037089</v>
          </cell>
          <cell r="BX496">
            <v>-59.28954500000691</v>
          </cell>
          <cell r="BY496">
            <v>0</v>
          </cell>
          <cell r="BZ496">
            <v>-5.2326340000145137</v>
          </cell>
          <cell r="CA496">
            <v>-9.7524500000290573</v>
          </cell>
          <cell r="CB496">
            <v>-1.271950000023935</v>
          </cell>
          <cell r="CC496">
            <v>0</v>
          </cell>
          <cell r="CD496">
            <v>0</v>
          </cell>
          <cell r="CE496">
            <v>-228.49033299926668</v>
          </cell>
          <cell r="CF496">
            <v>0</v>
          </cell>
          <cell r="CG496">
            <v>-7.1428200000082143</v>
          </cell>
          <cell r="CH496">
            <v>-16.969479999970645</v>
          </cell>
          <cell r="CI496">
            <v>-72.330006000003777</v>
          </cell>
          <cell r="CJ496">
            <v>-86.037664000061341</v>
          </cell>
          <cell r="CK496">
            <v>-36.033632999984547</v>
          </cell>
          <cell r="CL496">
            <v>0</v>
          </cell>
          <cell r="CM496">
            <v>0</v>
          </cell>
          <cell r="CN496">
            <v>-1.4045399999013171</v>
          </cell>
          <cell r="CO496">
            <v>-8.5721900000353344</v>
          </cell>
          <cell r="CP496">
            <v>0</v>
          </cell>
          <cell r="CQ496">
            <v>0</v>
          </cell>
          <cell r="CR496">
            <v>-167.63010399974883</v>
          </cell>
          <cell r="CS496">
            <v>-2.8311000000103377</v>
          </cell>
          <cell r="CT496">
            <v>-7.8359400000190362</v>
          </cell>
          <cell r="CU496">
            <v>-12.610859000007622</v>
          </cell>
          <cell r="CV496">
            <v>-33.862330000032671</v>
          </cell>
          <cell r="CW496">
            <v>-61.707163000013679</v>
          </cell>
          <cell r="CX496">
            <v>-14.286131999979261</v>
          </cell>
          <cell r="CY496">
            <v>0</v>
          </cell>
          <cell r="CZ496">
            <v>0</v>
          </cell>
          <cell r="DA496">
            <v>-19.61278999998467</v>
          </cell>
          <cell r="DB496">
            <v>-14.883789999992587</v>
          </cell>
          <cell r="DC496">
            <v>0</v>
          </cell>
          <cell r="DD496">
            <v>0</v>
          </cell>
          <cell r="DE496">
            <v>-199.4961530007422</v>
          </cell>
          <cell r="DF496">
            <v>0</v>
          </cell>
          <cell r="DG496">
            <v>0</v>
          </cell>
          <cell r="DH496">
            <v>-10.740038999996614</v>
          </cell>
          <cell r="DI496">
            <v>-10.645671000005677</v>
          </cell>
          <cell r="DJ496">
            <v>-102.04998600005638</v>
          </cell>
          <cell r="DK496">
            <v>-21.769045000022743</v>
          </cell>
          <cell r="DL496">
            <v>0</v>
          </cell>
          <cell r="DM496">
            <v>0</v>
          </cell>
          <cell r="DN496">
            <v>-46.736970000027213</v>
          </cell>
          <cell r="DO496">
            <v>-7.554441999993287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</row>
        <row r="497">
          <cell r="C497" t="str">
            <v>Hayden</v>
          </cell>
          <cell r="F497">
            <v>-4.0283000002091285E-2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-8.9692300000024261</v>
          </cell>
          <cell r="L497">
            <v>-7.748898999998346</v>
          </cell>
          <cell r="M497">
            <v>-33.261943000004976</v>
          </cell>
          <cell r="N497">
            <v>-9.7089859999978216</v>
          </cell>
          <cell r="O497">
            <v>-9.7427000000607222E-2</v>
          </cell>
          <cell r="P497">
            <v>0</v>
          </cell>
          <cell r="Q497">
            <v>-4.8880300000018906</v>
          </cell>
          <cell r="R497">
            <v>-41.222105999942869</v>
          </cell>
          <cell r="S497">
            <v>-0.17321699999592965</v>
          </cell>
          <cell r="T497">
            <v>0</v>
          </cell>
          <cell r="U497">
            <v>-5.8564000002661487E-2</v>
          </cell>
          <cell r="V497">
            <v>-3.8608400000011898</v>
          </cell>
          <cell r="W497">
            <v>-0.79801400000724243</v>
          </cell>
          <cell r="X497">
            <v>-0.28963099999236874</v>
          </cell>
          <cell r="Y497">
            <v>0</v>
          </cell>
          <cell r="Z497">
            <v>-22.634616000003007</v>
          </cell>
          <cell r="AA497">
            <v>-9.4139990000039688</v>
          </cell>
          <cell r="AB497">
            <v>0</v>
          </cell>
          <cell r="AC497">
            <v>0</v>
          </cell>
          <cell r="AD497">
            <v>-3.9932249999983469</v>
          </cell>
          <cell r="AE497">
            <v>-94.286610000068322</v>
          </cell>
          <cell r="AF497">
            <v>-0.16128699999535456</v>
          </cell>
          <cell r="AG497">
            <v>-1.6235999999480555E-2</v>
          </cell>
          <cell r="AH497">
            <v>-35.259835000000749</v>
          </cell>
          <cell r="AI497">
            <v>-3.8575840000048629</v>
          </cell>
          <cell r="AJ497">
            <v>-0.44668499999534106</v>
          </cell>
          <cell r="AK497">
            <v>0</v>
          </cell>
          <cell r="AL497">
            <v>-18.522675000000163</v>
          </cell>
          <cell r="AM497">
            <v>-28.837187999997695</v>
          </cell>
          <cell r="AN497">
            <v>-6.3408829999971204</v>
          </cell>
          <cell r="AO497">
            <v>0</v>
          </cell>
          <cell r="AP497">
            <v>0</v>
          </cell>
          <cell r="AQ497">
            <v>-0.84423700000479585</v>
          </cell>
          <cell r="AR497">
            <v>-104.83688499999698</v>
          </cell>
          <cell r="AS497">
            <v>-10.805778000001737</v>
          </cell>
          <cell r="AT497">
            <v>-9.9822000000131084E-2</v>
          </cell>
          <cell r="AU497">
            <v>-0.34084299999813084</v>
          </cell>
          <cell r="AV497">
            <v>0</v>
          </cell>
          <cell r="AW497">
            <v>-2.0702810000002501</v>
          </cell>
          <cell r="AX497">
            <v>-22.238161000001128</v>
          </cell>
          <cell r="AY497">
            <v>-25.552374000006239</v>
          </cell>
          <cell r="AZ497">
            <v>-22.742821999992884</v>
          </cell>
          <cell r="BA497">
            <v>-20.986804000007396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-27.973534000047948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-5.8632370000013907</v>
          </cell>
          <cell r="CX497">
            <v>-2.7999970000018948</v>
          </cell>
          <cell r="CY497">
            <v>0</v>
          </cell>
          <cell r="CZ497">
            <v>0</v>
          </cell>
          <cell r="DA497">
            <v>-19.310299999997369</v>
          </cell>
          <cell r="DB497">
            <v>0</v>
          </cell>
          <cell r="DC497">
            <v>0</v>
          </cell>
          <cell r="DD497">
            <v>0</v>
          </cell>
          <cell r="DE497">
            <v>-13.488254999974743</v>
          </cell>
          <cell r="DF497">
            <v>0</v>
          </cell>
          <cell r="DG497">
            <v>0</v>
          </cell>
          <cell r="DH497">
            <v>0</v>
          </cell>
          <cell r="DI497">
            <v>-8.988257999997586</v>
          </cell>
          <cell r="DJ497">
            <v>-4.4999969999989844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-3.8366579999565147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-3.8366580000001704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</row>
        <row r="498">
          <cell r="C498" t="str">
            <v>Hunter</v>
          </cell>
          <cell r="F498">
            <v>-148.48841600003652</v>
          </cell>
          <cell r="G498">
            <v>-37.352560000028461</v>
          </cell>
          <cell r="H498">
            <v>-429.76149099995382</v>
          </cell>
          <cell r="I498">
            <v>-209.98118399997475</v>
          </cell>
          <cell r="J498">
            <v>-136.27251000003889</v>
          </cell>
          <cell r="K498">
            <v>-801.21186999999918</v>
          </cell>
          <cell r="L498">
            <v>-188.74010799999814</v>
          </cell>
          <cell r="M498">
            <v>-485.25751000014134</v>
          </cell>
          <cell r="N498">
            <v>-802.558704999974</v>
          </cell>
          <cell r="O498">
            <v>-282.99933999998029</v>
          </cell>
          <cell r="P498">
            <v>-263.76426399999764</v>
          </cell>
          <cell r="Q498">
            <v>-192.56231999990996</v>
          </cell>
          <cell r="R498">
            <v>-4537.9963220013306</v>
          </cell>
          <cell r="S498">
            <v>-443.08780600002501</v>
          </cell>
          <cell r="T498">
            <v>-356.50991999998223</v>
          </cell>
          <cell r="U498">
            <v>-421.85671599995112</v>
          </cell>
          <cell r="V498">
            <v>-199.76127999997698</v>
          </cell>
          <cell r="W498">
            <v>-178.91120400000364</v>
          </cell>
          <cell r="X498">
            <v>-578.78116599994246</v>
          </cell>
          <cell r="Y498">
            <v>-191.29928699997254</v>
          </cell>
          <cell r="Z498">
            <v>-646.85171399998944</v>
          </cell>
          <cell r="AA498">
            <v>-883.05151799996383</v>
          </cell>
          <cell r="AB498">
            <v>-233.87504699995043</v>
          </cell>
          <cell r="AC498">
            <v>-92.454900000011548</v>
          </cell>
          <cell r="AD498">
            <v>-311.55576399998972</v>
          </cell>
          <cell r="AE498">
            <v>-3162.7775719985366</v>
          </cell>
          <cell r="AF498">
            <v>-70.852409999992233</v>
          </cell>
          <cell r="AG498">
            <v>-68.907443000003695</v>
          </cell>
          <cell r="AH498">
            <v>-1389.0797039999743</v>
          </cell>
          <cell r="AI498">
            <v>-93.734925000055227</v>
          </cell>
          <cell r="AJ498">
            <v>-101.0036839999957</v>
          </cell>
          <cell r="AK498">
            <v>-277.42543099995237</v>
          </cell>
          <cell r="AL498">
            <v>-156.00573899998562</v>
          </cell>
          <cell r="AM498">
            <v>-576.58860499993898</v>
          </cell>
          <cell r="AN498">
            <v>-221.28974099992774</v>
          </cell>
          <cell r="AO498">
            <v>-94.961449999944307</v>
          </cell>
          <cell r="AP498">
            <v>-40.462177000008523</v>
          </cell>
          <cell r="AQ498">
            <v>-72.466263000038452</v>
          </cell>
          <cell r="AR498">
            <v>-2543.8674570005387</v>
          </cell>
          <cell r="AS498">
            <v>-116.23921499995049</v>
          </cell>
          <cell r="AT498">
            <v>-115.7169789999607</v>
          </cell>
          <cell r="AU498">
            <v>-98.236873999936506</v>
          </cell>
          <cell r="AV498">
            <v>-61.213884000026155</v>
          </cell>
          <cell r="AW498">
            <v>-97.942229999986012</v>
          </cell>
          <cell r="AX498">
            <v>-454.57746900001075</v>
          </cell>
          <cell r="AY498">
            <v>-386.62631000002148</v>
          </cell>
          <cell r="AZ498">
            <v>-551.70826699997997</v>
          </cell>
          <cell r="BA498">
            <v>-350.38337400008459</v>
          </cell>
          <cell r="BB498">
            <v>-114.68836999998894</v>
          </cell>
          <cell r="BC498">
            <v>-47.053429999970831</v>
          </cell>
          <cell r="BD498">
            <v>-149.48105499998201</v>
          </cell>
          <cell r="BE498">
            <v>-737.13286900054663</v>
          </cell>
          <cell r="BF498">
            <v>1565.1264800000354</v>
          </cell>
          <cell r="BG498">
            <v>-64.4033369999961</v>
          </cell>
          <cell r="BH498">
            <v>-92.74095100001432</v>
          </cell>
          <cell r="BI498">
            <v>-87.314304999948945</v>
          </cell>
          <cell r="BJ498">
            <v>-71.095544999989215</v>
          </cell>
          <cell r="BK498">
            <v>-342.52030299999751</v>
          </cell>
          <cell r="BL498">
            <v>-491.15410600003088</v>
          </cell>
          <cell r="BM498">
            <v>-513.90387300006114</v>
          </cell>
          <cell r="BN498">
            <v>-217.2569750000257</v>
          </cell>
          <cell r="BO498">
            <v>-136.36624100001063</v>
          </cell>
          <cell r="BP498">
            <v>-113.62612099997932</v>
          </cell>
          <cell r="BQ498">
            <v>-171.87759199994616</v>
          </cell>
          <cell r="BR498">
            <v>-2582.9689129991457</v>
          </cell>
          <cell r="BS498">
            <v>-178.42884499998763</v>
          </cell>
          <cell r="BT498">
            <v>-54.010159999947064</v>
          </cell>
          <cell r="BU498">
            <v>-82.803469999926165</v>
          </cell>
          <cell r="BV498">
            <v>-108.74288899998646</v>
          </cell>
          <cell r="BW498">
            <v>-90.534653999959119</v>
          </cell>
          <cell r="BX498">
            <v>-375.54355599998962</v>
          </cell>
          <cell r="BY498">
            <v>-208.95150000002468</v>
          </cell>
          <cell r="BZ498">
            <v>-523.20290400000522</v>
          </cell>
          <cell r="CA498">
            <v>-334.18886300001759</v>
          </cell>
          <cell r="CB498">
            <v>-277.0352379999822</v>
          </cell>
          <cell r="CC498">
            <v>-73.686563000024762</v>
          </cell>
          <cell r="CD498">
            <v>-275.84027099999366</v>
          </cell>
          <cell r="CE498">
            <v>-3208.7666939999908</v>
          </cell>
          <cell r="CF498">
            <v>-189.35840499994811</v>
          </cell>
          <cell r="CG498">
            <v>-102.1828749999404</v>
          </cell>
          <cell r="CH498">
            <v>-82.429942000017036</v>
          </cell>
          <cell r="CI498">
            <v>-82.792814000044018</v>
          </cell>
          <cell r="CJ498">
            <v>-84.312329000036698</v>
          </cell>
          <cell r="CK498">
            <v>-266.66708900005324</v>
          </cell>
          <cell r="CL498">
            <v>-177.45283300004667</v>
          </cell>
          <cell r="CM498">
            <v>-660.53213500004495</v>
          </cell>
          <cell r="CN498">
            <v>-670.60118500003591</v>
          </cell>
          <cell r="CO498">
            <v>-246.62119199999142</v>
          </cell>
          <cell r="CP498">
            <v>-185.56457099999534</v>
          </cell>
          <cell r="CQ498">
            <v>-460.25132400006987</v>
          </cell>
          <cell r="CR498">
            <v>-3369.2343589989468</v>
          </cell>
          <cell r="CS498">
            <v>-265.44300400000066</v>
          </cell>
          <cell r="CT498">
            <v>-205.02221500006272</v>
          </cell>
          <cell r="CU498">
            <v>-172.03879000002053</v>
          </cell>
          <cell r="CV498">
            <v>-138.79639500001213</v>
          </cell>
          <cell r="CW498">
            <v>-108.97065999999177</v>
          </cell>
          <cell r="CX498">
            <v>-496.14397000003373</v>
          </cell>
          <cell r="CY498">
            <v>-181.63889599987306</v>
          </cell>
          <cell r="CZ498">
            <v>-592.46482799993828</v>
          </cell>
          <cell r="DA498">
            <v>-298.14959799998906</v>
          </cell>
          <cell r="DB498">
            <v>-184.08001000003424</v>
          </cell>
          <cell r="DC498">
            <v>-282.46491500001866</v>
          </cell>
          <cell r="DD498">
            <v>-444.02107799996156</v>
          </cell>
          <cell r="DE498">
            <v>-3566.5757789993659</v>
          </cell>
          <cell r="DF498">
            <v>-236.97616500000004</v>
          </cell>
          <cell r="DG498">
            <v>-184.24440400005551</v>
          </cell>
          <cell r="DH498">
            <v>-156.03083799994783</v>
          </cell>
          <cell r="DI498">
            <v>-104.99580000003334</v>
          </cell>
          <cell r="DJ498">
            <v>-133.61276000004727</v>
          </cell>
          <cell r="DK498">
            <v>-476.06845799996518</v>
          </cell>
          <cell r="DL498">
            <v>-299.30395900004078</v>
          </cell>
          <cell r="DM498">
            <v>-660.76196899998467</v>
          </cell>
          <cell r="DN498">
            <v>-373.45914099999936</v>
          </cell>
          <cell r="DO498">
            <v>-389.58481299993582</v>
          </cell>
          <cell r="DP498">
            <v>-224.63934600003995</v>
          </cell>
          <cell r="DQ498">
            <v>-326.89812599995639</v>
          </cell>
          <cell r="DR498">
            <v>-3908.7493189992383</v>
          </cell>
          <cell r="DS498">
            <v>-307.13848500000313</v>
          </cell>
          <cell r="DT498">
            <v>-272.41676499997266</v>
          </cell>
          <cell r="DU498">
            <v>-228.93663999997079</v>
          </cell>
          <cell r="DV498">
            <v>-185.66947999998229</v>
          </cell>
          <cell r="DW498">
            <v>-152.45573099993635</v>
          </cell>
          <cell r="DX498">
            <v>-617.71710800001165</v>
          </cell>
          <cell r="DY498">
            <v>-210.97067399998195</v>
          </cell>
          <cell r="DZ498">
            <v>-504.65102800005116</v>
          </cell>
          <cell r="EA498">
            <v>-621.94999200000893</v>
          </cell>
          <cell r="EB498">
            <v>-282.71905600000173</v>
          </cell>
          <cell r="EC498">
            <v>-252.36423999990802</v>
          </cell>
          <cell r="ED498">
            <v>-271.76011999999173</v>
          </cell>
        </row>
        <row r="499">
          <cell r="C499" t="str">
            <v>Huntington</v>
          </cell>
          <cell r="F499">
            <v>-8.462390000000596</v>
          </cell>
          <cell r="G499">
            <v>-14.551179999951273</v>
          </cell>
          <cell r="H499">
            <v>-83.674379999865778</v>
          </cell>
          <cell r="I499">
            <v>-131.69470999995247</v>
          </cell>
          <cell r="J499">
            <v>-252.40997999999672</v>
          </cell>
          <cell r="K499">
            <v>-120.32470999995712</v>
          </cell>
          <cell r="L499">
            <v>-0.35766999993938953</v>
          </cell>
          <cell r="M499">
            <v>-2.5085399999516085</v>
          </cell>
          <cell r="N499">
            <v>0</v>
          </cell>
          <cell r="O499">
            <v>-113.26413999998476</v>
          </cell>
          <cell r="P499">
            <v>-1.6944599999114871</v>
          </cell>
          <cell r="Q499">
            <v>0</v>
          </cell>
          <cell r="R499">
            <v>-1389.8430669996887</v>
          </cell>
          <cell r="S499">
            <v>-5.6647999999113381</v>
          </cell>
          <cell r="T499">
            <v>-123.27971999999136</v>
          </cell>
          <cell r="U499">
            <v>-207.44914700009394</v>
          </cell>
          <cell r="V499">
            <v>-349.75391600001603</v>
          </cell>
          <cell r="W499">
            <v>-271.51691900007427</v>
          </cell>
          <cell r="X499">
            <v>-150.73659500002395</v>
          </cell>
          <cell r="Y499">
            <v>-31.312700000125915</v>
          </cell>
          <cell r="Z499">
            <v>-10.425289999926463</v>
          </cell>
          <cell r="AA499">
            <v>0</v>
          </cell>
          <cell r="AB499">
            <v>-126.8017599999439</v>
          </cell>
          <cell r="AC499">
            <v>-64.346330000087619</v>
          </cell>
          <cell r="AD499">
            <v>-48.555889999959618</v>
          </cell>
          <cell r="AE499">
            <v>-3000.7169420002028</v>
          </cell>
          <cell r="AF499">
            <v>-191.01846000005025</v>
          </cell>
          <cell r="AG499">
            <v>-226.61811599996872</v>
          </cell>
          <cell r="AH499">
            <v>-628.85316000005696</v>
          </cell>
          <cell r="AI499">
            <v>-311.39956000004895</v>
          </cell>
          <cell r="AJ499">
            <v>-300.87341000000015</v>
          </cell>
          <cell r="AK499">
            <v>-525.66162399994209</v>
          </cell>
          <cell r="AL499">
            <v>-94.728349999990314</v>
          </cell>
          <cell r="AM499">
            <v>-67.408349999925122</v>
          </cell>
          <cell r="AN499">
            <v>-148.29822000005515</v>
          </cell>
          <cell r="AO499">
            <v>-284.08259500004351</v>
          </cell>
          <cell r="AP499">
            <v>-175.37469700002111</v>
          </cell>
          <cell r="AQ499">
            <v>-46.400400000042282</v>
          </cell>
          <cell r="AR499">
            <v>-4343.5931229996495</v>
          </cell>
          <cell r="AS499">
            <v>-201.13130499998806</v>
          </cell>
          <cell r="AT499">
            <v>-317.09212000004482</v>
          </cell>
          <cell r="AU499">
            <v>-266.77419000002556</v>
          </cell>
          <cell r="AV499">
            <v>-175.94353300001239</v>
          </cell>
          <cell r="AW499">
            <v>-202.43296199999168</v>
          </cell>
          <cell r="AX499">
            <v>-687.49358300003223</v>
          </cell>
          <cell r="AY499">
            <v>-360.74987800000235</v>
          </cell>
          <cell r="AZ499">
            <v>-797.95644999993965</v>
          </cell>
          <cell r="BA499">
            <v>-561.96418599999743</v>
          </cell>
          <cell r="BB499">
            <v>-193.33116300002439</v>
          </cell>
          <cell r="BC499">
            <v>-241.67014399997424</v>
          </cell>
          <cell r="BD499">
            <v>-337.05360899999505</v>
          </cell>
          <cell r="BE499">
            <v>-1290.3605439988896</v>
          </cell>
          <cell r="BF499">
            <v>3017.3269700000528</v>
          </cell>
          <cell r="BG499">
            <v>-188.17627299996093</v>
          </cell>
          <cell r="BH499">
            <v>-261.37039799999911</v>
          </cell>
          <cell r="BI499">
            <v>-174.15759999997681</v>
          </cell>
          <cell r="BJ499">
            <v>-101.73015900002792</v>
          </cell>
          <cell r="BK499">
            <v>-899.41103199997451</v>
          </cell>
          <cell r="BL499">
            <v>-628.57318700005999</v>
          </cell>
          <cell r="BM499">
            <v>-728.88251899997704</v>
          </cell>
          <cell r="BN499">
            <v>-448.93858000004548</v>
          </cell>
          <cell r="BO499">
            <v>-307.9008909999975</v>
          </cell>
          <cell r="BP499">
            <v>-262.38955500000156</v>
          </cell>
          <cell r="BQ499">
            <v>-306.15731999999844</v>
          </cell>
          <cell r="BR499">
            <v>-4350.9444120004773</v>
          </cell>
          <cell r="BS499">
            <v>-464.65113099996233</v>
          </cell>
          <cell r="BT499">
            <v>-300.79493600002024</v>
          </cell>
          <cell r="BU499">
            <v>-199.37988399999449</v>
          </cell>
          <cell r="BV499">
            <v>-180.18310399999609</v>
          </cell>
          <cell r="BW499">
            <v>-116.24971999999252</v>
          </cell>
          <cell r="BX499">
            <v>-882.20225099998061</v>
          </cell>
          <cell r="BY499">
            <v>-224.05892500001937</v>
          </cell>
          <cell r="BZ499">
            <v>-570.39653500006534</v>
          </cell>
          <cell r="CA499">
            <v>-476.16691200004425</v>
          </cell>
          <cell r="CB499">
            <v>-333.00008600001456</v>
          </cell>
          <cell r="CC499">
            <v>-349.32255299994722</v>
          </cell>
          <cell r="CD499">
            <v>-254.53837500000373</v>
          </cell>
          <cell r="CE499">
            <v>-4559.8264750000089</v>
          </cell>
          <cell r="CF499">
            <v>-497.59559300006367</v>
          </cell>
          <cell r="CG499">
            <v>-235.34973000001628</v>
          </cell>
          <cell r="CH499">
            <v>-285.11186600005021</v>
          </cell>
          <cell r="CI499">
            <v>-245.46819000004325</v>
          </cell>
          <cell r="CJ499">
            <v>-288.23598599998513</v>
          </cell>
          <cell r="CK499">
            <v>-1031.3223740000394</v>
          </cell>
          <cell r="CL499">
            <v>-187.42903600004502</v>
          </cell>
          <cell r="CM499">
            <v>-507.48651900002733</v>
          </cell>
          <cell r="CN499">
            <v>-382.0016750000068</v>
          </cell>
          <cell r="CO499">
            <v>-452.97507899999619</v>
          </cell>
          <cell r="CP499">
            <v>-283.75865099998191</v>
          </cell>
          <cell r="CQ499">
            <v>-163.09177599998657</v>
          </cell>
          <cell r="CR499">
            <v>-4995.8418060000986</v>
          </cell>
          <cell r="CS499">
            <v>-591.76590099988971</v>
          </cell>
          <cell r="CT499">
            <v>-383.6314260000363</v>
          </cell>
          <cell r="CU499">
            <v>-392.20917599997483</v>
          </cell>
          <cell r="CV499">
            <v>-240.05050500005018</v>
          </cell>
          <cell r="CW499">
            <v>-202.74274000001606</v>
          </cell>
          <cell r="CX499">
            <v>-938.07074900000589</v>
          </cell>
          <cell r="CY499">
            <v>-130.54599900008179</v>
          </cell>
          <cell r="CZ499">
            <v>-503.83878600015305</v>
          </cell>
          <cell r="DA499">
            <v>-508.55265099997632</v>
          </cell>
          <cell r="DB499">
            <v>-409.31691900000442</v>
          </cell>
          <cell r="DC499">
            <v>-479.24326000001747</v>
          </cell>
          <cell r="DD499">
            <v>-215.87369400006719</v>
          </cell>
          <cell r="DE499">
            <v>-5269.0098980003968</v>
          </cell>
          <cell r="DF499">
            <v>-605.70448600000236</v>
          </cell>
          <cell r="DG499">
            <v>-443.26197399996454</v>
          </cell>
          <cell r="DH499">
            <v>-386.59711499995319</v>
          </cell>
          <cell r="DI499">
            <v>-263.07327600003919</v>
          </cell>
          <cell r="DJ499">
            <v>-223.5732399999979</v>
          </cell>
          <cell r="DK499">
            <v>-776.42263599997386</v>
          </cell>
          <cell r="DL499">
            <v>-197.17620300000999</v>
          </cell>
          <cell r="DM499">
            <v>-568.32091400003992</v>
          </cell>
          <cell r="DN499">
            <v>-644.92379999998957</v>
          </cell>
          <cell r="DO499">
            <v>-444.25999499997124</v>
          </cell>
          <cell r="DP499">
            <v>-404.64275400002953</v>
          </cell>
          <cell r="DQ499">
            <v>-311.05350500007626</v>
          </cell>
          <cell r="DR499">
            <v>-3147.0323559986427</v>
          </cell>
          <cell r="DS499">
            <v>-295.76213400007691</v>
          </cell>
          <cell r="DT499">
            <v>-279.20354100002442</v>
          </cell>
          <cell r="DU499">
            <v>-277.08874000003561</v>
          </cell>
          <cell r="DV499">
            <v>-219.3112250000122</v>
          </cell>
          <cell r="DW499">
            <v>-618.26525000005495</v>
          </cell>
          <cell r="DX499">
            <v>-459.83232499996666</v>
          </cell>
          <cell r="DY499">
            <v>-41.791800000006333</v>
          </cell>
          <cell r="DZ499">
            <v>-116.1203899999382</v>
          </cell>
          <cell r="EA499">
            <v>-205.23025999998208</v>
          </cell>
          <cell r="EB499">
            <v>-291.37636999995448</v>
          </cell>
          <cell r="EC499">
            <v>-206.94695599994157</v>
          </cell>
          <cell r="ED499">
            <v>-136.1033649998717</v>
          </cell>
        </row>
        <row r="500">
          <cell r="C500" t="str">
            <v>Jim Bridger</v>
          </cell>
          <cell r="F500">
            <v>-54.630980000132695</v>
          </cell>
          <cell r="G500">
            <v>-23.122080000001006</v>
          </cell>
          <cell r="H500">
            <v>-534.63290900003631</v>
          </cell>
          <cell r="I500">
            <v>-432.54196599998977</v>
          </cell>
          <cell r="J500">
            <v>-610.50342299987096</v>
          </cell>
          <cell r="K500">
            <v>-744.6632990000071</v>
          </cell>
          <cell r="L500">
            <v>-56.815489999949932</v>
          </cell>
          <cell r="M500">
            <v>-158.85388000006787</v>
          </cell>
          <cell r="N500">
            <v>-401.04917599994224</v>
          </cell>
          <cell r="O500">
            <v>-481.6963870000327</v>
          </cell>
          <cell r="P500">
            <v>-509.7433350001229</v>
          </cell>
          <cell r="Q500">
            <v>-18.258794000023045</v>
          </cell>
          <cell r="R500">
            <v>-4809.0471439994872</v>
          </cell>
          <cell r="S500">
            <v>-172.71074500004761</v>
          </cell>
          <cell r="T500">
            <v>-444.57540100009646</v>
          </cell>
          <cell r="U500">
            <v>-612.56654000002891</v>
          </cell>
          <cell r="V500">
            <v>-212.42601499997545</v>
          </cell>
          <cell r="W500">
            <v>-213.52926400001161</v>
          </cell>
          <cell r="X500">
            <v>-726.7097510000458</v>
          </cell>
          <cell r="Y500">
            <v>-167.13566899998114</v>
          </cell>
          <cell r="Z500">
            <v>-488.27429300011136</v>
          </cell>
          <cell r="AA500">
            <v>-670.65455500001553</v>
          </cell>
          <cell r="AB500">
            <v>-457.68748000002233</v>
          </cell>
          <cell r="AC500">
            <v>-441.34384199988563</v>
          </cell>
          <cell r="AD500">
            <v>-201.43358900002204</v>
          </cell>
          <cell r="AE500">
            <v>-6388.1832890016958</v>
          </cell>
          <cell r="AF500">
            <v>-394.38393999997061</v>
          </cell>
          <cell r="AG500">
            <v>-269.80360600003041</v>
          </cell>
          <cell r="AH500">
            <v>-1616.1625350000104</v>
          </cell>
          <cell r="AI500">
            <v>-403.19740899995668</v>
          </cell>
          <cell r="AJ500">
            <v>-657.8109950000071</v>
          </cell>
          <cell r="AK500">
            <v>-705.44309299997985</v>
          </cell>
          <cell r="AL500">
            <v>-183.25504600000568</v>
          </cell>
          <cell r="AM500">
            <v>-1041.4713060000213</v>
          </cell>
          <cell r="AN500">
            <v>-208.81886900000973</v>
          </cell>
          <cell r="AO500">
            <v>-335.08505300007528</v>
          </cell>
          <cell r="AP500">
            <v>-275.5113559999736</v>
          </cell>
          <cell r="AQ500">
            <v>-297.24008100002538</v>
          </cell>
          <cell r="AR500">
            <v>-4658.7773949988186</v>
          </cell>
          <cell r="AS500">
            <v>-288.69823400001042</v>
          </cell>
          <cell r="AT500">
            <v>-483.61004499986302</v>
          </cell>
          <cell r="AU500">
            <v>-547.31486200005747</v>
          </cell>
          <cell r="AV500">
            <v>-347.69407599995611</v>
          </cell>
          <cell r="AW500">
            <v>-153.5185670000501</v>
          </cell>
          <cell r="AX500">
            <v>-653.17618399998173</v>
          </cell>
          <cell r="AY500">
            <v>-268.18692600005306</v>
          </cell>
          <cell r="AZ500">
            <v>-513.75661000004038</v>
          </cell>
          <cell r="BA500">
            <v>-618.612266000011</v>
          </cell>
          <cell r="BB500">
            <v>-438.36675899999682</v>
          </cell>
          <cell r="BC500">
            <v>-259.35166599997319</v>
          </cell>
          <cell r="BD500">
            <v>-86.491199999931268</v>
          </cell>
          <cell r="BE500">
            <v>-4000.3360059987754</v>
          </cell>
          <cell r="BF500">
            <v>194.92296599992551</v>
          </cell>
          <cell r="BG500">
            <v>-291.21507599996403</v>
          </cell>
          <cell r="BH500">
            <v>-479.99832599994261</v>
          </cell>
          <cell r="BI500">
            <v>-254.98947999987286</v>
          </cell>
          <cell r="BJ500">
            <v>-291.30316899996251</v>
          </cell>
          <cell r="BK500">
            <v>-690.60597399994731</v>
          </cell>
          <cell r="BL500">
            <v>-274.29380000010133</v>
          </cell>
          <cell r="BM500">
            <v>-569.53121399995871</v>
          </cell>
          <cell r="BN500">
            <v>-616.89017799991416</v>
          </cell>
          <cell r="BO500">
            <v>-491.41107599984389</v>
          </cell>
          <cell r="BP500">
            <v>-206.56434899999294</v>
          </cell>
          <cell r="BQ500">
            <v>-28.456329999957234</v>
          </cell>
          <cell r="BR500">
            <v>-3252.0151259992272</v>
          </cell>
          <cell r="BS500">
            <v>-130.05707199999597</v>
          </cell>
          <cell r="BT500">
            <v>-298.66743499995209</v>
          </cell>
          <cell r="BU500">
            <v>-289.99528000003193</v>
          </cell>
          <cell r="BV500">
            <v>-141.14687099994626</v>
          </cell>
          <cell r="BW500">
            <v>-474.78085400001146</v>
          </cell>
          <cell r="BX500">
            <v>-580.36581800004933</v>
          </cell>
          <cell r="BY500">
            <v>-92.371039999881759</v>
          </cell>
          <cell r="BZ500">
            <v>-310.70874499995261</v>
          </cell>
          <cell r="CA500">
            <v>-452.40239700011443</v>
          </cell>
          <cell r="CB500">
            <v>-324.07853499997873</v>
          </cell>
          <cell r="CC500">
            <v>-127.07903899997473</v>
          </cell>
          <cell r="CD500">
            <v>-30.362040000036359</v>
          </cell>
          <cell r="CE500">
            <v>-2958.917229000479</v>
          </cell>
          <cell r="CF500">
            <v>-89.901270000031218</v>
          </cell>
          <cell r="CG500">
            <v>-256.40462499996647</v>
          </cell>
          <cell r="CH500">
            <v>-291.53856600006111</v>
          </cell>
          <cell r="CI500">
            <v>-198.64237000001594</v>
          </cell>
          <cell r="CJ500">
            <v>-592.18059299991</v>
          </cell>
          <cell r="CK500">
            <v>-476.55767000000924</v>
          </cell>
          <cell r="CL500">
            <v>-114.26138900010847</v>
          </cell>
          <cell r="CM500">
            <v>-258.60566000000108</v>
          </cell>
          <cell r="CN500">
            <v>-318.41232599993236</v>
          </cell>
          <cell r="CO500">
            <v>-251.04164000006858</v>
          </cell>
          <cell r="CP500">
            <v>-111.37112000002526</v>
          </cell>
          <cell r="CQ500">
            <v>0</v>
          </cell>
          <cell r="CR500">
            <v>-3416.0816989988089</v>
          </cell>
          <cell r="CS500">
            <v>-153.40258500003256</v>
          </cell>
          <cell r="CT500">
            <v>-229.02294499985874</v>
          </cell>
          <cell r="CU500">
            <v>-414.62546700006351</v>
          </cell>
          <cell r="CV500">
            <v>-310.47238000005018</v>
          </cell>
          <cell r="CW500">
            <v>-479.81224699993618</v>
          </cell>
          <cell r="CX500">
            <v>-537.33622400008608</v>
          </cell>
          <cell r="CY500">
            <v>-165.31791999994311</v>
          </cell>
          <cell r="CZ500">
            <v>-243.90085000009276</v>
          </cell>
          <cell r="DA500">
            <v>-436.73840900009964</v>
          </cell>
          <cell r="DB500">
            <v>-265.59120300016366</v>
          </cell>
          <cell r="DC500">
            <v>-140.12614399986342</v>
          </cell>
          <cell r="DD500">
            <v>-39.735325000016019</v>
          </cell>
          <cell r="DE500">
            <v>-3396.5984009988606</v>
          </cell>
          <cell r="DF500">
            <v>-223.92201400001068</v>
          </cell>
          <cell r="DG500">
            <v>-195.6893000000855</v>
          </cell>
          <cell r="DH500">
            <v>-392.67528900003526</v>
          </cell>
          <cell r="DI500">
            <v>-237.16038100002334</v>
          </cell>
          <cell r="DJ500">
            <v>-438.45450500003062</v>
          </cell>
          <cell r="DK500">
            <v>-694.06836799997836</v>
          </cell>
          <cell r="DL500">
            <v>-116.19362899998669</v>
          </cell>
          <cell r="DM500">
            <v>-191.21949000004679</v>
          </cell>
          <cell r="DN500">
            <v>-492.25326999998651</v>
          </cell>
          <cell r="DO500">
            <v>-230.85775500000454</v>
          </cell>
          <cell r="DP500">
            <v>-148.6486000000732</v>
          </cell>
          <cell r="DQ500">
            <v>-35.455799999996088</v>
          </cell>
          <cell r="DR500">
            <v>-3541.6464180015028</v>
          </cell>
          <cell r="DS500">
            <v>-198.61184999998659</v>
          </cell>
          <cell r="DT500">
            <v>-297.85296800010838</v>
          </cell>
          <cell r="DU500">
            <v>-267.37312399991788</v>
          </cell>
          <cell r="DV500">
            <v>-244.27528399997391</v>
          </cell>
          <cell r="DW500">
            <v>-518.98193700006232</v>
          </cell>
          <cell r="DX500">
            <v>-552.19228900002781</v>
          </cell>
          <cell r="DY500">
            <v>-131.25766000011936</v>
          </cell>
          <cell r="DZ500">
            <v>-178.14168000000063</v>
          </cell>
          <cell r="EA500">
            <v>-366.02840999991167</v>
          </cell>
          <cell r="EB500">
            <v>-430.37141000002157</v>
          </cell>
          <cell r="EC500">
            <v>-299.83175599994138</v>
          </cell>
          <cell r="ED500">
            <v>-56.728050000034273</v>
          </cell>
        </row>
        <row r="501">
          <cell r="C501" t="str">
            <v>Naughton</v>
          </cell>
          <cell r="F501">
            <v>0</v>
          </cell>
          <cell r="G501">
            <v>-0.87650999997276813</v>
          </cell>
          <cell r="H501">
            <v>-2.6474099999759346</v>
          </cell>
          <cell r="I501">
            <v>-78.025686999986647</v>
          </cell>
          <cell r="J501">
            <v>-67.176343999977689</v>
          </cell>
          <cell r="K501">
            <v>-21.796867000026396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-351.75277200015262</v>
          </cell>
          <cell r="S501">
            <v>0</v>
          </cell>
          <cell r="T501">
            <v>-13.482447999995202</v>
          </cell>
          <cell r="U501">
            <v>-32.302296000008937</v>
          </cell>
          <cell r="V501">
            <v>-124.655998000002</v>
          </cell>
          <cell r="W501">
            <v>-129.56757499999367</v>
          </cell>
          <cell r="X501">
            <v>-15.13085499999579</v>
          </cell>
          <cell r="Y501">
            <v>0</v>
          </cell>
          <cell r="Z501">
            <v>0</v>
          </cell>
          <cell r="AA501">
            <v>-6.8985399999655783</v>
          </cell>
          <cell r="AB501">
            <v>-14.873279999999795</v>
          </cell>
          <cell r="AC501">
            <v>0</v>
          </cell>
          <cell r="AD501">
            <v>-14.841780000017025</v>
          </cell>
          <cell r="AE501">
            <v>-847.01251100050285</v>
          </cell>
          <cell r="AF501">
            <v>-49.493865000025835</v>
          </cell>
          <cell r="AG501">
            <v>-56.450546000036411</v>
          </cell>
          <cell r="AH501">
            <v>-168.27734299999429</v>
          </cell>
          <cell r="AI501">
            <v>-181.83340499998303</v>
          </cell>
          <cell r="AJ501">
            <v>-83.678481000009924</v>
          </cell>
          <cell r="AK501">
            <v>-117.91787900001509</v>
          </cell>
          <cell r="AL501">
            <v>-9.0400950000039302</v>
          </cell>
          <cell r="AM501">
            <v>0</v>
          </cell>
          <cell r="AN501">
            <v>-34.582495000009658</v>
          </cell>
          <cell r="AO501">
            <v>-44.523772000044119</v>
          </cell>
          <cell r="AP501">
            <v>-90.335726000019349</v>
          </cell>
          <cell r="AQ501">
            <v>-10.878903999982867</v>
          </cell>
          <cell r="AR501">
            <v>-1454.1572130005807</v>
          </cell>
          <cell r="AS501">
            <v>-88.094347000005655</v>
          </cell>
          <cell r="AT501">
            <v>-94.262997000012547</v>
          </cell>
          <cell r="AU501">
            <v>-142.28791299997829</v>
          </cell>
          <cell r="AV501">
            <v>-148.08895900001517</v>
          </cell>
          <cell r="AW501">
            <v>-75.488022999998066</v>
          </cell>
          <cell r="AX501">
            <v>-208.2532980000251</v>
          </cell>
          <cell r="AY501">
            <v>-61.018990000011399</v>
          </cell>
          <cell r="AZ501">
            <v>-104.64926500001457</v>
          </cell>
          <cell r="BA501">
            <v>-262.10610200001975</v>
          </cell>
          <cell r="BB501">
            <v>-120.44744600000558</v>
          </cell>
          <cell r="BC501">
            <v>-148.4057530000282</v>
          </cell>
          <cell r="BD501">
            <v>-1.0541199999861419</v>
          </cell>
          <cell r="BE501">
            <v>-1792.8274720003828</v>
          </cell>
          <cell r="BF501">
            <v>-72.083895999996457</v>
          </cell>
          <cell r="BG501">
            <v>-206.57265699998243</v>
          </cell>
          <cell r="BH501">
            <v>-181.7772990000085</v>
          </cell>
          <cell r="BI501">
            <v>-125.98319800000172</v>
          </cell>
          <cell r="BJ501">
            <v>-271.19842699999572</v>
          </cell>
          <cell r="BK501">
            <v>-293.06218700000318</v>
          </cell>
          <cell r="BL501">
            <v>-57.880512999981875</v>
          </cell>
          <cell r="BM501">
            <v>-101.70986699999776</v>
          </cell>
          <cell r="BN501">
            <v>-385.58946099999594</v>
          </cell>
          <cell r="BO501">
            <v>-45.122943000023952</v>
          </cell>
          <cell r="BP501">
            <v>-51.847023999987869</v>
          </cell>
          <cell r="BQ501">
            <v>0</v>
          </cell>
          <cell r="BR501">
            <v>-1178.2383559993468</v>
          </cell>
          <cell r="BS501">
            <v>-67.438166000007186</v>
          </cell>
          <cell r="BT501">
            <v>-135.85069700001623</v>
          </cell>
          <cell r="BU501">
            <v>-83.514654000027804</v>
          </cell>
          <cell r="BV501">
            <v>-111.41012600000249</v>
          </cell>
          <cell r="BW501">
            <v>-216.86154200002784</v>
          </cell>
          <cell r="BX501">
            <v>-138.79492399998708</v>
          </cell>
          <cell r="BY501">
            <v>-14.092299000010826</v>
          </cell>
          <cell r="BZ501">
            <v>-121.11418599999161</v>
          </cell>
          <cell r="CA501">
            <v>-90.827870000008261</v>
          </cell>
          <cell r="CB501">
            <v>-71.745681999978842</v>
          </cell>
          <cell r="CC501">
            <v>-87.671210999978939</v>
          </cell>
          <cell r="CD501">
            <v>-38.916999000008218</v>
          </cell>
          <cell r="CE501">
            <v>-967.44369200011715</v>
          </cell>
          <cell r="CF501">
            <v>-40.684825999982422</v>
          </cell>
          <cell r="CG501">
            <v>-82.090737000020454</v>
          </cell>
          <cell r="CH501">
            <v>-137.1689400000032</v>
          </cell>
          <cell r="CI501">
            <v>-105.61415499998839</v>
          </cell>
          <cell r="CJ501">
            <v>-166.25713199999882</v>
          </cell>
          <cell r="CK501">
            <v>-93.835935000010068</v>
          </cell>
          <cell r="CL501">
            <v>-21.816359999997076</v>
          </cell>
          <cell r="CM501">
            <v>-40.033937999978662</v>
          </cell>
          <cell r="CN501">
            <v>-127.73508000001311</v>
          </cell>
          <cell r="CO501">
            <v>-50.803409000014653</v>
          </cell>
          <cell r="CP501">
            <v>-65.648028999974485</v>
          </cell>
          <cell r="CQ501">
            <v>-35.755150999990292</v>
          </cell>
          <cell r="CR501">
            <v>-1103.0475950003602</v>
          </cell>
          <cell r="CS501">
            <v>-79.622554000030505</v>
          </cell>
          <cell r="CT501">
            <v>-97.74431700000423</v>
          </cell>
          <cell r="CU501">
            <v>-150.55774299998302</v>
          </cell>
          <cell r="CV501">
            <v>-98.078349000017624</v>
          </cell>
          <cell r="CW501">
            <v>-245.60528700001305</v>
          </cell>
          <cell r="CX501">
            <v>-120.74357900000177</v>
          </cell>
          <cell r="CY501">
            <v>-43.36832000000868</v>
          </cell>
          <cell r="CZ501">
            <v>-39.102780999994138</v>
          </cell>
          <cell r="DA501">
            <v>-64.873148000013316</v>
          </cell>
          <cell r="DB501">
            <v>-109.00961000000825</v>
          </cell>
          <cell r="DC501">
            <v>-43.686021000001347</v>
          </cell>
          <cell r="DD501">
            <v>-10.655886000022292</v>
          </cell>
          <cell r="DE501">
            <v>-1226.4781950004399</v>
          </cell>
          <cell r="DF501">
            <v>-76.822638999961782</v>
          </cell>
          <cell r="DG501">
            <v>-100.41312399998424</v>
          </cell>
          <cell r="DH501">
            <v>-155.22183099997346</v>
          </cell>
          <cell r="DI501">
            <v>-177.75658000001567</v>
          </cell>
          <cell r="DJ501">
            <v>-249.07030799999484</v>
          </cell>
          <cell r="DK501">
            <v>-183.18760599999223</v>
          </cell>
          <cell r="DL501">
            <v>-56.874158999999054</v>
          </cell>
          <cell r="DM501">
            <v>-1.9360400000005029</v>
          </cell>
          <cell r="DN501">
            <v>-76.081694000022253</v>
          </cell>
          <cell r="DO501">
            <v>-97.368172999995295</v>
          </cell>
          <cell r="DP501">
            <v>-38.576112000038847</v>
          </cell>
          <cell r="DQ501">
            <v>-13.169929000025149</v>
          </cell>
          <cell r="DR501">
            <v>-1193.6914830002934</v>
          </cell>
          <cell r="DS501">
            <v>-72.030009999987669</v>
          </cell>
          <cell r="DT501">
            <v>-98.566035000025295</v>
          </cell>
          <cell r="DU501">
            <v>-88.050342000002274</v>
          </cell>
          <cell r="DV501">
            <v>-101.38812599997618</v>
          </cell>
          <cell r="DW501">
            <v>-266.36797600000864</v>
          </cell>
          <cell r="DX501">
            <v>-162.600065000006</v>
          </cell>
          <cell r="DY501">
            <v>-4.9416649999911897</v>
          </cell>
          <cell r="DZ501">
            <v>-57.482264999998733</v>
          </cell>
          <cell r="EA501">
            <v>-114.25437899999088</v>
          </cell>
          <cell r="EB501">
            <v>-113.46017600002233</v>
          </cell>
          <cell r="EC501">
            <v>-91.24155299999984</v>
          </cell>
          <cell r="ED501">
            <v>-23.308890999993309</v>
          </cell>
        </row>
        <row r="502">
          <cell r="C502" t="str">
            <v>Wyodak</v>
          </cell>
          <cell r="F502">
            <v>0</v>
          </cell>
          <cell r="G502">
            <v>0</v>
          </cell>
          <cell r="H502">
            <v>0</v>
          </cell>
          <cell r="I502">
            <v>-5.7731300000014016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-38.141360000008717</v>
          </cell>
          <cell r="S502">
            <v>0</v>
          </cell>
          <cell r="T502">
            <v>0</v>
          </cell>
          <cell r="U502">
            <v>-9.2204599999968195</v>
          </cell>
          <cell r="V502">
            <v>-19.689700000002631</v>
          </cell>
          <cell r="W502">
            <v>0</v>
          </cell>
          <cell r="X502">
            <v>-9.2311999999801628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-17.045570000074804</v>
          </cell>
          <cell r="AF502">
            <v>0</v>
          </cell>
          <cell r="AG502">
            <v>0</v>
          </cell>
          <cell r="AH502">
            <v>-7.0676300000050105</v>
          </cell>
          <cell r="AI502">
            <v>0</v>
          </cell>
          <cell r="AJ502">
            <v>-0.78383999998914078</v>
          </cell>
          <cell r="AK502">
            <v>-9.194099999993341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-17.86665999982506</v>
          </cell>
          <cell r="AS502">
            <v>0</v>
          </cell>
          <cell r="AT502">
            <v>0</v>
          </cell>
          <cell r="AU502">
            <v>0</v>
          </cell>
          <cell r="AV502">
            <v>-2.695319999998901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-15.171340000000782</v>
          </cell>
          <cell r="BC502">
            <v>0</v>
          </cell>
          <cell r="BD502">
            <v>0</v>
          </cell>
          <cell r="BE502">
            <v>-41.84015000006184</v>
          </cell>
          <cell r="BF502">
            <v>0</v>
          </cell>
          <cell r="BG502">
            <v>0</v>
          </cell>
          <cell r="BH502">
            <v>-7.677479999998468</v>
          </cell>
          <cell r="BI502">
            <v>0</v>
          </cell>
          <cell r="BJ502">
            <v>-20.067530000000261</v>
          </cell>
          <cell r="BK502">
            <v>-1.0335100000083912</v>
          </cell>
          <cell r="BL502">
            <v>-2.8808699999935925</v>
          </cell>
          <cell r="BM502">
            <v>0</v>
          </cell>
          <cell r="BN502">
            <v>0</v>
          </cell>
          <cell r="BO502">
            <v>-10.180759999988368</v>
          </cell>
          <cell r="BP502">
            <v>0</v>
          </cell>
          <cell r="BQ502">
            <v>0</v>
          </cell>
          <cell r="BR502">
            <v>-29.718039999715984</v>
          </cell>
          <cell r="BS502">
            <v>0</v>
          </cell>
          <cell r="BT502">
            <v>0</v>
          </cell>
          <cell r="BU502">
            <v>-5.6962899999925867</v>
          </cell>
          <cell r="BV502">
            <v>0</v>
          </cell>
          <cell r="BW502">
            <v>-18.806180000014137</v>
          </cell>
          <cell r="BX502">
            <v>-5.215570000000298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-13.192819999996573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-11.237259999994421</v>
          </cell>
          <cell r="CK502">
            <v>0</v>
          </cell>
          <cell r="CL502">
            <v>0</v>
          </cell>
          <cell r="CM502">
            <v>-1.9555600000021514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-98.782380000222474</v>
          </cell>
          <cell r="CS502">
            <v>0</v>
          </cell>
          <cell r="CT502">
            <v>0</v>
          </cell>
          <cell r="CU502">
            <v>-8.0656699999963166</v>
          </cell>
          <cell r="CV502">
            <v>-7.8249499999947147</v>
          </cell>
          <cell r="CW502">
            <v>-64.206950000021607</v>
          </cell>
          <cell r="CX502">
            <v>0</v>
          </cell>
          <cell r="CY502">
            <v>0</v>
          </cell>
          <cell r="CZ502">
            <v>0</v>
          </cell>
          <cell r="DA502">
            <v>-18.684810000006109</v>
          </cell>
          <cell r="DB502">
            <v>0</v>
          </cell>
          <cell r="DC502">
            <v>0</v>
          </cell>
          <cell r="DD502">
            <v>0</v>
          </cell>
          <cell r="DE502">
            <v>-27.296410000184551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-27.296410000009928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-73.073009999934584</v>
          </cell>
          <cell r="DS502">
            <v>-9.5588299999944866</v>
          </cell>
          <cell r="DT502">
            <v>0</v>
          </cell>
          <cell r="DU502">
            <v>-7.4873099999967963</v>
          </cell>
          <cell r="DV502">
            <v>-26.08275999999023</v>
          </cell>
          <cell r="DW502">
            <v>-4.2666800000006333</v>
          </cell>
          <cell r="DX502">
            <v>-17.491459999990184</v>
          </cell>
          <cell r="DY502">
            <v>-8.1859700000204612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</row>
        <row r="503">
          <cell r="C503" t="str">
            <v>Ramp Loss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5">
          <cell r="A505" t="str">
            <v>Total Coal Generation</v>
          </cell>
          <cell r="F505">
            <v>-215.81510900054127</v>
          </cell>
          <cell r="G505">
            <v>-78.400309999939054</v>
          </cell>
          <cell r="H505">
            <v>-1076.0528699993156</v>
          </cell>
          <cell r="I505">
            <v>-956.1924329996109</v>
          </cell>
          <cell r="J505">
            <v>-1198.6919849999249</v>
          </cell>
          <cell r="K505">
            <v>-1750.0958630000241</v>
          </cell>
          <cell r="L505">
            <v>-338.47745699994266</v>
          </cell>
          <cell r="M505">
            <v>-874.46482799993828</v>
          </cell>
          <cell r="N505">
            <v>-1268.5662570004351</v>
          </cell>
          <cell r="O505">
            <v>-884.77141400007531</v>
          </cell>
          <cell r="P505">
            <v>-790.43691699998453</v>
          </cell>
          <cell r="Q505">
            <v>-223.52051299996674</v>
          </cell>
          <cell r="R505">
            <v>-11605.417982004583</v>
          </cell>
          <cell r="S505">
            <v>-624.69925800058991</v>
          </cell>
          <cell r="T505">
            <v>-946.24444900033996</v>
          </cell>
          <cell r="U505">
            <v>-1336.9248470002785</v>
          </cell>
          <cell r="V505">
            <v>-934.52615300007164</v>
          </cell>
          <cell r="W505">
            <v>-961.3596029994078</v>
          </cell>
          <cell r="X505">
            <v>-1507.2168350000866</v>
          </cell>
          <cell r="Y505">
            <v>-417.03865100024268</v>
          </cell>
          <cell r="Z505">
            <v>-1265.1381430001929</v>
          </cell>
          <cell r="AA505">
            <v>-1582.4449120000936</v>
          </cell>
          <cell r="AB505">
            <v>-841.84677000064403</v>
          </cell>
          <cell r="AC505">
            <v>-607.51402700040489</v>
          </cell>
          <cell r="AD505">
            <v>-580.46433399943635</v>
          </cell>
          <cell r="AE505">
            <v>-15458.932592995465</v>
          </cell>
          <cell r="AF505">
            <v>-784.51657500024885</v>
          </cell>
          <cell r="AG505">
            <v>-701.09587399987504</v>
          </cell>
          <cell r="AH505">
            <v>-4281.2508709998801</v>
          </cell>
          <cell r="AI505">
            <v>-1186.1025230002124</v>
          </cell>
          <cell r="AJ505">
            <v>-1336.9262299998663</v>
          </cell>
          <cell r="AK505">
            <v>-1987.7996899997815</v>
          </cell>
          <cell r="AL505">
            <v>-526.7645550002344</v>
          </cell>
          <cell r="AM505">
            <v>-1827.3106769998558</v>
          </cell>
          <cell r="AN505">
            <v>-814.9122830000706</v>
          </cell>
          <cell r="AO505">
            <v>-885.09278000006452</v>
          </cell>
          <cell r="AP505">
            <v>-671.55590300029144</v>
          </cell>
          <cell r="AQ505">
            <v>-455.60463200043887</v>
          </cell>
          <cell r="AR505">
            <v>-13893.415126990527</v>
          </cell>
          <cell r="AS505">
            <v>-704.96887899981812</v>
          </cell>
          <cell r="AT505">
            <v>-1021.2394300000742</v>
          </cell>
          <cell r="AU505">
            <v>-1141.4983270000666</v>
          </cell>
          <cell r="AV505">
            <v>-955.85585100040771</v>
          </cell>
          <cell r="AW505">
            <v>-636.17715199990198</v>
          </cell>
          <cell r="AX505">
            <v>-2129.2519469996914</v>
          </cell>
          <cell r="AY505">
            <v>-1175.4741819994524</v>
          </cell>
          <cell r="AZ505">
            <v>-2020.2245010002516</v>
          </cell>
          <cell r="BA505">
            <v>-1859.3931999998167</v>
          </cell>
          <cell r="BB505">
            <v>-971.7072010000702</v>
          </cell>
          <cell r="BC505">
            <v>-703.54447299987078</v>
          </cell>
          <cell r="BD505">
            <v>-574.07998399948701</v>
          </cell>
          <cell r="BE505">
            <v>-8489.948987994343</v>
          </cell>
          <cell r="BF505">
            <v>4705.2925199992023</v>
          </cell>
          <cell r="BG505">
            <v>-764.73209200007841</v>
          </cell>
          <cell r="BH505">
            <v>-1111.6323919999413</v>
          </cell>
          <cell r="BI505">
            <v>-794.89649899979122</v>
          </cell>
          <cell r="BJ505">
            <v>-973.33285399968736</v>
          </cell>
          <cell r="BK505">
            <v>-2246.2474579997361</v>
          </cell>
          <cell r="BL505">
            <v>-1464.5837410003878</v>
          </cell>
          <cell r="BM505">
            <v>-1940.1324480003677</v>
          </cell>
          <cell r="BN505">
            <v>-1688.2782220002264</v>
          </cell>
          <cell r="BO505">
            <v>-1064.2655879999511</v>
          </cell>
          <cell r="BP505">
            <v>-640.64897199952975</v>
          </cell>
          <cell r="BQ505">
            <v>-506.49124199990183</v>
          </cell>
          <cell r="BR505">
            <v>-11745.389126002789</v>
          </cell>
          <cell r="BS505">
            <v>-840.57521399995312</v>
          </cell>
          <cell r="BT505">
            <v>-797.55955599993467</v>
          </cell>
          <cell r="BU505">
            <v>-677.54087999975309</v>
          </cell>
          <cell r="BV505">
            <v>-681.66040099994279</v>
          </cell>
          <cell r="BW505">
            <v>-960.06039200024679</v>
          </cell>
          <cell r="BX505">
            <v>-2087.2810530001298</v>
          </cell>
          <cell r="BY505">
            <v>-539.47376399999484</v>
          </cell>
          <cell r="BZ505">
            <v>-1530.6550040002912</v>
          </cell>
          <cell r="CA505">
            <v>-1363.3384919995442</v>
          </cell>
          <cell r="CB505">
            <v>-1029.8273189999163</v>
          </cell>
          <cell r="CC505">
            <v>-637.75936600007117</v>
          </cell>
          <cell r="CD505">
            <v>-599.65768499998376</v>
          </cell>
          <cell r="CE505">
            <v>-12178.394744999707</v>
          </cell>
          <cell r="CF505">
            <v>-817.54009400028735</v>
          </cell>
          <cell r="CG505">
            <v>-683.17078699963167</v>
          </cell>
          <cell r="CH505">
            <v>-856.07140800030902</v>
          </cell>
          <cell r="CI505">
            <v>-795.02732999972068</v>
          </cell>
          <cell r="CJ505">
            <v>-1228.2609640001319</v>
          </cell>
          <cell r="CK505">
            <v>-1940.4005869999528</v>
          </cell>
          <cell r="CL505">
            <v>-500.95961799984798</v>
          </cell>
          <cell r="CM505">
            <v>-1471.2688409993425</v>
          </cell>
          <cell r="CN505">
            <v>-1513.1828829995357</v>
          </cell>
          <cell r="CO505">
            <v>-1033.5659989998676</v>
          </cell>
          <cell r="CP505">
            <v>-679.84798299986869</v>
          </cell>
          <cell r="CQ505">
            <v>-659.09825100004673</v>
          </cell>
          <cell r="CR505">
            <v>-13286.878654003143</v>
          </cell>
          <cell r="CS505">
            <v>-1094.494783999864</v>
          </cell>
          <cell r="CT505">
            <v>-923.25684300018474</v>
          </cell>
          <cell r="CU505">
            <v>-1159.160195000004</v>
          </cell>
          <cell r="CV505">
            <v>-885.8063550000079</v>
          </cell>
          <cell r="CW505">
            <v>-1178.3946119998582</v>
          </cell>
          <cell r="CX505">
            <v>-2122.9820750001818</v>
          </cell>
          <cell r="CY505">
            <v>-520.87113500013947</v>
          </cell>
          <cell r="CZ505">
            <v>-1379.3072450002655</v>
          </cell>
          <cell r="DA505">
            <v>-1383.9175550001673</v>
          </cell>
          <cell r="DB505">
            <v>-982.88153200037777</v>
          </cell>
          <cell r="DC505">
            <v>-945.52034000027925</v>
          </cell>
          <cell r="DD505">
            <v>-710.28598300041631</v>
          </cell>
          <cell r="DE505">
            <v>-13837.494364000857</v>
          </cell>
          <cell r="DF505">
            <v>-1143.4253039993346</v>
          </cell>
          <cell r="DG505">
            <v>-939.85900200018659</v>
          </cell>
          <cell r="DH505">
            <v>-1140.7835220005363</v>
          </cell>
          <cell r="DI505">
            <v>-838.96747400006279</v>
          </cell>
          <cell r="DJ505">
            <v>-1187.9925100004766</v>
          </cell>
          <cell r="DK505">
            <v>-2169.3478999999352</v>
          </cell>
          <cell r="DL505">
            <v>-669.54795000050217</v>
          </cell>
          <cell r="DM505">
            <v>-1422.2384130000137</v>
          </cell>
          <cell r="DN505">
            <v>-1644.7132709994912</v>
          </cell>
          <cell r="DO505">
            <v>-1177.5348459999077</v>
          </cell>
          <cell r="DP505">
            <v>-816.50681200064719</v>
          </cell>
          <cell r="DQ505">
            <v>-686.57735999953002</v>
          </cell>
          <cell r="DR505">
            <v>-11958.729347996414</v>
          </cell>
          <cell r="DS505">
            <v>-902.15111299976707</v>
          </cell>
          <cell r="DT505">
            <v>-948.03930899966508</v>
          </cell>
          <cell r="DU505">
            <v>-893.84850100008771</v>
          </cell>
          <cell r="DV505">
            <v>-795.16437399992719</v>
          </cell>
          <cell r="DW505">
            <v>-1564.2693400001153</v>
          </cell>
          <cell r="DX505">
            <v>-1809.8332470003515</v>
          </cell>
          <cell r="DY505">
            <v>-405.49838399980217</v>
          </cell>
          <cell r="DZ505">
            <v>-856.39536299975589</v>
          </cell>
          <cell r="EA505">
            <v>-1307.4630410000682</v>
          </cell>
          <cell r="EB505">
            <v>-1137.7817450002767</v>
          </cell>
          <cell r="EC505">
            <v>-850.38450499996543</v>
          </cell>
          <cell r="ED505">
            <v>-487.90042599989101</v>
          </cell>
        </row>
        <row r="507">
          <cell r="A507" t="str">
            <v>Gas Generation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-102.87871000001905</v>
          </cell>
          <cell r="L508">
            <v>-26.016480000020238</v>
          </cell>
          <cell r="M508">
            <v>-170.81710000001476</v>
          </cell>
          <cell r="N508">
            <v>-147.65192999999272</v>
          </cell>
          <cell r="O508">
            <v>-137.02316000004066</v>
          </cell>
          <cell r="P508">
            <v>0</v>
          </cell>
          <cell r="Q508">
            <v>0</v>
          </cell>
          <cell r="R508">
            <v>-200.06658999994397</v>
          </cell>
          <cell r="S508">
            <v>0</v>
          </cell>
          <cell r="T508">
            <v>0</v>
          </cell>
          <cell r="U508">
            <v>0</v>
          </cell>
          <cell r="V508">
            <v>-9.8369999999995343</v>
          </cell>
          <cell r="W508">
            <v>0</v>
          </cell>
          <cell r="X508">
            <v>0</v>
          </cell>
          <cell r="Y508">
            <v>-43.496290000010049</v>
          </cell>
          <cell r="Z508">
            <v>-18.647330000007059</v>
          </cell>
          <cell r="AA508">
            <v>-38.719760000007227</v>
          </cell>
          <cell r="AB508">
            <v>-89.366210000007413</v>
          </cell>
          <cell r="AC508">
            <v>0</v>
          </cell>
          <cell r="AD508">
            <v>0</v>
          </cell>
          <cell r="AE508">
            <v>-501.55121000017971</v>
          </cell>
          <cell r="AF508">
            <v>0</v>
          </cell>
          <cell r="AG508">
            <v>0</v>
          </cell>
          <cell r="AH508">
            <v>0</v>
          </cell>
          <cell r="AI508">
            <v>-84.720819999987725</v>
          </cell>
          <cell r="AJ508">
            <v>0</v>
          </cell>
          <cell r="AK508">
            <v>-31.611320000025444</v>
          </cell>
          <cell r="AL508">
            <v>-17.155670000007376</v>
          </cell>
          <cell r="AM508">
            <v>-51.083719999995083</v>
          </cell>
          <cell r="AN508">
            <v>-168.96376999997301</v>
          </cell>
          <cell r="AO508">
            <v>-148.01591000001645</v>
          </cell>
          <cell r="AP508">
            <v>0</v>
          </cell>
          <cell r="AQ508">
            <v>0</v>
          </cell>
          <cell r="AR508">
            <v>-215.81695000035688</v>
          </cell>
          <cell r="AS508">
            <v>0</v>
          </cell>
          <cell r="AT508">
            <v>0</v>
          </cell>
          <cell r="AU508">
            <v>0</v>
          </cell>
          <cell r="AV508">
            <v>-50.323830000008456</v>
          </cell>
          <cell r="AW508">
            <v>0</v>
          </cell>
          <cell r="AX508">
            <v>-50.289080000016838</v>
          </cell>
          <cell r="AY508">
            <v>-26.617859999998473</v>
          </cell>
          <cell r="AZ508">
            <v>0</v>
          </cell>
          <cell r="BA508">
            <v>-14.222409999987576</v>
          </cell>
          <cell r="BB508">
            <v>-74.363769999996293</v>
          </cell>
          <cell r="BC508">
            <v>0</v>
          </cell>
          <cell r="BD508">
            <v>0</v>
          </cell>
          <cell r="BE508">
            <v>-189.54316999996081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-67.085250000003725</v>
          </cell>
          <cell r="BL508">
            <v>-47.086589999991702</v>
          </cell>
          <cell r="BM508">
            <v>-9.8015100000193343</v>
          </cell>
          <cell r="BN508">
            <v>-29.404519999981858</v>
          </cell>
          <cell r="BO508">
            <v>-36.165299999993294</v>
          </cell>
          <cell r="BP508">
            <v>0</v>
          </cell>
          <cell r="BQ508">
            <v>0</v>
          </cell>
          <cell r="BR508">
            <v>-311.65097999991849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-56.072890000010375</v>
          </cell>
          <cell r="BY508">
            <v>-5.5004600000102073</v>
          </cell>
          <cell r="BZ508">
            <v>-107.37430000002496</v>
          </cell>
          <cell r="CA508">
            <v>-142.70333000004757</v>
          </cell>
          <cell r="CB508">
            <v>0</v>
          </cell>
          <cell r="CC508">
            <v>0</v>
          </cell>
          <cell r="CD508">
            <v>0</v>
          </cell>
          <cell r="CE508">
            <v>-449.072090000147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-74.578840000001946</v>
          </cell>
          <cell r="CL508">
            <v>-4.2338900000031572</v>
          </cell>
          <cell r="CM508">
            <v>-109.36871000000974</v>
          </cell>
          <cell r="CN508">
            <v>-146.30123000004096</v>
          </cell>
          <cell r="CO508">
            <v>-114.58942000003299</v>
          </cell>
          <cell r="CP508">
            <v>0</v>
          </cell>
          <cell r="CQ508">
            <v>0</v>
          </cell>
          <cell r="CR508">
            <v>-216.88023000000976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-21.199370000016643</v>
          </cell>
          <cell r="CY508">
            <v>-7.9974299999885261</v>
          </cell>
          <cell r="CZ508">
            <v>-121.50148000000627</v>
          </cell>
          <cell r="DA508">
            <v>-66.181949999998324</v>
          </cell>
          <cell r="DB508">
            <v>0</v>
          </cell>
          <cell r="DC508">
            <v>0</v>
          </cell>
          <cell r="DD508">
            <v>0</v>
          </cell>
          <cell r="DE508">
            <v>-253.07322000013664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-32.548360000015236</v>
          </cell>
          <cell r="DL508">
            <v>5.6086399999912828</v>
          </cell>
          <cell r="DM508">
            <v>-114.65768999999273</v>
          </cell>
          <cell r="DN508">
            <v>-72.74721000000136</v>
          </cell>
          <cell r="DO508">
            <v>-38.728600000002189</v>
          </cell>
          <cell r="DP508">
            <v>0</v>
          </cell>
          <cell r="DQ508">
            <v>0</v>
          </cell>
          <cell r="DR508">
            <v>-245.95316999987699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-40.005850000015926</v>
          </cell>
          <cell r="DY508">
            <v>-34.05026000001817</v>
          </cell>
          <cell r="DZ508">
            <v>-123.58024999999907</v>
          </cell>
          <cell r="EA508">
            <v>-11.404509999963921</v>
          </cell>
          <cell r="EB508">
            <v>-36.912299999996321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-2.3452149999993708</v>
          </cell>
          <cell r="G510">
            <v>-0.20838999999978114</v>
          </cell>
          <cell r="H510">
            <v>-14.59487000000081</v>
          </cell>
          <cell r="I510">
            <v>0</v>
          </cell>
          <cell r="J510">
            <v>-52.174821000022348</v>
          </cell>
          <cell r="K510">
            <v>-7.7140390000422485</v>
          </cell>
          <cell r="L510">
            <v>-15.036732000065967</v>
          </cell>
          <cell r="M510">
            <v>-109.61414999997942</v>
          </cell>
          <cell r="N510">
            <v>-54.606769000005443</v>
          </cell>
          <cell r="O510">
            <v>-111.61088999995263</v>
          </cell>
          <cell r="P510">
            <v>-133.19190000000526</v>
          </cell>
          <cell r="Q510">
            <v>-27.434620000014547</v>
          </cell>
          <cell r="R510">
            <v>-441.56955500040203</v>
          </cell>
          <cell r="S510">
            <v>-27.445441000018036</v>
          </cell>
          <cell r="T510">
            <v>-8.9745640000037383</v>
          </cell>
          <cell r="U510">
            <v>-64.638919999997597</v>
          </cell>
          <cell r="V510">
            <v>0</v>
          </cell>
          <cell r="W510">
            <v>-52.535340000002179</v>
          </cell>
          <cell r="X510">
            <v>-60.589779999980237</v>
          </cell>
          <cell r="Y510">
            <v>-13.327649999991991</v>
          </cell>
          <cell r="Z510">
            <v>-6.9510400000726804</v>
          </cell>
          <cell r="AA510">
            <v>-39.59265000000596</v>
          </cell>
          <cell r="AB510">
            <v>-71.387270000006538</v>
          </cell>
          <cell r="AC510">
            <v>0</v>
          </cell>
          <cell r="AD510">
            <v>-96.12689999997383</v>
          </cell>
          <cell r="AE510">
            <v>-1149.045269000344</v>
          </cell>
          <cell r="AF510">
            <v>-88.478340000001481</v>
          </cell>
          <cell r="AG510">
            <v>-36.805355999997118</v>
          </cell>
          <cell r="AH510">
            <v>-193.2439000000013</v>
          </cell>
          <cell r="AI510">
            <v>0</v>
          </cell>
          <cell r="AJ510">
            <v>-89.873289999988629</v>
          </cell>
          <cell r="AK510">
            <v>-162.64111999998568</v>
          </cell>
          <cell r="AL510">
            <v>-29.825710000004619</v>
          </cell>
          <cell r="AM510">
            <v>-61.166870000015479</v>
          </cell>
          <cell r="AN510">
            <v>-314.72984000004362</v>
          </cell>
          <cell r="AO510">
            <v>-46.377800000016578</v>
          </cell>
          <cell r="AP510">
            <v>-63.90046999999322</v>
          </cell>
          <cell r="AQ510">
            <v>-62.00257299997611</v>
          </cell>
          <cell r="AR510">
            <v>-876.31102599995211</v>
          </cell>
          <cell r="AS510">
            <v>0</v>
          </cell>
          <cell r="AT510">
            <v>-76.99431999999797</v>
          </cell>
          <cell r="AU510">
            <v>-156.08341999998083</v>
          </cell>
          <cell r="AV510">
            <v>-135.00553200001013</v>
          </cell>
          <cell r="AW510">
            <v>-56.047597000026144</v>
          </cell>
          <cell r="AX510">
            <v>-86.45798999996623</v>
          </cell>
          <cell r="AY510">
            <v>-32.35954999999376</v>
          </cell>
          <cell r="AZ510">
            <v>-10.5625</v>
          </cell>
          <cell r="BA510">
            <v>-80.949147000035737</v>
          </cell>
          <cell r="BB510">
            <v>-93.822630000009667</v>
          </cell>
          <cell r="BC510">
            <v>-112.34840999997687</v>
          </cell>
          <cell r="BD510">
            <v>-35.679929999983869</v>
          </cell>
          <cell r="BE510">
            <v>121.9984089997597</v>
          </cell>
          <cell r="BF510">
            <v>591.7418910000124</v>
          </cell>
          <cell r="BG510">
            <v>-67.932130000030156</v>
          </cell>
          <cell r="BH510">
            <v>0</v>
          </cell>
          <cell r="BI510">
            <v>-67.873279999999795</v>
          </cell>
          <cell r="BJ510">
            <v>0</v>
          </cell>
          <cell r="BK510">
            <v>-114.52353900001617</v>
          </cell>
          <cell r="BL510">
            <v>-24.805434999987483</v>
          </cell>
          <cell r="BM510">
            <v>-33.201360000006389</v>
          </cell>
          <cell r="BN510">
            <v>-105.65903800004162</v>
          </cell>
          <cell r="BO510">
            <v>0</v>
          </cell>
          <cell r="BP510">
            <v>0</v>
          </cell>
          <cell r="BQ510">
            <v>-55.748699999996461</v>
          </cell>
          <cell r="BR510">
            <v>-798.04011900024489</v>
          </cell>
          <cell r="BS510">
            <v>-93.869963000004645</v>
          </cell>
          <cell r="BT510">
            <v>-93.519629999995232</v>
          </cell>
          <cell r="BU510">
            <v>0</v>
          </cell>
          <cell r="BV510">
            <v>-37.329739999986487</v>
          </cell>
          <cell r="BW510">
            <v>0</v>
          </cell>
          <cell r="BX510">
            <v>-105.82485999999335</v>
          </cell>
          <cell r="BY510">
            <v>-21.517980000004172</v>
          </cell>
          <cell r="BZ510">
            <v>-110.49538300000131</v>
          </cell>
          <cell r="CA510">
            <v>-172.09580999996979</v>
          </cell>
          <cell r="CB510">
            <v>-58.528302999970037</v>
          </cell>
          <cell r="CC510">
            <v>-57.162160000065342</v>
          </cell>
          <cell r="CD510">
            <v>-47.696289999992587</v>
          </cell>
          <cell r="CE510">
            <v>-732.81606999970973</v>
          </cell>
          <cell r="CF510">
            <v>-119.24809999996796</v>
          </cell>
          <cell r="CG510">
            <v>-79.131040000007488</v>
          </cell>
          <cell r="CH510">
            <v>-61.533599999995204</v>
          </cell>
          <cell r="CI510">
            <v>-19.367789999989327</v>
          </cell>
          <cell r="CJ510">
            <v>0</v>
          </cell>
          <cell r="CK510">
            <v>-193.69369500002358</v>
          </cell>
          <cell r="CL510">
            <v>-40.856962000019848</v>
          </cell>
          <cell r="CM510">
            <v>-126.48517399997218</v>
          </cell>
          <cell r="CN510">
            <v>-88.146173999994062</v>
          </cell>
          <cell r="CO510">
            <v>0</v>
          </cell>
          <cell r="CP510">
            <v>0</v>
          </cell>
          <cell r="CQ510">
            <v>-4.3535350000020117</v>
          </cell>
          <cell r="CR510">
            <v>-641.78535700030625</v>
          </cell>
          <cell r="CS510">
            <v>-12.752500000002328</v>
          </cell>
          <cell r="CT510">
            <v>-10.355271000007633</v>
          </cell>
          <cell r="CU510">
            <v>0</v>
          </cell>
          <cell r="CV510">
            <v>-47.492800000007264</v>
          </cell>
          <cell r="CW510">
            <v>0</v>
          </cell>
          <cell r="CX510">
            <v>-220.85076000000117</v>
          </cell>
          <cell r="CY510">
            <v>-60.075129999982892</v>
          </cell>
          <cell r="CZ510">
            <v>-73.531546000012895</v>
          </cell>
          <cell r="DA510">
            <v>-139.81980000002659</v>
          </cell>
          <cell r="DB510">
            <v>-72.371849999995902</v>
          </cell>
          <cell r="DC510">
            <v>0</v>
          </cell>
          <cell r="DD510">
            <v>-4.5357000000076368</v>
          </cell>
          <cell r="DE510">
            <v>-502.58929199981503</v>
          </cell>
          <cell r="DF510">
            <v>-8.017926999978954</v>
          </cell>
          <cell r="DG510">
            <v>-4.7175799999968149</v>
          </cell>
          <cell r="DH510">
            <v>0</v>
          </cell>
          <cell r="DI510">
            <v>-53.05684000000474</v>
          </cell>
          <cell r="DJ510">
            <v>0</v>
          </cell>
          <cell r="DK510">
            <v>-155.86632999998983</v>
          </cell>
          <cell r="DL510">
            <v>-68.026245000015479</v>
          </cell>
          <cell r="DM510">
            <v>-147.12023999998928</v>
          </cell>
          <cell r="DN510">
            <v>-62.430980000004638</v>
          </cell>
          <cell r="DO510">
            <v>0</v>
          </cell>
          <cell r="DP510">
            <v>0</v>
          </cell>
          <cell r="DQ510">
            <v>-3.3531500000099186</v>
          </cell>
          <cell r="DR510">
            <v>-587.17789499973878</v>
          </cell>
          <cell r="DS510">
            <v>-8.1063500000163913</v>
          </cell>
          <cell r="DT510">
            <v>-7.341229999990901</v>
          </cell>
          <cell r="DU510">
            <v>-21.286002999986522</v>
          </cell>
          <cell r="DV510">
            <v>-26.151135000021895</v>
          </cell>
          <cell r="DW510">
            <v>0</v>
          </cell>
          <cell r="DX510">
            <v>-222.01756899998873</v>
          </cell>
          <cell r="DY510">
            <v>-69.669090999988839</v>
          </cell>
          <cell r="DZ510">
            <v>-168.64373300000443</v>
          </cell>
          <cell r="EA510">
            <v>-45.029994000011357</v>
          </cell>
          <cell r="EB510">
            <v>-3.3826399999961723</v>
          </cell>
          <cell r="EC510">
            <v>-8.33841999998549</v>
          </cell>
          <cell r="ED510">
            <v>-7.2117299999808893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25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25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-9.8600000001169974E-4</v>
          </cell>
          <cell r="H512">
            <v>-1.4099999998506973E-3</v>
          </cell>
          <cell r="I512">
            <v>0</v>
          </cell>
          <cell r="J512">
            <v>-0.84886100000039733</v>
          </cell>
          <cell r="K512">
            <v>-34.043961999999738</v>
          </cell>
          <cell r="L512">
            <v>-7.818053000002692</v>
          </cell>
          <cell r="M512">
            <v>-13.432068000001891</v>
          </cell>
          <cell r="N512">
            <v>-5.5785660000001371</v>
          </cell>
          <cell r="O512">
            <v>0</v>
          </cell>
          <cell r="P512">
            <v>0</v>
          </cell>
          <cell r="Q512">
            <v>0</v>
          </cell>
          <cell r="R512">
            <v>-108.90364299999783</v>
          </cell>
          <cell r="S512">
            <v>0</v>
          </cell>
          <cell r="T512">
            <v>0</v>
          </cell>
          <cell r="U512">
            <v>0</v>
          </cell>
          <cell r="V512">
            <v>-2.4558499999329797E-2</v>
          </cell>
          <cell r="W512">
            <v>-1.1148750000011205</v>
          </cell>
          <cell r="X512">
            <v>0</v>
          </cell>
          <cell r="Y512">
            <v>-7.0743239999974321</v>
          </cell>
          <cell r="Z512">
            <v>-57.119676000002073</v>
          </cell>
          <cell r="AA512">
            <v>-43.570209500001511</v>
          </cell>
          <cell r="AB512">
            <v>0</v>
          </cell>
          <cell r="AC512">
            <v>0</v>
          </cell>
          <cell r="AD512">
            <v>0</v>
          </cell>
          <cell r="AE512">
            <v>-24.768249999993714</v>
          </cell>
          <cell r="AF512">
            <v>0</v>
          </cell>
          <cell r="AG512">
            <v>0</v>
          </cell>
          <cell r="AH512">
            <v>0</v>
          </cell>
          <cell r="AI512">
            <v>-0.18698900000163121</v>
          </cell>
          <cell r="AJ512">
            <v>-0.99270400000023074</v>
          </cell>
          <cell r="AK512">
            <v>-21.194063999999344</v>
          </cell>
          <cell r="AL512">
            <v>0</v>
          </cell>
          <cell r="AM512">
            <v>-2.3944929999997839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-9.7801685000304133</v>
          </cell>
          <cell r="AS512">
            <v>0</v>
          </cell>
          <cell r="AT512">
            <v>0</v>
          </cell>
          <cell r="AU512">
            <v>0</v>
          </cell>
          <cell r="AV512">
            <v>-8.4869739999994636</v>
          </cell>
          <cell r="AW512">
            <v>0</v>
          </cell>
          <cell r="AX512">
            <v>0</v>
          </cell>
          <cell r="AY512">
            <v>0.97820999999748892</v>
          </cell>
          <cell r="AZ512">
            <v>-2.2714044999993348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-12.740907500003232</v>
          </cell>
          <cell r="BF512">
            <v>-10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-2.7409075000032317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-3.8979154999833554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-3.8979155000015453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-2.6451945000153501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-2.6451944999971602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-1.0620559999952093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-1.0620559999988473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-1.4420289999980014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-1.4420290000016394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-4.900606000010157</v>
          </cell>
          <cell r="DS512">
            <v>0</v>
          </cell>
          <cell r="DT512">
            <v>-5.4199999976844992E-4</v>
          </cell>
          <cell r="DU512">
            <v>0</v>
          </cell>
          <cell r="DV512">
            <v>-2.0523000001048786E-2</v>
          </cell>
          <cell r="DW512">
            <v>0</v>
          </cell>
          <cell r="DX512">
            <v>-0.48882500000036089</v>
          </cell>
          <cell r="DY512">
            <v>0</v>
          </cell>
          <cell r="DZ512">
            <v>-4.13481899999897</v>
          </cell>
          <cell r="EA512">
            <v>-0.25589699999909499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-49.500939999998081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-15.061040000000503</v>
          </cell>
          <cell r="P513">
            <v>0</v>
          </cell>
          <cell r="Q513">
            <v>-0.31762000001617707</v>
          </cell>
          <cell r="R513">
            <v>-80.288310000207275</v>
          </cell>
          <cell r="S513">
            <v>0</v>
          </cell>
          <cell r="T513">
            <v>-40.744860000006156</v>
          </cell>
          <cell r="U513">
            <v>-27.498530000011669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-12.044920000014827</v>
          </cell>
          <cell r="AE513">
            <v>-203.02812999975868</v>
          </cell>
          <cell r="AF513">
            <v>-48.439589999994496</v>
          </cell>
          <cell r="AG513">
            <v>-27.721320000011474</v>
          </cell>
          <cell r="AH513">
            <v>-48.875089999986812</v>
          </cell>
          <cell r="AI513">
            <v>-13.267549999989569</v>
          </cell>
          <cell r="AJ513">
            <v>0</v>
          </cell>
          <cell r="AK513">
            <v>-9.1892099999822676</v>
          </cell>
          <cell r="AL513">
            <v>0</v>
          </cell>
          <cell r="AM513">
            <v>0</v>
          </cell>
          <cell r="AN513">
            <v>0</v>
          </cell>
          <cell r="AO513">
            <v>-4.8288500000198837</v>
          </cell>
          <cell r="AP513">
            <v>-35.096279999997932</v>
          </cell>
          <cell r="AQ513">
            <v>-15.610239999979967</v>
          </cell>
          <cell r="AR513">
            <v>-144.94377999962308</v>
          </cell>
          <cell r="AS513">
            <v>0</v>
          </cell>
          <cell r="AT513">
            <v>-15.035650000005262</v>
          </cell>
          <cell r="AU513">
            <v>-24.002349999995204</v>
          </cell>
          <cell r="AV513">
            <v>-28.570319999998901</v>
          </cell>
          <cell r="AW513">
            <v>0</v>
          </cell>
          <cell r="AX513">
            <v>-26.295170000026701</v>
          </cell>
          <cell r="AY513">
            <v>0</v>
          </cell>
          <cell r="AZ513">
            <v>0</v>
          </cell>
          <cell r="BA513">
            <v>0</v>
          </cell>
          <cell r="BB513">
            <v>-26.613049999985378</v>
          </cell>
          <cell r="BC513">
            <v>-24.427239999989979</v>
          </cell>
          <cell r="BD513">
            <v>0</v>
          </cell>
          <cell r="BE513">
            <v>-198.49780000024475</v>
          </cell>
          <cell r="BF513">
            <v>0</v>
          </cell>
          <cell r="BG513">
            <v>-60.919590000004973</v>
          </cell>
          <cell r="BH513">
            <v>-53.098809999995865</v>
          </cell>
          <cell r="BI513">
            <v>-31.394180000002962</v>
          </cell>
          <cell r="BJ513">
            <v>0</v>
          </cell>
          <cell r="BK513">
            <v>-26.486819999990985</v>
          </cell>
          <cell r="BL513">
            <v>0</v>
          </cell>
          <cell r="BM513">
            <v>-1.6760300000023562</v>
          </cell>
          <cell r="BN513">
            <v>-8.2670900000084657</v>
          </cell>
          <cell r="BO513">
            <v>0</v>
          </cell>
          <cell r="BP513">
            <v>-16.655280000006314</v>
          </cell>
          <cell r="BQ513">
            <v>0</v>
          </cell>
          <cell r="BR513">
            <v>-236.90916999988258</v>
          </cell>
          <cell r="BS513">
            <v>-9.7526800000050571</v>
          </cell>
          <cell r="BT513">
            <v>-29.947020000021439</v>
          </cell>
          <cell r="BU513">
            <v>-24.464670000015758</v>
          </cell>
          <cell r="BV513">
            <v>-26.874520000012126</v>
          </cell>
          <cell r="BW513">
            <v>0</v>
          </cell>
          <cell r="BX513">
            <v>-42.59242999998969</v>
          </cell>
          <cell r="BY513">
            <v>0</v>
          </cell>
          <cell r="BZ513">
            <v>-19.863280000019586</v>
          </cell>
          <cell r="CA513">
            <v>-49.59731999997166</v>
          </cell>
          <cell r="CB513">
            <v>-16.083179999986896</v>
          </cell>
          <cell r="CC513">
            <v>-17.734070000005886</v>
          </cell>
          <cell r="CD513">
            <v>0</v>
          </cell>
          <cell r="CE513">
            <v>-230.94648999976926</v>
          </cell>
          <cell r="CF513">
            <v>0</v>
          </cell>
          <cell r="CG513">
            <v>0</v>
          </cell>
          <cell r="CH513">
            <v>-39.367939999996452</v>
          </cell>
          <cell r="CI513">
            <v>-9.6245199999975739</v>
          </cell>
          <cell r="CJ513">
            <v>0</v>
          </cell>
          <cell r="CK513">
            <v>-42.144519999972545</v>
          </cell>
          <cell r="CL513">
            <v>-13.942500000004657</v>
          </cell>
          <cell r="CM513">
            <v>-9.7038600000087172</v>
          </cell>
          <cell r="CN513">
            <v>-86.603299999987939</v>
          </cell>
          <cell r="CO513">
            <v>-29.559850000019651</v>
          </cell>
          <cell r="CP513">
            <v>0</v>
          </cell>
          <cell r="CQ513">
            <v>0</v>
          </cell>
          <cell r="CR513">
            <v>-301.89011000003666</v>
          </cell>
          <cell r="CS513">
            <v>0</v>
          </cell>
          <cell r="CT513">
            <v>0</v>
          </cell>
          <cell r="CU513">
            <v>-20.690630000011879</v>
          </cell>
          <cell r="CV513">
            <v>-27.787169999995967</v>
          </cell>
          <cell r="CW513">
            <v>0</v>
          </cell>
          <cell r="CX513">
            <v>-31.505130000005011</v>
          </cell>
          <cell r="CY513">
            <v>-23.009139999994659</v>
          </cell>
          <cell r="CZ513">
            <v>-49.79271000000881</v>
          </cell>
          <cell r="DA513">
            <v>-86.825269999972079</v>
          </cell>
          <cell r="DB513">
            <v>-62.280059999990044</v>
          </cell>
          <cell r="DC513">
            <v>0</v>
          </cell>
          <cell r="DD513">
            <v>0</v>
          </cell>
          <cell r="DE513">
            <v>-218.78477000002749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-39.176910000009229</v>
          </cell>
          <cell r="DL513">
            <v>-8.7155300000013085</v>
          </cell>
          <cell r="DM513">
            <v>-40.110839999979362</v>
          </cell>
          <cell r="DN513">
            <v>-97.972659999999451</v>
          </cell>
          <cell r="DO513">
            <v>-32.808829999994487</v>
          </cell>
          <cell r="DP513">
            <v>0</v>
          </cell>
          <cell r="DQ513">
            <v>0</v>
          </cell>
          <cell r="DR513">
            <v>-169.88337000017054</v>
          </cell>
          <cell r="DS513">
            <v>0</v>
          </cell>
          <cell r="DT513">
            <v>-15.112639999992098</v>
          </cell>
          <cell r="DU513">
            <v>-16.965809999994235</v>
          </cell>
          <cell r="DV513">
            <v>-21.257809999995516</v>
          </cell>
          <cell r="DW513">
            <v>0</v>
          </cell>
          <cell r="DX513">
            <v>-17.73265999997966</v>
          </cell>
          <cell r="DY513">
            <v>-5.6550300000089919</v>
          </cell>
          <cell r="DZ513">
            <v>-8.0891100000008009</v>
          </cell>
          <cell r="EA513">
            <v>-56.316850000002887</v>
          </cell>
          <cell r="EB513">
            <v>-28.75346000000718</v>
          </cell>
          <cell r="EC513">
            <v>0</v>
          </cell>
          <cell r="ED513">
            <v>0</v>
          </cell>
        </row>
        <row r="514">
          <cell r="F514">
            <v>-1.7479200000088895</v>
          </cell>
          <cell r="G514">
            <v>-4.0961200000019744</v>
          </cell>
          <cell r="H514">
            <v>-9.1199699999997392</v>
          </cell>
          <cell r="I514">
            <v>-7.0266200000187382</v>
          </cell>
          <cell r="J514">
            <v>-0.80632000000332482</v>
          </cell>
          <cell r="K514">
            <v>-14.697979999997187</v>
          </cell>
          <cell r="L514">
            <v>1.9008800000301562</v>
          </cell>
          <cell r="M514">
            <v>-140.68293000000995</v>
          </cell>
          <cell r="N514">
            <v>-11.383549999969546</v>
          </cell>
          <cell r="O514">
            <v>-40.427850000036415</v>
          </cell>
          <cell r="P514">
            <v>-58.941870000009658</v>
          </cell>
          <cell r="Q514">
            <v>-64.885379999992438</v>
          </cell>
          <cell r="R514">
            <v>-477.56409000046551</v>
          </cell>
          <cell r="S514">
            <v>-149.86942000000272</v>
          </cell>
          <cell r="T514">
            <v>-20.866890000004787</v>
          </cell>
          <cell r="U514">
            <v>-22.332750000001397</v>
          </cell>
          <cell r="V514">
            <v>-12.322160000010626</v>
          </cell>
          <cell r="W514">
            <v>-0.16430000000400469</v>
          </cell>
          <cell r="X514">
            <v>-27.616680000035558</v>
          </cell>
          <cell r="Y514">
            <v>-14.451300000015181</v>
          </cell>
          <cell r="Z514">
            <v>-10.241689999995288</v>
          </cell>
          <cell r="AA514">
            <v>0</v>
          </cell>
          <cell r="AB514">
            <v>-73.429910000006203</v>
          </cell>
          <cell r="AC514">
            <v>-116.62836999999126</v>
          </cell>
          <cell r="AD514">
            <v>-29.640620000020135</v>
          </cell>
          <cell r="AE514">
            <v>-2102.1544200009666</v>
          </cell>
          <cell r="AF514">
            <v>-153.37471999996342</v>
          </cell>
          <cell r="AG514">
            <v>-93.822900000028312</v>
          </cell>
          <cell r="AH514">
            <v>-1033.4661600000109</v>
          </cell>
          <cell r="AI514">
            <v>-1.3768400000117254</v>
          </cell>
          <cell r="AJ514">
            <v>-42.021740000025602</v>
          </cell>
          <cell r="AK514">
            <v>-97.429909999947995</v>
          </cell>
          <cell r="AL514">
            <v>-46.955989999987651</v>
          </cell>
          <cell r="AM514">
            <v>-129.08708999998635</v>
          </cell>
          <cell r="AN514">
            <v>-231.41708000004292</v>
          </cell>
          <cell r="AO514">
            <v>-124.67253000003984</v>
          </cell>
          <cell r="AP514">
            <v>-56.269480000017211</v>
          </cell>
          <cell r="AQ514">
            <v>-92.259979999973439</v>
          </cell>
          <cell r="AR514">
            <v>-579.95095999957994</v>
          </cell>
          <cell r="AS514">
            <v>-15.596469999989495</v>
          </cell>
          <cell r="AT514">
            <v>0</v>
          </cell>
          <cell r="AU514">
            <v>-17.459230000007665</v>
          </cell>
          <cell r="AV514">
            <v>-113.41594999999506</v>
          </cell>
          <cell r="AW514">
            <v>0</v>
          </cell>
          <cell r="AX514">
            <v>-78.152099999948405</v>
          </cell>
          <cell r="AY514">
            <v>-95.533509999979287</v>
          </cell>
          <cell r="AZ514">
            <v>-8.2924900000216439</v>
          </cell>
          <cell r="BA514">
            <v>-63.625509999983478</v>
          </cell>
          <cell r="BB514">
            <v>-40.431510000023991</v>
          </cell>
          <cell r="BC514">
            <v>-121.12599000002956</v>
          </cell>
          <cell r="BD514">
            <v>-26.318200000037905</v>
          </cell>
          <cell r="BE514">
            <v>-706.44874999951571</v>
          </cell>
          <cell r="BF514">
            <v>-35.32859000004828</v>
          </cell>
          <cell r="BG514">
            <v>-102.12696999998298</v>
          </cell>
          <cell r="BH514">
            <v>-123.88270999997621</v>
          </cell>
          <cell r="BI514">
            <v>-74.102370000007795</v>
          </cell>
          <cell r="BJ514">
            <v>-117.23613000000478</v>
          </cell>
          <cell r="BK514">
            <v>-58.977379999996629</v>
          </cell>
          <cell r="BL514">
            <v>-27.465189999958966</v>
          </cell>
          <cell r="BM514">
            <v>-21.89703999995254</v>
          </cell>
          <cell r="BN514">
            <v>-37.635370000032708</v>
          </cell>
          <cell r="BO514">
            <v>-33.254879999964032</v>
          </cell>
          <cell r="BP514">
            <v>-54.473809999995865</v>
          </cell>
          <cell r="BQ514">
            <v>-20.068310000002384</v>
          </cell>
          <cell r="BR514">
            <v>-1014.063689999748</v>
          </cell>
          <cell r="BS514">
            <v>-60.949560000037309</v>
          </cell>
          <cell r="BT514">
            <v>-82.864600000029895</v>
          </cell>
          <cell r="BU514">
            <v>-43.408470000023954</v>
          </cell>
          <cell r="BV514">
            <v>-9.1267200000002049</v>
          </cell>
          <cell r="BW514">
            <v>-163.62537999998312</v>
          </cell>
          <cell r="BX514">
            <v>-148.53826000000117</v>
          </cell>
          <cell r="BY514">
            <v>-4.2597700000042096</v>
          </cell>
          <cell r="BZ514">
            <v>-52.335469999990892</v>
          </cell>
          <cell r="CA514">
            <v>-90.465089999954216</v>
          </cell>
          <cell r="CB514">
            <v>-196.66924999997718</v>
          </cell>
          <cell r="CC514">
            <v>-98.182150000007823</v>
          </cell>
          <cell r="CD514">
            <v>-63.638970000029076</v>
          </cell>
          <cell r="CE514">
            <v>-1177.5191500000656</v>
          </cell>
          <cell r="CF514">
            <v>-186.76303999999072</v>
          </cell>
          <cell r="CG514">
            <v>-75.427529999986291</v>
          </cell>
          <cell r="CH514">
            <v>-86.861919999995735</v>
          </cell>
          <cell r="CI514">
            <v>-29.260290000005625</v>
          </cell>
          <cell r="CJ514">
            <v>-108.22187999999733</v>
          </cell>
          <cell r="CK514">
            <v>-102.37489999999525</v>
          </cell>
          <cell r="CL514">
            <v>-40.994259999948554</v>
          </cell>
          <cell r="CM514">
            <v>-155.80449000000954</v>
          </cell>
          <cell r="CN514">
            <v>-163.71833999996306</v>
          </cell>
          <cell r="CO514">
            <v>-78.258759999996983</v>
          </cell>
          <cell r="CP514">
            <v>-55.183539999998175</v>
          </cell>
          <cell r="CQ514">
            <v>-94.650199999974575</v>
          </cell>
          <cell r="CR514">
            <v>-1128.4766099997796</v>
          </cell>
          <cell r="CS514">
            <v>-65.232449999952223</v>
          </cell>
          <cell r="CT514">
            <v>-18.845679999998538</v>
          </cell>
          <cell r="CU514">
            <v>-80.607999999949243</v>
          </cell>
          <cell r="CV514">
            <v>-42.899059999996098</v>
          </cell>
          <cell r="CW514">
            <v>-55.9290500000061</v>
          </cell>
          <cell r="CX514">
            <v>-217.52393000002485</v>
          </cell>
          <cell r="CY514">
            <v>-67.466329999966547</v>
          </cell>
          <cell r="CZ514">
            <v>-216.45756000000983</v>
          </cell>
          <cell r="DA514">
            <v>-218.24650000000838</v>
          </cell>
          <cell r="DB514">
            <v>-91.79605000000447</v>
          </cell>
          <cell r="DC514">
            <v>-22.468599999963772</v>
          </cell>
          <cell r="DD514">
            <v>-31.003400000045076</v>
          </cell>
          <cell r="DE514">
            <v>-861.29877000069246</v>
          </cell>
          <cell r="DF514">
            <v>-12.26834000000963</v>
          </cell>
          <cell r="DG514">
            <v>-7.0409199999994598</v>
          </cell>
          <cell r="DH514">
            <v>-54.67149999999674</v>
          </cell>
          <cell r="DI514">
            <v>-20.559310000011465</v>
          </cell>
          <cell r="DJ514">
            <v>-11.186420000012731</v>
          </cell>
          <cell r="DK514">
            <v>-231.18859999999404</v>
          </cell>
          <cell r="DL514">
            <v>-20.767180000024382</v>
          </cell>
          <cell r="DM514">
            <v>-220.67532000003848</v>
          </cell>
          <cell r="DN514">
            <v>-175.12598999997135</v>
          </cell>
          <cell r="DO514">
            <v>-70.785059999965597</v>
          </cell>
          <cell r="DP514">
            <v>-18.992060000018682</v>
          </cell>
          <cell r="DQ514">
            <v>-18.038070000009611</v>
          </cell>
          <cell r="DR514">
            <v>-920.95739999972284</v>
          </cell>
          <cell r="DS514">
            <v>-46.014549999963492</v>
          </cell>
          <cell r="DT514">
            <v>-7.8775700000114739</v>
          </cell>
          <cell r="DU514">
            <v>-95.361180000007153</v>
          </cell>
          <cell r="DV514">
            <v>-9.9965800000063609</v>
          </cell>
          <cell r="DW514">
            <v>-87.657220000022789</v>
          </cell>
          <cell r="DX514">
            <v>-142.88993000000482</v>
          </cell>
          <cell r="DY514">
            <v>-77.838709999981802</v>
          </cell>
          <cell r="DZ514">
            <v>-149.27218000002904</v>
          </cell>
          <cell r="EA514">
            <v>-182.87937000003876</v>
          </cell>
          <cell r="EB514">
            <v>-62.305349999980535</v>
          </cell>
          <cell r="EC514">
            <v>-30.827479999978095</v>
          </cell>
          <cell r="ED514">
            <v>-28.037279999989551</v>
          </cell>
        </row>
        <row r="515">
          <cell r="F515">
            <v>-0.1433099999994738</v>
          </cell>
          <cell r="G515">
            <v>-0.36116000000038184</v>
          </cell>
          <cell r="H515">
            <v>-0.48687999998219311</v>
          </cell>
          <cell r="I515">
            <v>-1.8388799999956973</v>
          </cell>
          <cell r="J515">
            <v>-15.897221000021091</v>
          </cell>
          <cell r="K515">
            <v>-107.88603700004751</v>
          </cell>
          <cell r="L515">
            <v>-33.297619999968447</v>
          </cell>
          <cell r="M515">
            <v>-103.13629699999001</v>
          </cell>
          <cell r="N515">
            <v>-94.860144999984186</v>
          </cell>
          <cell r="O515">
            <v>-74.875690000015311</v>
          </cell>
          <cell r="P515">
            <v>-7.6369600000034552</v>
          </cell>
          <cell r="Q515">
            <v>-3.1889499999815598</v>
          </cell>
          <cell r="R515">
            <v>-434.9759459993802</v>
          </cell>
          <cell r="S515">
            <v>-3.5126999999920372</v>
          </cell>
          <cell r="T515">
            <v>-1.0702999999921303</v>
          </cell>
          <cell r="U515">
            <v>-17.749790000001667</v>
          </cell>
          <cell r="V515">
            <v>-5.3483300000079907</v>
          </cell>
          <cell r="W515">
            <v>-74.507960000017192</v>
          </cell>
          <cell r="X515">
            <v>-81.743090000003576</v>
          </cell>
          <cell r="Y515">
            <v>-14.398089999973308</v>
          </cell>
          <cell r="Z515">
            <v>-35.587885999993887</v>
          </cell>
          <cell r="AA515">
            <v>-31.375419999996666</v>
          </cell>
          <cell r="AB515">
            <v>-73.793590000015683</v>
          </cell>
          <cell r="AC515">
            <v>-82.448980000044685</v>
          </cell>
          <cell r="AD515">
            <v>-13.439810000010766</v>
          </cell>
          <cell r="AE515">
            <v>3756.5841810000129</v>
          </cell>
          <cell r="AF515">
            <v>-4.8944699999992736</v>
          </cell>
          <cell r="AG515">
            <v>-10.79936999999336</v>
          </cell>
          <cell r="AH515">
            <v>4937.6050600000017</v>
          </cell>
          <cell r="AI515">
            <v>-4.045620000018971</v>
          </cell>
          <cell r="AJ515">
            <v>-43.225069000007352</v>
          </cell>
          <cell r="AK515">
            <v>-104.1311599999899</v>
          </cell>
          <cell r="AL515">
            <v>-44.48066999996081</v>
          </cell>
          <cell r="AM515">
            <v>-157.41516999999294</v>
          </cell>
          <cell r="AN515">
            <v>-767.94757999997819</v>
          </cell>
          <cell r="AO515">
            <v>-21.567249999992782</v>
          </cell>
          <cell r="AP515">
            <v>-10.292110000009416</v>
          </cell>
          <cell r="AQ515">
            <v>-12.222409999987576</v>
          </cell>
          <cell r="AR515">
            <v>-928.56827399972826</v>
          </cell>
          <cell r="AS515">
            <v>-47.565570000035223</v>
          </cell>
          <cell r="AT515">
            <v>-73.175469999958295</v>
          </cell>
          <cell r="AU515">
            <v>-90.032110000029206</v>
          </cell>
          <cell r="AV515">
            <v>-79.293383999960497</v>
          </cell>
          <cell r="AW515">
            <v>-110.56572000001324</v>
          </cell>
          <cell r="AX515">
            <v>-102.54303000000073</v>
          </cell>
          <cell r="AY515">
            <v>-18.945999999996275</v>
          </cell>
          <cell r="AZ515">
            <v>-18.713629999954719</v>
          </cell>
          <cell r="BA515">
            <v>-245.80287999997381</v>
          </cell>
          <cell r="BB515">
            <v>-66.212950000015553</v>
          </cell>
          <cell r="BC515">
            <v>-41.935189999989234</v>
          </cell>
          <cell r="BD515">
            <v>-33.78234000003431</v>
          </cell>
          <cell r="BE515">
            <v>-13607.97304999968</v>
          </cell>
          <cell r="BF515">
            <v>-12717.046500000055</v>
          </cell>
          <cell r="BG515">
            <v>-42.469920000003185</v>
          </cell>
          <cell r="BH515">
            <v>-36.798570000042673</v>
          </cell>
          <cell r="BI515">
            <v>-53.148999999975786</v>
          </cell>
          <cell r="BJ515">
            <v>-122.01203999994323</v>
          </cell>
          <cell r="BK515">
            <v>-176.33753999997862</v>
          </cell>
          <cell r="BL515">
            <v>-4.5143999999854714</v>
          </cell>
          <cell r="BM515">
            <v>-60.855670000019018</v>
          </cell>
          <cell r="BN515">
            <v>-257.09843999997247</v>
          </cell>
          <cell r="BO515">
            <v>-38.986600000003818</v>
          </cell>
          <cell r="BP515">
            <v>-56.15979000000516</v>
          </cell>
          <cell r="BQ515">
            <v>-42.544580000045244</v>
          </cell>
          <cell r="BR515">
            <v>-969.71718999976292</v>
          </cell>
          <cell r="BS515">
            <v>-61.667730000044685</v>
          </cell>
          <cell r="BT515">
            <v>-56.680759999988368</v>
          </cell>
          <cell r="BU515">
            <v>-38.780009999987669</v>
          </cell>
          <cell r="BV515">
            <v>-57.770660000038333</v>
          </cell>
          <cell r="BW515">
            <v>-55.130760000000009</v>
          </cell>
          <cell r="BX515">
            <v>-148.96875</v>
          </cell>
          <cell r="BY515">
            <v>-76.006080000021029</v>
          </cell>
          <cell r="BZ515">
            <v>-200.93914000003133</v>
          </cell>
          <cell r="CA515">
            <v>-144.81190000002971</v>
          </cell>
          <cell r="CB515">
            <v>-102.19962000002852</v>
          </cell>
          <cell r="CC515">
            <v>-21.008060000021942</v>
          </cell>
          <cell r="CD515">
            <v>-5.7537199999787845</v>
          </cell>
          <cell r="CE515">
            <v>-487.47920999955386</v>
          </cell>
          <cell r="CF515">
            <v>-2.2921799999894574</v>
          </cell>
          <cell r="CG515">
            <v>-3.5841399999917485</v>
          </cell>
          <cell r="CH515">
            <v>-52.630969999998342</v>
          </cell>
          <cell r="CI515">
            <v>-50.71353999999701</v>
          </cell>
          <cell r="CJ515">
            <v>-7.8742099999799393</v>
          </cell>
          <cell r="CK515">
            <v>-201.14240000001155</v>
          </cell>
          <cell r="CL515">
            <v>-49.235820000001695</v>
          </cell>
          <cell r="CM515">
            <v>-97.703800000017509</v>
          </cell>
          <cell r="CN515">
            <v>-21.738850000023376</v>
          </cell>
          <cell r="CO515">
            <v>-0.48567000002367422</v>
          </cell>
          <cell r="CP515">
            <v>-2.8029999986756593E-2</v>
          </cell>
          <cell r="CQ515">
            <v>-4.9600000027567148E-2</v>
          </cell>
          <cell r="CR515">
            <v>-82.622670000419021</v>
          </cell>
          <cell r="CS515">
            <v>-6.2191400000010617</v>
          </cell>
          <cell r="CT515">
            <v>-8.3370000007562339E-2</v>
          </cell>
          <cell r="CU515">
            <v>-7.3689999990165234E-2</v>
          </cell>
          <cell r="CV515">
            <v>-12.305930000002263</v>
          </cell>
          <cell r="CW515">
            <v>-1.7562000000034459</v>
          </cell>
          <cell r="CX515">
            <v>-2.6780499999877065</v>
          </cell>
          <cell r="CY515">
            <v>-18.01310999999987</v>
          </cell>
          <cell r="CZ515">
            <v>-41.101720000006026</v>
          </cell>
          <cell r="DA515">
            <v>-0.1596700000227429</v>
          </cell>
          <cell r="DB515">
            <v>0</v>
          </cell>
          <cell r="DC515">
            <v>-2.7800000010756776E-2</v>
          </cell>
          <cell r="DD515">
            <v>-0.20399000000907108</v>
          </cell>
          <cell r="DE515">
            <v>-110.51208999985829</v>
          </cell>
          <cell r="DF515">
            <v>-3.1640000001061708E-2</v>
          </cell>
          <cell r="DG515">
            <v>-7.3239999997895211E-2</v>
          </cell>
          <cell r="DH515">
            <v>-7.3169999988749623E-2</v>
          </cell>
          <cell r="DI515">
            <v>-6.0485600000247359</v>
          </cell>
          <cell r="DJ515">
            <v>-0.16263999999500811</v>
          </cell>
          <cell r="DK515">
            <v>-2.7736000000149943</v>
          </cell>
          <cell r="DL515">
            <v>-7.6018699999549426</v>
          </cell>
          <cell r="DM515">
            <v>-93.424410000006901</v>
          </cell>
          <cell r="DN515">
            <v>0</v>
          </cell>
          <cell r="DO515">
            <v>0</v>
          </cell>
          <cell r="DP515">
            <v>-2.7590000012423843E-2</v>
          </cell>
          <cell r="DQ515">
            <v>-0.29537000000709668</v>
          </cell>
          <cell r="DR515">
            <v>-111.36748000048101</v>
          </cell>
          <cell r="DS515">
            <v>-0.15085999999428168</v>
          </cell>
          <cell r="DT515">
            <v>-0.74950999999418855</v>
          </cell>
          <cell r="DU515">
            <v>-0.35606999997980893</v>
          </cell>
          <cell r="DV515">
            <v>-1.8286599999992177</v>
          </cell>
          <cell r="DW515">
            <v>0</v>
          </cell>
          <cell r="DX515">
            <v>-64.561259999987669</v>
          </cell>
          <cell r="DY515">
            <v>-11.115300000004936</v>
          </cell>
          <cell r="DZ515">
            <v>-61.338600000017323</v>
          </cell>
          <cell r="EA515">
            <v>32.537959999986924</v>
          </cell>
          <cell r="EB515">
            <v>-3.1140099999611266</v>
          </cell>
          <cell r="EC515">
            <v>-0.26939000000129454</v>
          </cell>
          <cell r="ED515">
            <v>-0.42178000003332272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8">
          <cell r="A518" t="str">
            <v>Total Gas Generation</v>
          </cell>
          <cell r="F518">
            <v>-53.737385000102222</v>
          </cell>
          <cell r="G518">
            <v>-4.6666560000739992</v>
          </cell>
          <cell r="H518">
            <v>-24.203129999921657</v>
          </cell>
          <cell r="I518">
            <v>-8.8655000000726432</v>
          </cell>
          <cell r="J518">
            <v>-69.727223000023514</v>
          </cell>
          <cell r="K518">
            <v>-267.22072800016031</v>
          </cell>
          <cell r="L518">
            <v>-80.268004999961704</v>
          </cell>
          <cell r="M518">
            <v>-537.68254500022158</v>
          </cell>
          <cell r="N518">
            <v>-314.08096000016667</v>
          </cell>
          <cell r="O518">
            <v>-378.99863000004552</v>
          </cell>
          <cell r="P518">
            <v>-199.77072999987286</v>
          </cell>
          <cell r="Q518">
            <v>-95.826569999800995</v>
          </cell>
          <cell r="R518">
            <v>-1743.3681340012699</v>
          </cell>
          <cell r="S518">
            <v>-180.82756100001279</v>
          </cell>
          <cell r="T518">
            <v>-71.656614000094123</v>
          </cell>
          <cell r="U518">
            <v>-132.21998999989592</v>
          </cell>
          <cell r="V518">
            <v>-27.532048500142992</v>
          </cell>
          <cell r="W518">
            <v>-128.32247500005178</v>
          </cell>
          <cell r="X518">
            <v>-169.94954999978654</v>
          </cell>
          <cell r="Y518">
            <v>-92.747654000064358</v>
          </cell>
          <cell r="Z518">
            <v>-128.54762200010009</v>
          </cell>
          <cell r="AA518">
            <v>-153.25803949986584</v>
          </cell>
          <cell r="AB518">
            <v>-307.97698000003584</v>
          </cell>
          <cell r="AC518">
            <v>-199.07734999991953</v>
          </cell>
          <cell r="AD518">
            <v>-151.25225000013597</v>
          </cell>
          <cell r="AE518">
            <v>-223.96309800073504</v>
          </cell>
          <cell r="AF518">
            <v>-295.18711999990046</v>
          </cell>
          <cell r="AG518">
            <v>-169.14894600003026</v>
          </cell>
          <cell r="AH518">
            <v>3662.0199099999154</v>
          </cell>
          <cell r="AI518">
            <v>-103.59781899990048</v>
          </cell>
          <cell r="AJ518">
            <v>-176.11280299990904</v>
          </cell>
          <cell r="AK518">
            <v>-426.19678399991244</v>
          </cell>
          <cell r="AL518">
            <v>-138.41803999990225</v>
          </cell>
          <cell r="AM518">
            <v>-401.14734299993142</v>
          </cell>
          <cell r="AN518">
            <v>-1483.0582699999213</v>
          </cell>
          <cell r="AO518">
            <v>-345.4623399998527</v>
          </cell>
          <cell r="AP518">
            <v>-165.55833999998868</v>
          </cell>
          <cell r="AQ518">
            <v>-182.09520299988799</v>
          </cell>
          <cell r="AR518">
            <v>-2755.371158497408</v>
          </cell>
          <cell r="AS518">
            <v>-63.162040000082925</v>
          </cell>
          <cell r="AT518">
            <v>-165.20543999981601</v>
          </cell>
          <cell r="AU518">
            <v>-287.5771099999547</v>
          </cell>
          <cell r="AV518">
            <v>-415.09599000005983</v>
          </cell>
          <cell r="AW518">
            <v>-166.61331699998118</v>
          </cell>
          <cell r="AX518">
            <v>-343.73736999975517</v>
          </cell>
          <cell r="AY518">
            <v>-172.47870999993756</v>
          </cell>
          <cell r="AZ518">
            <v>-39.840024500153959</v>
          </cell>
          <cell r="BA518">
            <v>-404.59994699992239</v>
          </cell>
          <cell r="BB518">
            <v>-301.4439100001473</v>
          </cell>
          <cell r="BC518">
            <v>-299.83682999992743</v>
          </cell>
          <cell r="BD518">
            <v>-95.780470000114292</v>
          </cell>
          <cell r="BE518">
            <v>-14593.20526849851</v>
          </cell>
          <cell r="BF518">
            <v>-12170.633199000033</v>
          </cell>
          <cell r="BG518">
            <v>-273.4486100000795</v>
          </cell>
          <cell r="BH518">
            <v>-213.78009000001475</v>
          </cell>
          <cell r="BI518">
            <v>-226.51882999995723</v>
          </cell>
          <cell r="BJ518">
            <v>-239.24816999997711</v>
          </cell>
          <cell r="BK518">
            <v>-443.41052899998613</v>
          </cell>
          <cell r="BL518">
            <v>-103.87161499983631</v>
          </cell>
          <cell r="BM518">
            <v>-130.17251749988645</v>
          </cell>
          <cell r="BN518">
            <v>-438.06445800024085</v>
          </cell>
          <cell r="BO518">
            <v>-108.40678000007756</v>
          </cell>
          <cell r="BP518">
            <v>-127.28888000000734</v>
          </cell>
          <cell r="BQ518">
            <v>-118.3615900001023</v>
          </cell>
          <cell r="BR518">
            <v>-3334.2790644988418</v>
          </cell>
          <cell r="BS518">
            <v>-226.23993299994618</v>
          </cell>
          <cell r="BT518">
            <v>-263.01200999994762</v>
          </cell>
          <cell r="BU518">
            <v>-106.6531500001438</v>
          </cell>
          <cell r="BV518">
            <v>-131.10164000000805</v>
          </cell>
          <cell r="BW518">
            <v>-218.75613999995403</v>
          </cell>
          <cell r="BX518">
            <v>-501.99719000025652</v>
          </cell>
          <cell r="BY518">
            <v>-107.28429000033066</v>
          </cell>
          <cell r="BZ518">
            <v>-494.90548850013874</v>
          </cell>
          <cell r="CA518">
            <v>-599.67344999988563</v>
          </cell>
          <cell r="CB518">
            <v>-373.48035299987532</v>
          </cell>
          <cell r="CC518">
            <v>-194.08643999998458</v>
          </cell>
          <cell r="CD518">
            <v>-117.08898000000045</v>
          </cell>
          <cell r="CE518">
            <v>-3080.4782044999301</v>
          </cell>
          <cell r="CF518">
            <v>-308.30332000018097</v>
          </cell>
          <cell r="CG518">
            <v>-158.14271000004373</v>
          </cell>
          <cell r="CH518">
            <v>-240.39442999998573</v>
          </cell>
          <cell r="CI518">
            <v>-108.96614000003319</v>
          </cell>
          <cell r="CJ518">
            <v>-116.09608999994816</v>
          </cell>
          <cell r="CK518">
            <v>-613.93435500003397</v>
          </cell>
          <cell r="CL518">
            <v>-149.26343200006522</v>
          </cell>
          <cell r="CM518">
            <v>-501.71122849988751</v>
          </cell>
          <cell r="CN518">
            <v>-506.5078940000385</v>
          </cell>
          <cell r="CO518">
            <v>-222.89370000001509</v>
          </cell>
          <cell r="CP518">
            <v>-55.211569999926724</v>
          </cell>
          <cell r="CQ518">
            <v>-99.053335000062361</v>
          </cell>
          <cell r="CR518">
            <v>-2372.7170330006629</v>
          </cell>
          <cell r="CS518">
            <v>-84.204090000013821</v>
          </cell>
          <cell r="CT518">
            <v>-29.284320999984629</v>
          </cell>
          <cell r="CU518">
            <v>-101.37232000008225</v>
          </cell>
          <cell r="CV518">
            <v>-130.4849600000307</v>
          </cell>
          <cell r="CW518">
            <v>-57.685249999980442</v>
          </cell>
          <cell r="CX518">
            <v>-493.75723999994807</v>
          </cell>
          <cell r="CY518">
            <v>-176.56113999988884</v>
          </cell>
          <cell r="CZ518">
            <v>-503.44707200000994</v>
          </cell>
          <cell r="DA518">
            <v>-511.23319000029005</v>
          </cell>
          <cell r="DB518">
            <v>-226.44795999990311</v>
          </cell>
          <cell r="DC518">
            <v>-22.496399999945424</v>
          </cell>
          <cell r="DD518">
            <v>-35.743089999887161</v>
          </cell>
          <cell r="DE518">
            <v>-1947.7001710012555</v>
          </cell>
          <cell r="DF518">
            <v>-20.317906999960542</v>
          </cell>
          <cell r="DG518">
            <v>-11.831739999935962</v>
          </cell>
          <cell r="DH518">
            <v>-54.744670000043698</v>
          </cell>
          <cell r="DI518">
            <v>-79.664710000040941</v>
          </cell>
          <cell r="DJ518">
            <v>-11.349060000036843</v>
          </cell>
          <cell r="DK518">
            <v>-461.55380000011064</v>
          </cell>
          <cell r="DL518">
            <v>-99.502185000106692</v>
          </cell>
          <cell r="DM518">
            <v>-617.43052900000475</v>
          </cell>
          <cell r="DN518">
            <v>-408.2768399999477</v>
          </cell>
          <cell r="DO518">
            <v>-142.32248999993317</v>
          </cell>
          <cell r="DP518">
            <v>-19.019650000031106</v>
          </cell>
          <cell r="DQ518">
            <v>-21.686589999939315</v>
          </cell>
          <cell r="DR518">
            <v>-2015.2399209979922</v>
          </cell>
          <cell r="DS518">
            <v>-54.271759999915957</v>
          </cell>
          <cell r="DT518">
            <v>-31.081492000026628</v>
          </cell>
          <cell r="DU518">
            <v>-133.96906299993861</v>
          </cell>
          <cell r="DV518">
            <v>-59.254708000109531</v>
          </cell>
          <cell r="DW518">
            <v>-87.657219999993686</v>
          </cell>
          <cell r="DX518">
            <v>-487.69609399978071</v>
          </cell>
          <cell r="DY518">
            <v>-198.32839099992998</v>
          </cell>
          <cell r="DZ518">
            <v>-515.05869200010784</v>
          </cell>
          <cell r="EA518">
            <v>-238.34866099990904</v>
          </cell>
          <cell r="EB518">
            <v>-134.46775999991223</v>
          </cell>
          <cell r="EC518">
            <v>-39.435289999935776</v>
          </cell>
          <cell r="ED518">
            <v>-35.670789999887347</v>
          </cell>
        </row>
        <row r="520">
          <cell r="A520" t="str">
            <v>Hydro Generation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</row>
        <row r="524">
          <cell r="A524" t="str">
            <v>Total Hydro Generation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</row>
        <row r="526">
          <cell r="A526" t="str">
            <v>Other Generation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-1.548679200001061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-1.548679200001061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-3.2809901000000536</v>
          </cell>
          <cell r="BS532">
            <v>0</v>
          </cell>
          <cell r="BT532">
            <v>0</v>
          </cell>
          <cell r="BU532">
            <v>0</v>
          </cell>
          <cell r="BV532">
            <v>-3.2809901000000536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-2.7454557000019122</v>
          </cell>
          <cell r="BS533">
            <v>0</v>
          </cell>
          <cell r="BT533">
            <v>0</v>
          </cell>
          <cell r="BU533">
            <v>0</v>
          </cell>
          <cell r="BV533">
            <v>-2.7454557000000932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-1.4533289999817498</v>
          </cell>
          <cell r="DS540">
            <v>0</v>
          </cell>
          <cell r="DT540">
            <v>0</v>
          </cell>
          <cell r="DU540">
            <v>-1.4533289999999397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-1.548679200001061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-1.548679200001061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-6.0264458000019658</v>
          </cell>
          <cell r="BS544">
            <v>0</v>
          </cell>
          <cell r="BT544">
            <v>0</v>
          </cell>
          <cell r="BU544">
            <v>0</v>
          </cell>
          <cell r="BV544">
            <v>-6.0264458000001468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-1.4533289999817498</v>
          </cell>
          <cell r="DS544">
            <v>0</v>
          </cell>
          <cell r="DT544">
            <v>0</v>
          </cell>
          <cell r="DU544">
            <v>-1.4533289999999397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6">
          <cell r="A546" t="str">
            <v>Total Other Generation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-1.548679200001061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-1.548679200001061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-6.026445799972862</v>
          </cell>
          <cell r="BS546">
            <v>0</v>
          </cell>
          <cell r="BT546">
            <v>0</v>
          </cell>
          <cell r="BU546">
            <v>0</v>
          </cell>
          <cell r="BV546">
            <v>-6.026445799972862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-1.4533290006220341</v>
          </cell>
          <cell r="DS546">
            <v>0</v>
          </cell>
          <cell r="DT546">
            <v>0</v>
          </cell>
          <cell r="DU546">
            <v>-1.4533290000399575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8">
          <cell r="A548" t="str">
            <v>IRP Resources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-2342.9411199999886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-2331.2265599999955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-2331.2265599999955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-2319.5725696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-2319.5725696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-391.28372000000002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-391.28372000000002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-2153.4559999999983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-2153.4559999999983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-1827.9224000000104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-1827.9224000000104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-2208.1199999999953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-2208.1199999999953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-2284.9523840000038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-2284.9523840000038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-2273.5273599999782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-2273.5273599999782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-2262.1601599999995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-2262.1601599999995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-2250.8512000000046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-2250.8512000000046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-1901.0451200000098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-1901.0451200000098</v>
          </cell>
          <cell r="BE553">
            <v>-2208.1080000000075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-2208.1080000000075</v>
          </cell>
          <cell r="BR553">
            <v>-2197.0720000000001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-2197.0720000000001</v>
          </cell>
          <cell r="CE553">
            <v>-2273.5315200000041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-2273.5315200000041</v>
          </cell>
          <cell r="CR553">
            <v>-2262.153919999997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-2262.153919999997</v>
          </cell>
          <cell r="DE553">
            <v>-2250.8511999999901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-2250.8511999999901</v>
          </cell>
          <cell r="DR553">
            <v>-2153.4599999999919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-2153.4599999999919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</row>
        <row r="566"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</row>
        <row r="567"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</row>
        <row r="568"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</row>
        <row r="569"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</row>
        <row r="570"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</row>
        <row r="573">
          <cell r="A573" t="str">
            <v>Total IRP Resources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-2342.941119999974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-2331.226559999981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-2331.226559999981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-2319.5725696000154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-2319.5725696000154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-4120.2512400000705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-2219.2061200000171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-1901.0451200000098</v>
          </cell>
          <cell r="BE573">
            <v>-4416.2280000000028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-2208.1199999999953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-2208.1080000000075</v>
          </cell>
          <cell r="BR573">
            <v>-4482.0243839999894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-2284.9523840000038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-2197.0720000000001</v>
          </cell>
          <cell r="CE573">
            <v>-4547.0588799999678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-2273.5273599999782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-2273.5315200000041</v>
          </cell>
          <cell r="CR573">
            <v>-4524.3140799999819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-2262.1601599999995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-2262.153919999997</v>
          </cell>
          <cell r="DE573">
            <v>-4501.702399999951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  <cell r="DL573">
            <v>-2250.8512000000046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-2250.8511999999901</v>
          </cell>
          <cell r="DR573">
            <v>-4306.9159999999683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-2153.4560000000056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-2153.4599999999919</v>
          </cell>
        </row>
        <row r="575">
          <cell r="A575" t="str">
            <v>Growth Station Resources</v>
          </cell>
        </row>
        <row r="576"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0">
          <cell r="F580">
            <v>0</v>
          </cell>
          <cell r="G580">
            <v>0</v>
          </cell>
          <cell r="H580">
            <v>-9.1362900000000025</v>
          </cell>
          <cell r="I580">
            <v>-23.00240000000008</v>
          </cell>
          <cell r="J580">
            <v>0</v>
          </cell>
          <cell r="K580">
            <v>-8.6532899999999984</v>
          </cell>
          <cell r="L580">
            <v>-3.9451000000000249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-45.037619999999833</v>
          </cell>
          <cell r="S580">
            <v>0</v>
          </cell>
          <cell r="T580">
            <v>0</v>
          </cell>
          <cell r="U580">
            <v>-13.662299999999959</v>
          </cell>
          <cell r="V580">
            <v>-23.586900000000014</v>
          </cell>
          <cell r="W580">
            <v>0</v>
          </cell>
          <cell r="X580">
            <v>-7.7884200000000021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-2.2600269999999796</v>
          </cell>
          <cell r="AF580">
            <v>0</v>
          </cell>
          <cell r="AG580">
            <v>0</v>
          </cell>
          <cell r="AH580">
            <v>0</v>
          </cell>
          <cell r="AI580">
            <v>-0.10223400000000282</v>
          </cell>
          <cell r="AJ580">
            <v>-5.3252999999997996E-2</v>
          </cell>
          <cell r="AK580">
            <v>0</v>
          </cell>
          <cell r="AL580">
            <v>-2.1045399999999859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-13.374179000000026</v>
          </cell>
          <cell r="AS580">
            <v>0</v>
          </cell>
          <cell r="AT580">
            <v>0</v>
          </cell>
          <cell r="AU580">
            <v>-6.9395999999997571E-2</v>
          </cell>
          <cell r="AV580">
            <v>0</v>
          </cell>
          <cell r="AW580">
            <v>-8.6357150000000047</v>
          </cell>
          <cell r="AX580">
            <v>0</v>
          </cell>
          <cell r="AY580">
            <v>-4.6690679999999993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-22.25509999999997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-22.25509999999997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-0.14615000000000578</v>
          </cell>
          <cell r="BS580">
            <v>0</v>
          </cell>
          <cell r="BT580">
            <v>0</v>
          </cell>
          <cell r="BU580">
            <v>-0.14615000000000578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-14.365570000000048</v>
          </cell>
          <cell r="CF580">
            <v>0</v>
          </cell>
          <cell r="CG580">
            <v>0</v>
          </cell>
          <cell r="CH580">
            <v>-0.14493000000000222</v>
          </cell>
          <cell r="CI580">
            <v>0</v>
          </cell>
          <cell r="CJ580">
            <v>-14.220640000000003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-11.376770000000079</v>
          </cell>
          <cell r="CS580">
            <v>0</v>
          </cell>
          <cell r="CT580">
            <v>0</v>
          </cell>
          <cell r="CU580">
            <v>-0.77665000000001783</v>
          </cell>
          <cell r="CV580">
            <v>0</v>
          </cell>
          <cell r="CW580">
            <v>-10.600120000000004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-17.399479999999812</v>
          </cell>
          <cell r="DF580">
            <v>0</v>
          </cell>
          <cell r="DG580">
            <v>0</v>
          </cell>
          <cell r="DH580">
            <v>-6.8523000000000138</v>
          </cell>
          <cell r="DI580">
            <v>0</v>
          </cell>
          <cell r="DJ580">
            <v>-10.547179999999912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-22.623076999998375</v>
          </cell>
          <cell r="DS580">
            <v>0</v>
          </cell>
          <cell r="DT580">
            <v>0</v>
          </cell>
          <cell r="DU580">
            <v>-7.3927000000001044</v>
          </cell>
          <cell r="DV580">
            <v>-1.375489999999985</v>
          </cell>
          <cell r="DW580">
            <v>-7.7517000000002554</v>
          </cell>
          <cell r="DX580">
            <v>-5.1940400000000864</v>
          </cell>
          <cell r="DY580">
            <v>5.3229999999998654</v>
          </cell>
          <cell r="DZ580">
            <v>0</v>
          </cell>
          <cell r="EA580">
            <v>-6.2321470000000012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-0.6458433000000241</v>
          </cell>
          <cell r="BF581">
            <v>0</v>
          </cell>
          <cell r="BG581">
            <v>0</v>
          </cell>
          <cell r="BH581">
            <v>-0.64584329999999923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-1.2136000000000422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-1.2136000000000422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-1.1048000000000684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-1.1048000000000116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-2.4518299999999726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-1.1400500000000875</v>
          </cell>
          <cell r="DX581">
            <v>0</v>
          </cell>
          <cell r="DY581">
            <v>-1.3117799999999988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2"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4.928320000000042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4.928320000000042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-1.090650000000096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-1.090650000000096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-5.2551999999991494E-2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-5.25519999999986E-2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-4.589899999999858E-2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-4.589899999999858E-2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-1.9549599999998009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-1.9549599999999145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-0.75036700000001133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-0.75036699999999712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0</v>
          </cell>
          <cell r="DE582">
            <v>-0.79920000000004165</v>
          </cell>
          <cell r="DF582">
            <v>0</v>
          </cell>
          <cell r="DG582">
            <v>0</v>
          </cell>
          <cell r="DH582">
            <v>0</v>
          </cell>
          <cell r="DI582">
            <v>0</v>
          </cell>
          <cell r="DJ582">
            <v>0</v>
          </cell>
          <cell r="DK582">
            <v>0</v>
          </cell>
          <cell r="DL582">
            <v>-0.79919999999999902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9.5737840000001597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14.645500000000084</v>
          </cell>
          <cell r="DZ582">
            <v>-5.0717160000000003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</row>
        <row r="584">
          <cell r="A584" t="str">
            <v>Total Growth Station Resources</v>
          </cell>
          <cell r="F584">
            <v>0</v>
          </cell>
          <cell r="G584">
            <v>0</v>
          </cell>
          <cell r="H584">
            <v>-9.1362900000001446</v>
          </cell>
          <cell r="I584">
            <v>-23.002399999999398</v>
          </cell>
          <cell r="J584">
            <v>0</v>
          </cell>
          <cell r="K584">
            <v>-8.65328999999997</v>
          </cell>
          <cell r="L584">
            <v>-3.9451000000000249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-45.037619999995513</v>
          </cell>
          <cell r="S584">
            <v>0</v>
          </cell>
          <cell r="T584">
            <v>0</v>
          </cell>
          <cell r="U584">
            <v>-13.662299999999959</v>
          </cell>
          <cell r="V584">
            <v>-23.586899999999332</v>
          </cell>
          <cell r="W584">
            <v>0</v>
          </cell>
          <cell r="X584">
            <v>-7.7884200000000874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2.6682929999988119</v>
          </cell>
          <cell r="AF584">
            <v>0</v>
          </cell>
          <cell r="AG584">
            <v>0</v>
          </cell>
          <cell r="AH584">
            <v>0</v>
          </cell>
          <cell r="AI584">
            <v>-0.10223399999995308</v>
          </cell>
          <cell r="AJ584">
            <v>-5.3253000000040629E-2</v>
          </cell>
          <cell r="AK584">
            <v>0</v>
          </cell>
          <cell r="AL584">
            <v>2.8237799999997151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-14.464829000000464</v>
          </cell>
          <cell r="AS584">
            <v>0</v>
          </cell>
          <cell r="AT584">
            <v>0</v>
          </cell>
          <cell r="AU584">
            <v>-6.939600000032442E-2</v>
          </cell>
          <cell r="AV584">
            <v>0</v>
          </cell>
          <cell r="AW584">
            <v>-8.6357150000001184</v>
          </cell>
          <cell r="AX584">
            <v>0</v>
          </cell>
          <cell r="AY584">
            <v>-5.7597180000002481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-22.953495299999759</v>
          </cell>
          <cell r="BF584">
            <v>0</v>
          </cell>
          <cell r="BG584">
            <v>0</v>
          </cell>
          <cell r="BH584">
            <v>-0.64584329999999923</v>
          </cell>
          <cell r="BI584">
            <v>0</v>
          </cell>
          <cell r="BJ584">
            <v>-5.2551999999991494E-2</v>
          </cell>
          <cell r="BK584">
            <v>0</v>
          </cell>
          <cell r="BL584">
            <v>-22.255099999999857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-0.19204899999931513</v>
          </cell>
          <cell r="BS584">
            <v>0</v>
          </cell>
          <cell r="BT584">
            <v>0</v>
          </cell>
          <cell r="BU584">
            <v>-0.14615000000000578</v>
          </cell>
          <cell r="BV584">
            <v>0</v>
          </cell>
          <cell r="BW584">
            <v>0</v>
          </cell>
          <cell r="BX584">
            <v>0</v>
          </cell>
          <cell r="BY584">
            <v>-4.5898999999963053E-2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-16.320529999999962</v>
          </cell>
          <cell r="CF584">
            <v>0</v>
          </cell>
          <cell r="CG584">
            <v>0</v>
          </cell>
          <cell r="CH584">
            <v>-0.14493000000000222</v>
          </cell>
          <cell r="CI584">
            <v>0</v>
          </cell>
          <cell r="CJ584">
            <v>-14.220640000000003</v>
          </cell>
          <cell r="CK584">
            <v>0</v>
          </cell>
          <cell r="CL584">
            <v>-1.9549599999998009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-13.34073699999999</v>
          </cell>
          <cell r="CS584">
            <v>0</v>
          </cell>
          <cell r="CT584">
            <v>0</v>
          </cell>
          <cell r="CU584">
            <v>-0.77665000000001783</v>
          </cell>
          <cell r="CV584">
            <v>0</v>
          </cell>
          <cell r="CW584">
            <v>-11.813720000000103</v>
          </cell>
          <cell r="CX584">
            <v>0</v>
          </cell>
          <cell r="CY584">
            <v>-0.75036699999998291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-19.303480000000491</v>
          </cell>
          <cell r="DF584">
            <v>0</v>
          </cell>
          <cell r="DG584">
            <v>0</v>
          </cell>
          <cell r="DH584">
            <v>-6.8523000000000138</v>
          </cell>
          <cell r="DI584">
            <v>0</v>
          </cell>
          <cell r="DJ584">
            <v>-11.651979999999867</v>
          </cell>
          <cell r="DK584">
            <v>0</v>
          </cell>
          <cell r="DL584">
            <v>-0.79920000000015534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-15.501122999996369</v>
          </cell>
          <cell r="DS584">
            <v>0</v>
          </cell>
          <cell r="DT584">
            <v>0</v>
          </cell>
          <cell r="DU584">
            <v>-7.392699999999877</v>
          </cell>
          <cell r="DV584">
            <v>-1.375489999999985</v>
          </cell>
          <cell r="DW584">
            <v>-8.8917499999997744</v>
          </cell>
          <cell r="DX584">
            <v>-5.1940400000000864</v>
          </cell>
          <cell r="DY584">
            <v>18.65671999999995</v>
          </cell>
          <cell r="DZ584">
            <v>-5.0717160000000376</v>
          </cell>
          <cell r="EA584">
            <v>-6.2321470000000012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 t="str">
            <v>=</v>
          </cell>
          <cell r="G585" t="str">
            <v>=</v>
          </cell>
          <cell r="H585" t="str">
            <v>=</v>
          </cell>
          <cell r="I585" t="str">
            <v>=</v>
          </cell>
          <cell r="J585" t="str">
            <v>=</v>
          </cell>
          <cell r="K585" t="str">
            <v>=</v>
          </cell>
          <cell r="L585" t="str">
            <v>=</v>
          </cell>
          <cell r="M585" t="str">
            <v>=</v>
          </cell>
          <cell r="N585" t="str">
            <v>=</v>
          </cell>
          <cell r="O585" t="str">
            <v>=</v>
          </cell>
          <cell r="P585" t="str">
            <v>=</v>
          </cell>
          <cell r="Q585" t="str">
            <v>=</v>
          </cell>
          <cell r="R585" t="str">
            <v>=</v>
          </cell>
          <cell r="S585" t="str">
            <v>=</v>
          </cell>
          <cell r="T585" t="str">
            <v>=</v>
          </cell>
          <cell r="U585" t="str">
            <v>=</v>
          </cell>
          <cell r="V585" t="str">
            <v>=</v>
          </cell>
          <cell r="W585" t="str">
            <v>=</v>
          </cell>
          <cell r="X585" t="str">
            <v>=</v>
          </cell>
          <cell r="Y585" t="str">
            <v>=</v>
          </cell>
          <cell r="Z585" t="str">
            <v>=</v>
          </cell>
          <cell r="AA585" t="str">
            <v>=</v>
          </cell>
          <cell r="AB585" t="str">
            <v>=</v>
          </cell>
          <cell r="AC585" t="str">
            <v>=</v>
          </cell>
          <cell r="AD585" t="str">
            <v>=</v>
          </cell>
          <cell r="AE585" t="str">
            <v>=</v>
          </cell>
          <cell r="AF585" t="str">
            <v>=</v>
          </cell>
          <cell r="AG585" t="str">
            <v>=</v>
          </cell>
          <cell r="AH585" t="str">
            <v>=</v>
          </cell>
          <cell r="AI585" t="str">
            <v>=</v>
          </cell>
          <cell r="AJ585" t="str">
            <v>=</v>
          </cell>
          <cell r="AK585" t="str">
            <v>=</v>
          </cell>
          <cell r="AL585" t="str">
            <v>=</v>
          </cell>
          <cell r="AM585" t="str">
            <v>=</v>
          </cell>
          <cell r="AN585" t="str">
            <v>=</v>
          </cell>
          <cell r="AO585" t="str">
            <v>=</v>
          </cell>
          <cell r="AP585" t="str">
            <v>=</v>
          </cell>
          <cell r="AQ585" t="str">
            <v>=</v>
          </cell>
          <cell r="AR585" t="str">
            <v>=</v>
          </cell>
          <cell r="AS585" t="str">
            <v>=</v>
          </cell>
          <cell r="AT585" t="str">
            <v>=</v>
          </cell>
          <cell r="AU585" t="str">
            <v>=</v>
          </cell>
          <cell r="AV585" t="str">
            <v>=</v>
          </cell>
          <cell r="AW585" t="str">
            <v>=</v>
          </cell>
          <cell r="AX585" t="str">
            <v>=</v>
          </cell>
          <cell r="AY585" t="str">
            <v>=</v>
          </cell>
          <cell r="AZ585" t="str">
            <v>=</v>
          </cell>
          <cell r="BA585" t="str">
            <v>=</v>
          </cell>
          <cell r="BB585" t="str">
            <v>=</v>
          </cell>
          <cell r="BC585" t="str">
            <v>=</v>
          </cell>
          <cell r="BD585" t="str">
            <v>=</v>
          </cell>
          <cell r="BE585" t="str">
            <v>=</v>
          </cell>
          <cell r="BF585" t="str">
            <v>=</v>
          </cell>
          <cell r="BG585" t="str">
            <v>=</v>
          </cell>
          <cell r="BH585" t="str">
            <v>=</v>
          </cell>
          <cell r="BI585" t="str">
            <v>=</v>
          </cell>
          <cell r="BJ585" t="str">
            <v>=</v>
          </cell>
          <cell r="BK585" t="str">
            <v>=</v>
          </cell>
          <cell r="BL585" t="str">
            <v>=</v>
          </cell>
          <cell r="BM585" t="str">
            <v>=</v>
          </cell>
          <cell r="BN585" t="str">
            <v>=</v>
          </cell>
          <cell r="BO585" t="str">
            <v>=</v>
          </cell>
          <cell r="BP585" t="str">
            <v>=</v>
          </cell>
          <cell r="BQ585" t="str">
            <v>=</v>
          </cell>
          <cell r="BR585" t="str">
            <v>=</v>
          </cell>
          <cell r="BS585" t="str">
            <v>=</v>
          </cell>
          <cell r="BT585" t="str">
            <v>=</v>
          </cell>
          <cell r="BU585" t="str">
            <v>=</v>
          </cell>
          <cell r="BV585" t="str">
            <v>=</v>
          </cell>
          <cell r="BW585" t="str">
            <v>=</v>
          </cell>
          <cell r="BX585" t="str">
            <v>=</v>
          </cell>
          <cell r="BY585" t="str">
            <v>=</v>
          </cell>
          <cell r="BZ585" t="str">
            <v>=</v>
          </cell>
          <cell r="CA585" t="str">
            <v>=</v>
          </cell>
          <cell r="CB585" t="str">
            <v>=</v>
          </cell>
          <cell r="CC585" t="str">
            <v>=</v>
          </cell>
          <cell r="CD585" t="str">
            <v>=</v>
          </cell>
          <cell r="CE585" t="str">
            <v>=</v>
          </cell>
          <cell r="CF585" t="str">
            <v>=</v>
          </cell>
          <cell r="CG585" t="str">
            <v>=</v>
          </cell>
          <cell r="CH585" t="str">
            <v>=</v>
          </cell>
          <cell r="CI585" t="str">
            <v>=</v>
          </cell>
          <cell r="CJ585" t="str">
            <v>=</v>
          </cell>
          <cell r="CK585" t="str">
            <v>=</v>
          </cell>
          <cell r="CL585" t="str">
            <v>=</v>
          </cell>
          <cell r="CM585" t="str">
            <v>=</v>
          </cell>
          <cell r="CN585" t="str">
            <v>=</v>
          </cell>
          <cell r="CO585" t="str">
            <v>=</v>
          </cell>
          <cell r="CP585" t="str">
            <v>=</v>
          </cell>
          <cell r="CQ585" t="str">
            <v>=</v>
          </cell>
          <cell r="CR585" t="str">
            <v>=</v>
          </cell>
          <cell r="CS585" t="str">
            <v>=</v>
          </cell>
          <cell r="CT585" t="str">
            <v>=</v>
          </cell>
          <cell r="CU585" t="str">
            <v>=</v>
          </cell>
          <cell r="CV585" t="str">
            <v>=</v>
          </cell>
          <cell r="CW585" t="str">
            <v>=</v>
          </cell>
          <cell r="CX585" t="str">
            <v>=</v>
          </cell>
          <cell r="CY585" t="str">
            <v>=</v>
          </cell>
          <cell r="CZ585" t="str">
            <v>=</v>
          </cell>
          <cell r="DA585" t="str">
            <v>=</v>
          </cell>
          <cell r="DB585" t="str">
            <v>=</v>
          </cell>
          <cell r="DC585" t="str">
            <v>=</v>
          </cell>
          <cell r="DD585" t="str">
            <v>=</v>
          </cell>
          <cell r="DE585" t="str">
            <v>=</v>
          </cell>
          <cell r="DF585" t="str">
            <v>=</v>
          </cell>
          <cell r="DG585" t="str">
            <v>=</v>
          </cell>
          <cell r="DH585" t="str">
            <v>=</v>
          </cell>
          <cell r="DI585" t="str">
            <v>=</v>
          </cell>
          <cell r="DJ585" t="str">
            <v>=</v>
          </cell>
          <cell r="DK585" t="str">
            <v>=</v>
          </cell>
          <cell r="DL585" t="str">
            <v>=</v>
          </cell>
          <cell r="DM585" t="str">
            <v>=</v>
          </cell>
          <cell r="DN585" t="str">
            <v>=</v>
          </cell>
          <cell r="DO585" t="str">
            <v>=</v>
          </cell>
          <cell r="DP585" t="str">
            <v>=</v>
          </cell>
          <cell r="DQ585" t="str">
            <v>=</v>
          </cell>
          <cell r="DR585" t="str">
            <v>=</v>
          </cell>
          <cell r="DS585" t="str">
            <v>=</v>
          </cell>
          <cell r="DT585" t="str">
            <v>=</v>
          </cell>
          <cell r="DU585" t="str">
            <v>=</v>
          </cell>
          <cell r="DV585" t="str">
            <v>=</v>
          </cell>
          <cell r="DW585" t="str">
            <v>=</v>
          </cell>
          <cell r="DX585" t="str">
            <v>=</v>
          </cell>
          <cell r="DY585" t="str">
            <v>=</v>
          </cell>
          <cell r="DZ585" t="str">
            <v>=</v>
          </cell>
          <cell r="EA585" t="str">
            <v>=</v>
          </cell>
          <cell r="EB585" t="str">
            <v>=</v>
          </cell>
          <cell r="EC585" t="str">
            <v>=</v>
          </cell>
          <cell r="ED585" t="str">
            <v>=</v>
          </cell>
        </row>
        <row r="586">
          <cell r="A586" t="str">
            <v>Total Resources</v>
          </cell>
          <cell r="F586">
            <v>589.15543241612613</v>
          </cell>
          <cell r="G586">
            <v>872.39017689879984</v>
          </cell>
          <cell r="H586">
            <v>194.42588598188013</v>
          </cell>
          <cell r="I586">
            <v>393.5743155637756</v>
          </cell>
          <cell r="J586">
            <v>307.84309426136315</v>
          </cell>
          <cell r="K586">
            <v>255.82718939427286</v>
          </cell>
          <cell r="L586">
            <v>28.337395440787077</v>
          </cell>
          <cell r="M586">
            <v>399.4002130376175</v>
          </cell>
          <cell r="N586">
            <v>376.0570231154561</v>
          </cell>
          <cell r="O586">
            <v>268.1421907376498</v>
          </cell>
          <cell r="P586">
            <v>71.337158397771418</v>
          </cell>
          <cell r="Q586">
            <v>299.00791654642671</v>
          </cell>
          <cell r="R586">
            <v>2970.180299565196</v>
          </cell>
          <cell r="S586">
            <v>228.43670727312565</v>
          </cell>
          <cell r="T586">
            <v>84.72057502809912</v>
          </cell>
          <cell r="U586">
            <v>229.85664997901767</v>
          </cell>
          <cell r="V586">
            <v>435.32254013046622</v>
          </cell>
          <cell r="W586">
            <v>336.4990081852302</v>
          </cell>
          <cell r="X586">
            <v>384.04255271237344</v>
          </cell>
          <cell r="Y586">
            <v>-42.945699758827686</v>
          </cell>
          <cell r="Z586">
            <v>339.59580967668444</v>
          </cell>
          <cell r="AA586">
            <v>281.30507410503924</v>
          </cell>
          <cell r="AB586">
            <v>382.91215827595443</v>
          </cell>
          <cell r="AC586">
            <v>203.55586162675172</v>
          </cell>
          <cell r="AD586">
            <v>106.87906232010573</v>
          </cell>
          <cell r="AE586">
            <v>2723.1082655787468</v>
          </cell>
          <cell r="AF586">
            <v>135.65315018966794</v>
          </cell>
          <cell r="AG586">
            <v>293.55426977388561</v>
          </cell>
          <cell r="AH586">
            <v>921.64479896239936</v>
          </cell>
          <cell r="AI586">
            <v>184.23433227557689</v>
          </cell>
          <cell r="AJ586">
            <v>181.47538786008954</v>
          </cell>
          <cell r="AK586">
            <v>101.27637896873057</v>
          </cell>
          <cell r="AL586">
            <v>6.9856440434232354</v>
          </cell>
          <cell r="AM586">
            <v>64.388092166744173</v>
          </cell>
          <cell r="AN586">
            <v>68.219691701233387</v>
          </cell>
          <cell r="AO586">
            <v>368.38975493051112</v>
          </cell>
          <cell r="AP586">
            <v>201.7931979727</v>
          </cell>
          <cell r="AQ586">
            <v>195.49356673657894</v>
          </cell>
          <cell r="AR586">
            <v>66.852101869881153</v>
          </cell>
          <cell r="AS586">
            <v>130.16710915323347</v>
          </cell>
          <cell r="AT586">
            <v>87.347312100231647</v>
          </cell>
          <cell r="AU586">
            <v>257.19483522418886</v>
          </cell>
          <cell r="AV586">
            <v>409.26935769431293</v>
          </cell>
          <cell r="AW586">
            <v>255.50120315235108</v>
          </cell>
          <cell r="AX586">
            <v>191.68575127702206</v>
          </cell>
          <cell r="AY586">
            <v>-607.77772946190089</v>
          </cell>
          <cell r="AZ586">
            <v>96.070206424221396</v>
          </cell>
          <cell r="BA586">
            <v>107.5353387221694</v>
          </cell>
          <cell r="BB586">
            <v>263.22305473033339</v>
          </cell>
          <cell r="BC586">
            <v>126.56912994198501</v>
          </cell>
          <cell r="BD586">
            <v>-1249.9334670919925</v>
          </cell>
          <cell r="BE586">
            <v>-3538.6001391112804</v>
          </cell>
          <cell r="BF586">
            <v>-3395.8537050904706</v>
          </cell>
          <cell r="BG586">
            <v>124.59077212680131</v>
          </cell>
          <cell r="BH586">
            <v>294.32526229601353</v>
          </cell>
          <cell r="BI586">
            <v>323.5344449877739</v>
          </cell>
          <cell r="BJ586">
            <v>217.95812992937863</v>
          </cell>
          <cell r="BK586">
            <v>144.34894419275224</v>
          </cell>
          <cell r="BL586">
            <v>-828.55410324968398</v>
          </cell>
          <cell r="BM586">
            <v>108.34696967434138</v>
          </cell>
          <cell r="BN586">
            <v>134.36469516530633</v>
          </cell>
          <cell r="BO586">
            <v>263.4277976071462</v>
          </cell>
          <cell r="BP586">
            <v>137.54647477716208</v>
          </cell>
          <cell r="BQ586">
            <v>-1062.6358215259388</v>
          </cell>
          <cell r="BR586">
            <v>787.25242360681295</v>
          </cell>
          <cell r="BS586">
            <v>89.810899902135134</v>
          </cell>
          <cell r="BT586">
            <v>175.87208443228155</v>
          </cell>
          <cell r="BU586">
            <v>261.42179864831269</v>
          </cell>
          <cell r="BV586">
            <v>251.31183847319335</v>
          </cell>
          <cell r="BW586">
            <v>239.59876701049507</v>
          </cell>
          <cell r="BX586">
            <v>111.49567859992385</v>
          </cell>
          <cell r="BY586">
            <v>41.184273363091052</v>
          </cell>
          <cell r="BZ586">
            <v>71.989059927873313</v>
          </cell>
          <cell r="CA586">
            <v>151.67890013381839</v>
          </cell>
          <cell r="CB586">
            <v>219.42075301893055</v>
          </cell>
          <cell r="CC586">
            <v>190.20707099325955</v>
          </cell>
          <cell r="CD586">
            <v>-1016.7387008983642</v>
          </cell>
          <cell r="CE586">
            <v>842.60178772360086</v>
          </cell>
          <cell r="CF586">
            <v>45.25863079726696</v>
          </cell>
          <cell r="CG586">
            <v>103.40073673054576</v>
          </cell>
          <cell r="CH586">
            <v>461.85981376748532</v>
          </cell>
          <cell r="CI586">
            <v>208.48115499690175</v>
          </cell>
          <cell r="CJ586">
            <v>126.65310339070857</v>
          </cell>
          <cell r="CK586">
            <v>91.666563598439097</v>
          </cell>
          <cell r="CL586">
            <v>-54.039901015348732</v>
          </cell>
          <cell r="CM586">
            <v>131.32750785443932</v>
          </cell>
          <cell r="CN586">
            <v>156.54764403216541</v>
          </cell>
          <cell r="CO586">
            <v>281.95158862322569</v>
          </cell>
          <cell r="CP586">
            <v>210.95800060313195</v>
          </cell>
          <cell r="CQ586">
            <v>-921.46305565070361</v>
          </cell>
          <cell r="CR586">
            <v>843.66790095716715</v>
          </cell>
          <cell r="CS586">
            <v>36.596835484728217</v>
          </cell>
          <cell r="CT586">
            <v>162.64018514379859</v>
          </cell>
          <cell r="CU586">
            <v>152.51776680443436</v>
          </cell>
          <cell r="CV586">
            <v>270.2552251117304</v>
          </cell>
          <cell r="CW586">
            <v>282.45204579457641</v>
          </cell>
          <cell r="CX586">
            <v>97.651632155291736</v>
          </cell>
          <cell r="CY586">
            <v>-23.41129260789603</v>
          </cell>
          <cell r="CZ586">
            <v>188.41623609233648</v>
          </cell>
          <cell r="DA586">
            <v>286.24966439697891</v>
          </cell>
          <cell r="DB586">
            <v>275.64805421698838</v>
          </cell>
          <cell r="DC586">
            <v>142.95689107570797</v>
          </cell>
          <cell r="DD586">
            <v>-1028.3053426975384</v>
          </cell>
          <cell r="DE586">
            <v>717.10877928882837</v>
          </cell>
          <cell r="DF586">
            <v>43.702033050358295</v>
          </cell>
          <cell r="DG586">
            <v>174.92298959195614</v>
          </cell>
          <cell r="DH586">
            <v>183.40210021194071</v>
          </cell>
          <cell r="DI586">
            <v>262.18158388044685</v>
          </cell>
          <cell r="DJ586">
            <v>180.59633354377002</v>
          </cell>
          <cell r="DK586">
            <v>122.0507041933015</v>
          </cell>
          <cell r="DL586">
            <v>-73.237487319856882</v>
          </cell>
          <cell r="DM586">
            <v>84.686703168787062</v>
          </cell>
          <cell r="DN586">
            <v>151.5990745164454</v>
          </cell>
          <cell r="DO586">
            <v>324.63725926354527</v>
          </cell>
          <cell r="DP586">
            <v>238.71465342584997</v>
          </cell>
          <cell r="DQ586">
            <v>-976.14716824609786</v>
          </cell>
          <cell r="DR586">
            <v>1369.7008090168238</v>
          </cell>
          <cell r="DS586">
            <v>120.89929971471429</v>
          </cell>
          <cell r="DT586">
            <v>155.85194258950651</v>
          </cell>
          <cell r="DU586">
            <v>294.42989048641175</v>
          </cell>
          <cell r="DV586">
            <v>334.62684111949056</v>
          </cell>
          <cell r="DW586">
            <v>149.117052921094</v>
          </cell>
          <cell r="DX586">
            <v>205.57599562127143</v>
          </cell>
          <cell r="DY586">
            <v>-6.2100413162261248</v>
          </cell>
          <cell r="DZ586">
            <v>417.93468436226249</v>
          </cell>
          <cell r="EA586">
            <v>5.4845115514472127</v>
          </cell>
          <cell r="EB586">
            <v>271.38239350635558</v>
          </cell>
          <cell r="EC586">
            <v>159.77906299382448</v>
          </cell>
          <cell r="ED586">
            <v>-739.17082453146577</v>
          </cell>
        </row>
        <row r="587">
          <cell r="F587" t="str">
            <v>=</v>
          </cell>
          <cell r="G587" t="str">
            <v>=</v>
          </cell>
          <cell r="H587" t="str">
            <v>=</v>
          </cell>
          <cell r="I587" t="str">
            <v>=</v>
          </cell>
          <cell r="J587" t="str">
            <v>=</v>
          </cell>
          <cell r="K587" t="str">
            <v>=</v>
          </cell>
          <cell r="L587" t="str">
            <v>=</v>
          </cell>
          <cell r="M587" t="str">
            <v>=</v>
          </cell>
          <cell r="N587" t="str">
            <v>=</v>
          </cell>
          <cell r="O587" t="str">
            <v>=</v>
          </cell>
          <cell r="P587" t="str">
            <v>=</v>
          </cell>
          <cell r="Q587" t="str">
            <v>=</v>
          </cell>
          <cell r="R587" t="str">
            <v>=</v>
          </cell>
          <cell r="S587" t="str">
            <v>=</v>
          </cell>
          <cell r="T587" t="str">
            <v>=</v>
          </cell>
          <cell r="U587" t="str">
            <v>=</v>
          </cell>
          <cell r="V587" t="str">
            <v>=</v>
          </cell>
          <cell r="W587" t="str">
            <v>=</v>
          </cell>
          <cell r="X587" t="str">
            <v>=</v>
          </cell>
          <cell r="Y587" t="str">
            <v>=</v>
          </cell>
          <cell r="Z587" t="str">
            <v>=</v>
          </cell>
          <cell r="AA587" t="str">
            <v>=</v>
          </cell>
          <cell r="AB587" t="str">
            <v>=</v>
          </cell>
          <cell r="AC587" t="str">
            <v>=</v>
          </cell>
          <cell r="AD587" t="str">
            <v>=</v>
          </cell>
          <cell r="AE587" t="str">
            <v>=</v>
          </cell>
          <cell r="AF587" t="str">
            <v>=</v>
          </cell>
          <cell r="AG587" t="str">
            <v>=</v>
          </cell>
          <cell r="AH587" t="str">
            <v>=</v>
          </cell>
          <cell r="AI587" t="str">
            <v>=</v>
          </cell>
          <cell r="AJ587" t="str">
            <v>=</v>
          </cell>
          <cell r="AK587" t="str">
            <v>=</v>
          </cell>
          <cell r="AL587" t="str">
            <v>=</v>
          </cell>
          <cell r="AM587" t="str">
            <v>=</v>
          </cell>
          <cell r="AN587" t="str">
            <v>=</v>
          </cell>
          <cell r="AO587" t="str">
            <v>=</v>
          </cell>
          <cell r="AP587" t="str">
            <v>=</v>
          </cell>
          <cell r="AQ587" t="str">
            <v>=</v>
          </cell>
          <cell r="AR587" t="str">
            <v>=</v>
          </cell>
          <cell r="AS587" t="str">
            <v>=</v>
          </cell>
          <cell r="AT587" t="str">
            <v>=</v>
          </cell>
          <cell r="AU587" t="str">
            <v>=</v>
          </cell>
          <cell r="AV587" t="str">
            <v>=</v>
          </cell>
          <cell r="AW587" t="str">
            <v>=</v>
          </cell>
          <cell r="AX587" t="str">
            <v>=</v>
          </cell>
          <cell r="AY587" t="str">
            <v>=</v>
          </cell>
          <cell r="AZ587" t="str">
            <v>=</v>
          </cell>
          <cell r="BA587" t="str">
            <v>=</v>
          </cell>
          <cell r="BB587" t="str">
            <v>=</v>
          </cell>
          <cell r="BC587" t="str">
            <v>=</v>
          </cell>
          <cell r="BD587" t="str">
            <v>=</v>
          </cell>
          <cell r="BE587" t="str">
            <v>=</v>
          </cell>
          <cell r="BF587" t="str">
            <v>=</v>
          </cell>
          <cell r="BG587" t="str">
            <v>=</v>
          </cell>
          <cell r="BH587" t="str">
            <v>=</v>
          </cell>
          <cell r="BI587" t="str">
            <v>=</v>
          </cell>
          <cell r="BJ587" t="str">
            <v>=</v>
          </cell>
          <cell r="BK587" t="str">
            <v>=</v>
          </cell>
          <cell r="BL587" t="str">
            <v>=</v>
          </cell>
          <cell r="BM587" t="str">
            <v>=</v>
          </cell>
          <cell r="BN587" t="str">
            <v>=</v>
          </cell>
          <cell r="BO587" t="str">
            <v>=</v>
          </cell>
          <cell r="BP587" t="str">
            <v>=</v>
          </cell>
          <cell r="BQ587" t="str">
            <v>=</v>
          </cell>
          <cell r="BR587" t="str">
            <v>=</v>
          </cell>
          <cell r="BS587" t="str">
            <v>=</v>
          </cell>
          <cell r="BT587" t="str">
            <v>=</v>
          </cell>
          <cell r="BU587" t="str">
            <v>=</v>
          </cell>
          <cell r="BV587" t="str">
            <v>=</v>
          </cell>
          <cell r="BW587" t="str">
            <v>=</v>
          </cell>
          <cell r="BX587" t="str">
            <v>=</v>
          </cell>
          <cell r="BY587" t="str">
            <v>=</v>
          </cell>
          <cell r="BZ587" t="str">
            <v>=</v>
          </cell>
          <cell r="CA587" t="str">
            <v>=</v>
          </cell>
          <cell r="CB587" t="str">
            <v>=</v>
          </cell>
          <cell r="CC587" t="str">
            <v>=</v>
          </cell>
          <cell r="CD587" t="str">
            <v>=</v>
          </cell>
          <cell r="CE587" t="str">
            <v>=</v>
          </cell>
          <cell r="CF587" t="str">
            <v>=</v>
          </cell>
          <cell r="CG587" t="str">
            <v>=</v>
          </cell>
          <cell r="CH587" t="str">
            <v>=</v>
          </cell>
          <cell r="CI587" t="str">
            <v>=</v>
          </cell>
          <cell r="CJ587" t="str">
            <v>=</v>
          </cell>
          <cell r="CK587" t="str">
            <v>=</v>
          </cell>
          <cell r="CL587" t="str">
            <v>=</v>
          </cell>
          <cell r="CM587" t="str">
            <v>=</v>
          </cell>
          <cell r="CN587" t="str">
            <v>=</v>
          </cell>
          <cell r="CO587" t="str">
            <v>=</v>
          </cell>
          <cell r="CP587" t="str">
            <v>=</v>
          </cell>
          <cell r="CQ587" t="str">
            <v>=</v>
          </cell>
          <cell r="CR587" t="str">
            <v>=</v>
          </cell>
          <cell r="CS587" t="str">
            <v>=</v>
          </cell>
          <cell r="CT587" t="str">
            <v>=</v>
          </cell>
          <cell r="CU587" t="str">
            <v>=</v>
          </cell>
          <cell r="CV587" t="str">
            <v>=</v>
          </cell>
          <cell r="CW587" t="str">
            <v>=</v>
          </cell>
          <cell r="CX587" t="str">
            <v>=</v>
          </cell>
          <cell r="CY587" t="str">
            <v>=</v>
          </cell>
          <cell r="CZ587" t="str">
            <v>=</v>
          </cell>
          <cell r="DA587" t="str">
            <v>=</v>
          </cell>
          <cell r="DB587" t="str">
            <v>=</v>
          </cell>
          <cell r="DC587" t="str">
            <v>=</v>
          </cell>
          <cell r="DD587" t="str">
            <v>=</v>
          </cell>
          <cell r="DE587" t="str">
            <v>=</v>
          </cell>
          <cell r="DF587" t="str">
            <v>=</v>
          </cell>
          <cell r="DG587" t="str">
            <v>=</v>
          </cell>
          <cell r="DH587" t="str">
            <v>=</v>
          </cell>
          <cell r="DI587" t="str">
            <v>=</v>
          </cell>
          <cell r="DJ587" t="str">
            <v>=</v>
          </cell>
          <cell r="DK587" t="str">
            <v>=</v>
          </cell>
          <cell r="DL587" t="str">
            <v>=</v>
          </cell>
          <cell r="DM587" t="str">
            <v>=</v>
          </cell>
          <cell r="DN587" t="str">
            <v>=</v>
          </cell>
          <cell r="DO587" t="str">
            <v>=</v>
          </cell>
          <cell r="DP587" t="str">
            <v>=</v>
          </cell>
          <cell r="DQ587" t="str">
            <v>=</v>
          </cell>
          <cell r="DR587" t="str">
            <v>=</v>
          </cell>
          <cell r="DS587" t="str">
            <v>=</v>
          </cell>
          <cell r="DT587" t="str">
            <v>=</v>
          </cell>
          <cell r="DU587" t="str">
            <v>=</v>
          </cell>
          <cell r="DV587" t="str">
            <v>=</v>
          </cell>
          <cell r="DW587" t="str">
            <v>=</v>
          </cell>
          <cell r="DX587" t="str">
            <v>=</v>
          </cell>
          <cell r="DY587" t="str">
            <v>=</v>
          </cell>
          <cell r="DZ587" t="str">
            <v>=</v>
          </cell>
          <cell r="EA587" t="str">
            <v>=</v>
          </cell>
          <cell r="EB587" t="str">
            <v>=</v>
          </cell>
          <cell r="EC587" t="str">
            <v>=</v>
          </cell>
          <cell r="ED587" t="str">
            <v>=</v>
          </cell>
        </row>
        <row r="588">
          <cell r="F588" t="str">
            <v/>
          </cell>
          <cell r="G588" t="str">
            <v/>
          </cell>
          <cell r="H588" t="str">
            <v/>
          </cell>
          <cell r="I588" t="str">
            <v/>
          </cell>
          <cell r="J588" t="str">
            <v/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O588" t="str">
            <v/>
          </cell>
          <cell r="P588" t="str">
            <v/>
          </cell>
          <cell r="Q588" t="str">
            <v/>
          </cell>
          <cell r="R588" t="str">
            <v/>
          </cell>
          <cell r="S588" t="str">
            <v/>
          </cell>
          <cell r="T588" t="str">
            <v/>
          </cell>
          <cell r="U588" t="str">
            <v/>
          </cell>
          <cell r="V588" t="str">
            <v/>
          </cell>
          <cell r="W588" t="str">
            <v/>
          </cell>
          <cell r="X588" t="str">
            <v/>
          </cell>
          <cell r="Y588" t="str">
            <v/>
          </cell>
          <cell r="Z588" t="str">
            <v/>
          </cell>
          <cell r="AA588" t="str">
            <v/>
          </cell>
          <cell r="AB588" t="str">
            <v/>
          </cell>
          <cell r="AC588" t="str">
            <v/>
          </cell>
          <cell r="AD588" t="str">
            <v/>
          </cell>
          <cell r="AE588" t="str">
            <v/>
          </cell>
          <cell r="AF588" t="str">
            <v/>
          </cell>
          <cell r="AG588" t="str">
            <v/>
          </cell>
          <cell r="AH588" t="str">
            <v/>
          </cell>
          <cell r="AI588" t="str">
            <v/>
          </cell>
          <cell r="AJ588" t="str">
            <v/>
          </cell>
          <cell r="AK588" t="str">
            <v/>
          </cell>
          <cell r="AL588" t="str">
            <v/>
          </cell>
          <cell r="AM588" t="str">
            <v/>
          </cell>
          <cell r="AN588" t="str">
            <v/>
          </cell>
          <cell r="AO588" t="str">
            <v/>
          </cell>
          <cell r="AP588" t="str">
            <v/>
          </cell>
          <cell r="AQ588" t="str">
            <v/>
          </cell>
          <cell r="AR588" t="str">
            <v/>
          </cell>
          <cell r="AS588" t="str">
            <v/>
          </cell>
          <cell r="AT588" t="str">
            <v/>
          </cell>
          <cell r="AU588" t="str">
            <v/>
          </cell>
          <cell r="AV588" t="str">
            <v/>
          </cell>
          <cell r="AW588" t="str">
            <v/>
          </cell>
          <cell r="AX588" t="str">
            <v/>
          </cell>
          <cell r="AY588" t="str">
            <v/>
          </cell>
          <cell r="AZ588" t="str">
            <v/>
          </cell>
          <cell r="BA588" t="str">
            <v/>
          </cell>
          <cell r="BB588" t="str">
            <v/>
          </cell>
          <cell r="BC588" t="str">
            <v/>
          </cell>
          <cell r="BD588" t="str">
            <v/>
          </cell>
          <cell r="BE588" t="str">
            <v/>
          </cell>
          <cell r="BF588" t="str">
            <v/>
          </cell>
          <cell r="BG588" t="str">
            <v/>
          </cell>
          <cell r="BH588" t="str">
            <v/>
          </cell>
          <cell r="BI588" t="str">
            <v/>
          </cell>
          <cell r="BJ588" t="str">
            <v/>
          </cell>
          <cell r="BK588" t="str">
            <v/>
          </cell>
          <cell r="BL588" t="str">
            <v/>
          </cell>
          <cell r="BM588" t="str">
            <v/>
          </cell>
          <cell r="BN588" t="str">
            <v/>
          </cell>
          <cell r="BO588" t="str">
            <v/>
          </cell>
          <cell r="BP588" t="str">
            <v/>
          </cell>
          <cell r="BQ588" t="str">
            <v/>
          </cell>
          <cell r="BR588" t="str">
            <v/>
          </cell>
          <cell r="BS588" t="str">
            <v/>
          </cell>
          <cell r="BT588" t="str">
            <v/>
          </cell>
          <cell r="BU588" t="str">
            <v/>
          </cell>
          <cell r="BV588" t="str">
            <v/>
          </cell>
          <cell r="BW588" t="str">
            <v/>
          </cell>
          <cell r="BX588" t="str">
            <v/>
          </cell>
          <cell r="BY588" t="str">
            <v/>
          </cell>
          <cell r="BZ588" t="str">
            <v/>
          </cell>
          <cell r="CA588" t="str">
            <v/>
          </cell>
          <cell r="CB588" t="str">
            <v/>
          </cell>
          <cell r="CC588" t="str">
            <v/>
          </cell>
          <cell r="CD588" t="str">
            <v/>
          </cell>
          <cell r="CE588" t="str">
            <v/>
          </cell>
          <cell r="CF588" t="str">
            <v/>
          </cell>
          <cell r="CG588" t="str">
            <v/>
          </cell>
          <cell r="CH588" t="str">
            <v/>
          </cell>
          <cell r="CI588" t="str">
            <v/>
          </cell>
          <cell r="CJ588" t="str">
            <v/>
          </cell>
          <cell r="CK588" t="str">
            <v/>
          </cell>
          <cell r="CL588" t="str">
            <v/>
          </cell>
          <cell r="CM588" t="str">
            <v/>
          </cell>
          <cell r="CN588" t="str">
            <v/>
          </cell>
          <cell r="CO588" t="str">
            <v/>
          </cell>
          <cell r="CP588" t="str">
            <v/>
          </cell>
          <cell r="CQ588" t="str">
            <v/>
          </cell>
          <cell r="CR588" t="str">
            <v/>
          </cell>
          <cell r="CS588" t="str">
            <v/>
          </cell>
          <cell r="CT588" t="str">
            <v/>
          </cell>
          <cell r="CU588" t="str">
            <v/>
          </cell>
          <cell r="CV588" t="str">
            <v/>
          </cell>
          <cell r="CW588" t="str">
            <v/>
          </cell>
          <cell r="CX588" t="str">
            <v/>
          </cell>
          <cell r="CY588" t="str">
            <v/>
          </cell>
          <cell r="CZ588" t="str">
            <v/>
          </cell>
          <cell r="DA588" t="str">
            <v/>
          </cell>
          <cell r="DB588" t="str">
            <v/>
          </cell>
          <cell r="DC588" t="str">
            <v/>
          </cell>
          <cell r="DD588" t="str">
            <v/>
          </cell>
          <cell r="DE588" t="str">
            <v/>
          </cell>
          <cell r="DF588" t="str">
            <v/>
          </cell>
          <cell r="DG588" t="str">
            <v/>
          </cell>
          <cell r="DH588" t="str">
            <v/>
          </cell>
          <cell r="DI588" t="str">
            <v/>
          </cell>
          <cell r="DJ588" t="str">
            <v/>
          </cell>
          <cell r="DK588" t="str">
            <v/>
          </cell>
          <cell r="DL588" t="str">
            <v/>
          </cell>
          <cell r="DM588" t="str">
            <v/>
          </cell>
          <cell r="DN588" t="str">
            <v/>
          </cell>
          <cell r="DO588" t="str">
            <v/>
          </cell>
          <cell r="DP588" t="str">
            <v/>
          </cell>
          <cell r="DQ588" t="str">
            <v/>
          </cell>
          <cell r="DR588" t="str">
            <v/>
          </cell>
          <cell r="DS588" t="str">
            <v/>
          </cell>
          <cell r="DT588" t="str">
            <v/>
          </cell>
          <cell r="DU588" t="str">
            <v/>
          </cell>
          <cell r="DV588" t="str">
            <v/>
          </cell>
          <cell r="DW588" t="str">
            <v/>
          </cell>
          <cell r="DX588" t="str">
            <v/>
          </cell>
          <cell r="DY588" t="str">
            <v/>
          </cell>
          <cell r="DZ588" t="str">
            <v/>
          </cell>
          <cell r="EA588" t="str">
            <v/>
          </cell>
          <cell r="EB588" t="str">
            <v/>
          </cell>
          <cell r="EC588" t="str">
            <v/>
          </cell>
          <cell r="ED588" t="str">
            <v/>
          </cell>
        </row>
        <row r="589">
          <cell r="F589" t="str">
            <v/>
          </cell>
          <cell r="G589" t="str">
            <v/>
          </cell>
          <cell r="H589" t="str">
            <v/>
          </cell>
          <cell r="I589" t="str">
            <v/>
          </cell>
          <cell r="J589" t="str">
            <v/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P589" t="str">
            <v/>
          </cell>
          <cell r="Q589" t="str">
            <v/>
          </cell>
          <cell r="R589" t="str">
            <v/>
          </cell>
          <cell r="S589" t="str">
            <v/>
          </cell>
          <cell r="T589" t="str">
            <v/>
          </cell>
          <cell r="U589" t="str">
            <v/>
          </cell>
          <cell r="V589" t="str">
            <v/>
          </cell>
          <cell r="W589" t="str">
            <v/>
          </cell>
          <cell r="X589" t="str">
            <v/>
          </cell>
          <cell r="Y589" t="str">
            <v/>
          </cell>
          <cell r="Z589" t="str">
            <v/>
          </cell>
          <cell r="AA589" t="str">
            <v/>
          </cell>
          <cell r="AB589" t="str">
            <v/>
          </cell>
          <cell r="AC589" t="str">
            <v/>
          </cell>
          <cell r="AD589" t="str">
            <v/>
          </cell>
          <cell r="AE589" t="str">
            <v/>
          </cell>
          <cell r="AF589" t="str">
            <v/>
          </cell>
          <cell r="AG589" t="str">
            <v/>
          </cell>
          <cell r="AH589" t="str">
            <v/>
          </cell>
          <cell r="AI589" t="str">
            <v/>
          </cell>
          <cell r="AJ589" t="str">
            <v/>
          </cell>
          <cell r="AK589" t="str">
            <v/>
          </cell>
          <cell r="AL589" t="str">
            <v/>
          </cell>
          <cell r="AM589" t="str">
            <v/>
          </cell>
          <cell r="AN589" t="str">
            <v/>
          </cell>
          <cell r="AO589" t="str">
            <v/>
          </cell>
          <cell r="AP589" t="str">
            <v/>
          </cell>
          <cell r="AQ589" t="str">
            <v/>
          </cell>
          <cell r="AR589" t="str">
            <v/>
          </cell>
          <cell r="AS589" t="str">
            <v/>
          </cell>
          <cell r="AT589" t="str">
            <v/>
          </cell>
          <cell r="AU589" t="str">
            <v/>
          </cell>
          <cell r="AV589" t="str">
            <v/>
          </cell>
          <cell r="AW589" t="str">
            <v/>
          </cell>
          <cell r="AX589" t="str">
            <v/>
          </cell>
          <cell r="AY589" t="str">
            <v/>
          </cell>
          <cell r="AZ589" t="str">
            <v/>
          </cell>
          <cell r="BA589" t="str">
            <v/>
          </cell>
          <cell r="BB589" t="str">
            <v/>
          </cell>
          <cell r="BC589" t="str">
            <v/>
          </cell>
          <cell r="BD589" t="str">
            <v/>
          </cell>
          <cell r="BE589" t="str">
            <v/>
          </cell>
          <cell r="BF589" t="str">
            <v/>
          </cell>
          <cell r="BG589" t="str">
            <v/>
          </cell>
          <cell r="BH589" t="str">
            <v/>
          </cell>
          <cell r="BI589" t="str">
            <v/>
          </cell>
          <cell r="BJ589" t="str">
            <v/>
          </cell>
          <cell r="BK589" t="str">
            <v/>
          </cell>
          <cell r="BL589" t="str">
            <v/>
          </cell>
          <cell r="BM589" t="str">
            <v/>
          </cell>
          <cell r="BN589" t="str">
            <v/>
          </cell>
          <cell r="BO589" t="str">
            <v/>
          </cell>
          <cell r="BP589" t="str">
            <v/>
          </cell>
          <cell r="BQ589" t="str">
            <v/>
          </cell>
          <cell r="BR589" t="str">
            <v/>
          </cell>
          <cell r="BS589" t="str">
            <v/>
          </cell>
          <cell r="BT589" t="str">
            <v/>
          </cell>
          <cell r="BU589" t="str">
            <v/>
          </cell>
          <cell r="BV589" t="str">
            <v/>
          </cell>
          <cell r="BW589" t="str">
            <v/>
          </cell>
          <cell r="BX589" t="str">
            <v/>
          </cell>
          <cell r="BY589" t="str">
            <v/>
          </cell>
          <cell r="BZ589" t="str">
            <v/>
          </cell>
          <cell r="CA589" t="str">
            <v/>
          </cell>
          <cell r="CB589" t="str">
            <v/>
          </cell>
          <cell r="CC589" t="str">
            <v/>
          </cell>
          <cell r="CD589" t="str">
            <v/>
          </cell>
          <cell r="CE589" t="str">
            <v/>
          </cell>
          <cell r="CF589" t="str">
            <v/>
          </cell>
          <cell r="CG589" t="str">
            <v/>
          </cell>
          <cell r="CH589" t="str">
            <v/>
          </cell>
          <cell r="CI589" t="str">
            <v/>
          </cell>
          <cell r="CJ589" t="str">
            <v/>
          </cell>
          <cell r="CK589" t="str">
            <v/>
          </cell>
          <cell r="CL589" t="str">
            <v/>
          </cell>
          <cell r="CM589" t="str">
            <v/>
          </cell>
          <cell r="CN589" t="str">
            <v/>
          </cell>
          <cell r="CO589" t="str">
            <v/>
          </cell>
          <cell r="CP589" t="str">
            <v/>
          </cell>
          <cell r="CQ589" t="str">
            <v/>
          </cell>
          <cell r="CR589" t="str">
            <v/>
          </cell>
          <cell r="CS589" t="str">
            <v/>
          </cell>
          <cell r="CT589" t="str">
            <v/>
          </cell>
          <cell r="CU589" t="str">
            <v/>
          </cell>
          <cell r="CV589" t="str">
            <v/>
          </cell>
          <cell r="CW589" t="str">
            <v/>
          </cell>
          <cell r="CX589" t="str">
            <v/>
          </cell>
          <cell r="CY589" t="str">
            <v/>
          </cell>
          <cell r="CZ589" t="str">
            <v/>
          </cell>
          <cell r="DA589" t="str">
            <v/>
          </cell>
          <cell r="DB589" t="str">
            <v/>
          </cell>
          <cell r="DC589" t="str">
            <v/>
          </cell>
          <cell r="DD589" t="str">
            <v/>
          </cell>
          <cell r="DE589" t="str">
            <v/>
          </cell>
          <cell r="DF589" t="str">
            <v/>
          </cell>
          <cell r="DG589" t="str">
            <v/>
          </cell>
          <cell r="DH589" t="str">
            <v/>
          </cell>
          <cell r="DI589" t="str">
            <v/>
          </cell>
          <cell r="DJ589" t="str">
            <v/>
          </cell>
          <cell r="DK589" t="str">
            <v/>
          </cell>
          <cell r="DL589" t="str">
            <v/>
          </cell>
          <cell r="DM589" t="str">
            <v/>
          </cell>
          <cell r="DN589" t="str">
            <v/>
          </cell>
          <cell r="DO589" t="str">
            <v/>
          </cell>
          <cell r="DP589" t="str">
            <v/>
          </cell>
          <cell r="DQ589" t="str">
            <v/>
          </cell>
          <cell r="DR589" t="str">
            <v/>
          </cell>
          <cell r="DS589" t="str">
            <v/>
          </cell>
          <cell r="DT589" t="str">
            <v/>
          </cell>
          <cell r="DU589" t="str">
            <v/>
          </cell>
          <cell r="DV589" t="str">
            <v/>
          </cell>
          <cell r="DW589" t="str">
            <v/>
          </cell>
          <cell r="DX589" t="str">
            <v/>
          </cell>
          <cell r="DY589" t="str">
            <v/>
          </cell>
          <cell r="DZ589" t="str">
            <v/>
          </cell>
          <cell r="EA589" t="str">
            <v/>
          </cell>
          <cell r="EB589" t="str">
            <v/>
          </cell>
          <cell r="EC589" t="str">
            <v/>
          </cell>
          <cell r="ED589" t="str">
            <v/>
          </cell>
        </row>
        <row r="590">
          <cell r="J590" t="str">
            <v>"The Rack"</v>
          </cell>
          <cell r="W590" t="str">
            <v>"The Rack"</v>
          </cell>
          <cell r="AJ590" t="str">
            <v>"The Rack"</v>
          </cell>
          <cell r="AW590" t="str">
            <v>"The Rack"</v>
          </cell>
          <cell r="BJ590" t="str">
            <v>"The Rack"</v>
          </cell>
          <cell r="BW590" t="str">
            <v>"The Rack"</v>
          </cell>
          <cell r="CJ590" t="str">
            <v>"The Rack"</v>
          </cell>
          <cell r="CW590" t="str">
            <v>"The Rack"</v>
          </cell>
          <cell r="DJ590" t="str">
            <v>"The Rack"</v>
          </cell>
          <cell r="DW590" t="str">
            <v>"The Rack"</v>
          </cell>
        </row>
        <row r="592">
          <cell r="A592" t="str">
            <v>Fuel Burned  (MMBtu)</v>
          </cell>
        </row>
        <row r="593">
          <cell r="F593">
            <v>-42.399999999906868</v>
          </cell>
          <cell r="G593">
            <v>-25.100000000093132</v>
          </cell>
          <cell r="H593">
            <v>-253.69999999995343</v>
          </cell>
          <cell r="I593">
            <v>-0.39999999990686774</v>
          </cell>
          <cell r="J593">
            <v>0</v>
          </cell>
          <cell r="K593">
            <v>0</v>
          </cell>
          <cell r="L593">
            <v>-760.79999999981374</v>
          </cell>
          <cell r="M593">
            <v>-1728.0999999998603</v>
          </cell>
          <cell r="N593">
            <v>-554.19999999995343</v>
          </cell>
          <cell r="O593">
            <v>-66.200000000186265</v>
          </cell>
          <cell r="P593">
            <v>-70</v>
          </cell>
          <cell r="Q593">
            <v>-26.400000000139698</v>
          </cell>
          <cell r="R593">
            <v>-1608.9000000003725</v>
          </cell>
          <cell r="S593">
            <v>-29.199999999953434</v>
          </cell>
          <cell r="T593">
            <v>-54.900000000139698</v>
          </cell>
          <cell r="U593">
            <v>-8.5</v>
          </cell>
          <cell r="V593">
            <v>-21.099999999860302</v>
          </cell>
          <cell r="W593">
            <v>-114.79999999981374</v>
          </cell>
          <cell r="X593">
            <v>-87.799999999813735</v>
          </cell>
          <cell r="Y593">
            <v>-232.89999999990687</v>
          </cell>
          <cell r="Z593">
            <v>-893.79999999981374</v>
          </cell>
          <cell r="AA593">
            <v>-123</v>
          </cell>
          <cell r="AB593">
            <v>0</v>
          </cell>
          <cell r="AC593">
            <v>-42.399999999906868</v>
          </cell>
          <cell r="AD593">
            <v>-0.5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-58.869999999878928</v>
          </cell>
          <cell r="J594">
            <v>0</v>
          </cell>
          <cell r="K594">
            <v>-85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-502.01000000163913</v>
          </cell>
          <cell r="S594">
            <v>0</v>
          </cell>
          <cell r="T594">
            <v>0</v>
          </cell>
          <cell r="U594">
            <v>-283.16999999992549</v>
          </cell>
          <cell r="V594">
            <v>-88.619999999995343</v>
          </cell>
          <cell r="W594">
            <v>-130.21999999997206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-7482.9499999992549</v>
          </cell>
          <cell r="AF594">
            <v>-663.87999999988824</v>
          </cell>
          <cell r="AG594">
            <v>-347.43999999994412</v>
          </cell>
          <cell r="AH594">
            <v>-2310.9199999999255</v>
          </cell>
          <cell r="AI594">
            <v>-554.27999999991152</v>
          </cell>
          <cell r="AJ594">
            <v>-513.02999999991152</v>
          </cell>
          <cell r="AK594">
            <v>-1332.8499999999767</v>
          </cell>
          <cell r="AL594">
            <v>-289.41999999992549</v>
          </cell>
          <cell r="AM594">
            <v>-114.70999999996275</v>
          </cell>
          <cell r="AN594">
            <v>-674.61999999999534</v>
          </cell>
          <cell r="AO594">
            <v>-376.37000000011176</v>
          </cell>
          <cell r="AP594">
            <v>-274.15000000002328</v>
          </cell>
          <cell r="AQ594">
            <v>-31.28000000002794</v>
          </cell>
          <cell r="AR594">
            <v>-1496.5600000005215</v>
          </cell>
          <cell r="AS594">
            <v>0</v>
          </cell>
          <cell r="AT594">
            <v>0</v>
          </cell>
          <cell r="AU594">
            <v>-129.68999999994412</v>
          </cell>
          <cell r="AV594">
            <v>-629.19999999995343</v>
          </cell>
          <cell r="AW594">
            <v>-131.03000000002794</v>
          </cell>
          <cell r="AX594">
            <v>-447.67000000004191</v>
          </cell>
          <cell r="AY594">
            <v>0</v>
          </cell>
          <cell r="AZ594">
            <v>0</v>
          </cell>
          <cell r="BA594">
            <v>0</v>
          </cell>
          <cell r="BB594">
            <v>-158.97000000020489</v>
          </cell>
          <cell r="BC594">
            <v>0</v>
          </cell>
          <cell r="BD594">
            <v>0</v>
          </cell>
          <cell r="BE594">
            <v>-1641.410000000149</v>
          </cell>
          <cell r="BF594">
            <v>0</v>
          </cell>
          <cell r="BG594">
            <v>-58.839999999967404</v>
          </cell>
          <cell r="BH594">
            <v>-326.96000000007916</v>
          </cell>
          <cell r="BI594">
            <v>-445.33000000007451</v>
          </cell>
          <cell r="BJ594">
            <v>-187.88000000000466</v>
          </cell>
          <cell r="BK594">
            <v>0</v>
          </cell>
          <cell r="BL594">
            <v>0</v>
          </cell>
          <cell r="BM594">
            <v>-162.80000000004657</v>
          </cell>
          <cell r="BN594">
            <v>-180.44999999995343</v>
          </cell>
          <cell r="BO594">
            <v>-221.69999999995343</v>
          </cell>
          <cell r="BP594">
            <v>-57.449999999953434</v>
          </cell>
          <cell r="BQ594">
            <v>0</v>
          </cell>
          <cell r="BR594">
            <v>-970.62999999895692</v>
          </cell>
          <cell r="BS594">
            <v>0</v>
          </cell>
          <cell r="BT594">
            <v>-75.660000000032596</v>
          </cell>
          <cell r="BU594">
            <v>-49.630000000004657</v>
          </cell>
          <cell r="BV594">
            <v>-215.92000000004191</v>
          </cell>
          <cell r="BW594">
            <v>-0.35999999998603016</v>
          </cell>
          <cell r="BX594">
            <v>-417.61999999987893</v>
          </cell>
          <cell r="BY594">
            <v>0</v>
          </cell>
          <cell r="BZ594">
            <v>0</v>
          </cell>
          <cell r="CA594">
            <v>0</v>
          </cell>
          <cell r="CB594">
            <v>-211.43999999994412</v>
          </cell>
          <cell r="CC594">
            <v>0</v>
          </cell>
          <cell r="CD594">
            <v>0</v>
          </cell>
          <cell r="CE594">
            <v>-1587.8300000019372</v>
          </cell>
          <cell r="CF594">
            <v>0</v>
          </cell>
          <cell r="CG594">
            <v>0</v>
          </cell>
          <cell r="CH594">
            <v>-164.67000000004191</v>
          </cell>
          <cell r="CI594">
            <v>-514.03000000002794</v>
          </cell>
          <cell r="CJ594">
            <v>0</v>
          </cell>
          <cell r="CK594">
            <v>-332.42000000004191</v>
          </cell>
          <cell r="CL594">
            <v>0</v>
          </cell>
          <cell r="CM594">
            <v>-24.75</v>
          </cell>
          <cell r="CN594">
            <v>-119.81000000005588</v>
          </cell>
          <cell r="CO594">
            <v>-123.55000000004657</v>
          </cell>
          <cell r="CP594">
            <v>-308.60000000009313</v>
          </cell>
          <cell r="CQ594">
            <v>0</v>
          </cell>
          <cell r="CR594">
            <v>-897.03000000119209</v>
          </cell>
          <cell r="CS594">
            <v>-13.5</v>
          </cell>
          <cell r="CT594">
            <v>0</v>
          </cell>
          <cell r="CU594">
            <v>0</v>
          </cell>
          <cell r="CV594">
            <v>-522.14000000001397</v>
          </cell>
          <cell r="CW594">
            <v>-87.070000000065193</v>
          </cell>
          <cell r="CX594">
            <v>-110.23999999999069</v>
          </cell>
          <cell r="CY594">
            <v>0</v>
          </cell>
          <cell r="CZ594">
            <v>0</v>
          </cell>
          <cell r="DA594">
            <v>-164.08000000007451</v>
          </cell>
          <cell r="DB594">
            <v>0</v>
          </cell>
          <cell r="DC594">
            <v>0</v>
          </cell>
          <cell r="DD594">
            <v>0</v>
          </cell>
          <cell r="DE594">
            <v>-1258.0299999993294</v>
          </cell>
          <cell r="DF594">
            <v>0</v>
          </cell>
          <cell r="DG594">
            <v>-149.1600000000326</v>
          </cell>
          <cell r="DH594">
            <v>-363.7400000001071</v>
          </cell>
          <cell r="DI594">
            <v>-332.69000000006054</v>
          </cell>
          <cell r="DJ594">
            <v>-86.759999999892898</v>
          </cell>
          <cell r="DK594">
            <v>-165.13999999989755</v>
          </cell>
          <cell r="DL594">
            <v>0</v>
          </cell>
          <cell r="DM594">
            <v>0</v>
          </cell>
          <cell r="DN594">
            <v>-88</v>
          </cell>
          <cell r="DO594">
            <v>-72.539999999804422</v>
          </cell>
          <cell r="DP594">
            <v>0</v>
          </cell>
          <cell r="DQ594">
            <v>0</v>
          </cell>
          <cell r="DR594">
            <v>-679.01999999955297</v>
          </cell>
          <cell r="DS594">
            <v>-177.80000000004657</v>
          </cell>
          <cell r="DT594">
            <v>0</v>
          </cell>
          <cell r="DU594">
            <v>-229.60000000009313</v>
          </cell>
          <cell r="DV594">
            <v>-169.23000000009779</v>
          </cell>
          <cell r="DW594">
            <v>-0.84999999986030161</v>
          </cell>
          <cell r="DX594">
            <v>0</v>
          </cell>
          <cell r="DY594">
            <v>-38.540000000037253</v>
          </cell>
          <cell r="DZ594">
            <v>0</v>
          </cell>
          <cell r="EA594">
            <v>0</v>
          </cell>
          <cell r="EB594">
            <v>-63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-1</v>
          </cell>
          <cell r="J595">
            <v>0</v>
          </cell>
          <cell r="K595">
            <v>0</v>
          </cell>
          <cell r="L595">
            <v>-83.979999999981374</v>
          </cell>
          <cell r="M595">
            <v>-208.43999999994412</v>
          </cell>
          <cell r="N595">
            <v>0</v>
          </cell>
          <cell r="O595">
            <v>0</v>
          </cell>
          <cell r="P595">
            <v>-79.520000000018626</v>
          </cell>
          <cell r="Q595">
            <v>-49.379999999888241</v>
          </cell>
          <cell r="R595">
            <v>-220.85999999940395</v>
          </cell>
          <cell r="S595">
            <v>-1.159999999916181</v>
          </cell>
          <cell r="T595">
            <v>-28</v>
          </cell>
          <cell r="U595">
            <v>-32.020000000018626</v>
          </cell>
          <cell r="V595">
            <v>0</v>
          </cell>
          <cell r="W595">
            <v>-1.2799999999115244</v>
          </cell>
          <cell r="X595">
            <v>0</v>
          </cell>
          <cell r="Y595">
            <v>-36.579999999841675</v>
          </cell>
          <cell r="Z595">
            <v>-72.189999999944121</v>
          </cell>
          <cell r="AA595">
            <v>0</v>
          </cell>
          <cell r="AB595">
            <v>0</v>
          </cell>
          <cell r="AC595">
            <v>-49.400000000023283</v>
          </cell>
          <cell r="AD595">
            <v>-0.22999999998137355</v>
          </cell>
          <cell r="AE595">
            <v>-2565.0599999986589</v>
          </cell>
          <cell r="AF595">
            <v>-27.78000000002794</v>
          </cell>
          <cell r="AG595">
            <v>0</v>
          </cell>
          <cell r="AH595">
            <v>-1094.1500000000233</v>
          </cell>
          <cell r="AI595">
            <v>0</v>
          </cell>
          <cell r="AJ595">
            <v>-127.36999999999534</v>
          </cell>
          <cell r="AK595">
            <v>-324.72999999998137</v>
          </cell>
          <cell r="AL595">
            <v>-144.68000000005122</v>
          </cell>
          <cell r="AM595">
            <v>-460.52000000013504</v>
          </cell>
          <cell r="AN595">
            <v>-134.12000000011176</v>
          </cell>
          <cell r="AO595">
            <v>-2.9999999911524355E-2</v>
          </cell>
          <cell r="AP595">
            <v>-72.180000000167638</v>
          </cell>
          <cell r="AQ595">
            <v>-179.5</v>
          </cell>
          <cell r="AR595">
            <v>-1438.8399999979883</v>
          </cell>
          <cell r="AS595">
            <v>0</v>
          </cell>
          <cell r="AT595">
            <v>-24.130000000004657</v>
          </cell>
          <cell r="AU595">
            <v>-2.659999999916181</v>
          </cell>
          <cell r="AV595">
            <v>-12.800000000046566</v>
          </cell>
          <cell r="AW595">
            <v>-87.130000000004657</v>
          </cell>
          <cell r="AX595">
            <v>-96.110000000102445</v>
          </cell>
          <cell r="AY595">
            <v>-700.35999999986961</v>
          </cell>
          <cell r="AZ595">
            <v>-284.14000000013039</v>
          </cell>
          <cell r="BA595">
            <v>-173.37999999988824</v>
          </cell>
          <cell r="BB595">
            <v>-58.130000000004657</v>
          </cell>
          <cell r="BC595">
            <v>0</v>
          </cell>
          <cell r="BD595">
            <v>0</v>
          </cell>
          <cell r="BE595">
            <v>-413.46999999973923</v>
          </cell>
          <cell r="BF595">
            <v>0</v>
          </cell>
          <cell r="BG595">
            <v>0</v>
          </cell>
          <cell r="BH595">
            <v>-88.810000000055879</v>
          </cell>
          <cell r="BI595">
            <v>-155.47999999998137</v>
          </cell>
          <cell r="BJ595">
            <v>0</v>
          </cell>
          <cell r="BK595">
            <v>-35</v>
          </cell>
          <cell r="BL595">
            <v>0</v>
          </cell>
          <cell r="BM595">
            <v>0</v>
          </cell>
          <cell r="BN595">
            <v>0</v>
          </cell>
          <cell r="BO595">
            <v>-134.18000000005122</v>
          </cell>
          <cell r="BP595">
            <v>0</v>
          </cell>
          <cell r="BQ595">
            <v>0</v>
          </cell>
          <cell r="BR595">
            <v>-170.77999999932945</v>
          </cell>
          <cell r="BS595">
            <v>0</v>
          </cell>
          <cell r="BT595">
            <v>0</v>
          </cell>
          <cell r="BU595">
            <v>0</v>
          </cell>
          <cell r="BV595">
            <v>-170.77999999996973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-654.3899999987334</v>
          </cell>
          <cell r="CF595">
            <v>0</v>
          </cell>
          <cell r="CG595">
            <v>0</v>
          </cell>
          <cell r="CH595">
            <v>-235.5</v>
          </cell>
          <cell r="CI595">
            <v>-319.85999999998603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-97.089999999967404</v>
          </cell>
          <cell r="CP595">
            <v>-1.9399999999441206</v>
          </cell>
          <cell r="CQ595">
            <v>0</v>
          </cell>
          <cell r="CR595">
            <v>-102.11000000033528</v>
          </cell>
          <cell r="CS595">
            <v>0</v>
          </cell>
          <cell r="CT595">
            <v>0</v>
          </cell>
          <cell r="CU595">
            <v>-84.650000000023283</v>
          </cell>
          <cell r="CV595">
            <v>0</v>
          </cell>
          <cell r="CW595">
            <v>0</v>
          </cell>
          <cell r="CX595">
            <v>-17.460000000020955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-15.190000000409782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-15.189999999944121</v>
          </cell>
          <cell r="DO595">
            <v>0</v>
          </cell>
          <cell r="DP595">
            <v>0</v>
          </cell>
          <cell r="DQ595">
            <v>0</v>
          </cell>
          <cell r="DR595">
            <v>-165.58000000007451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-39.059999999997672</v>
          </cell>
          <cell r="DZ595">
            <v>0</v>
          </cell>
          <cell r="EA595">
            <v>0</v>
          </cell>
          <cell r="EB595">
            <v>-126.51999999996042</v>
          </cell>
          <cell r="EC595">
            <v>0</v>
          </cell>
          <cell r="ED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-991.83999999985099</v>
          </cell>
          <cell r="J596">
            <v>-1436.0999999996275</v>
          </cell>
          <cell r="K596">
            <v>-468.75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-2228.570000000298</v>
          </cell>
          <cell r="S596">
            <v>0</v>
          </cell>
          <cell r="T596">
            <v>0</v>
          </cell>
          <cell r="U596">
            <v>-192.21999999880791</v>
          </cell>
          <cell r="V596">
            <v>-150.25999999977648</v>
          </cell>
          <cell r="W596">
            <v>-1596.4099999992177</v>
          </cell>
          <cell r="X596">
            <v>-186.16000000014901</v>
          </cell>
          <cell r="Y596">
            <v>-2.2599999997764826</v>
          </cell>
          <cell r="Z596">
            <v>0</v>
          </cell>
          <cell r="AA596">
            <v>0</v>
          </cell>
          <cell r="AB596">
            <v>-101.25999999977648</v>
          </cell>
          <cell r="AC596">
            <v>0</v>
          </cell>
          <cell r="AD596">
            <v>0</v>
          </cell>
          <cell r="AE596">
            <v>-9482.6199999898672</v>
          </cell>
          <cell r="AF596">
            <v>-39.740000000223517</v>
          </cell>
          <cell r="AG596">
            <v>-440.64999999990687</v>
          </cell>
          <cell r="AH596">
            <v>-814.60000000009313</v>
          </cell>
          <cell r="AI596">
            <v>-1432.6000000000931</v>
          </cell>
          <cell r="AJ596">
            <v>-1318.1200000005774</v>
          </cell>
          <cell r="AK596">
            <v>-1855.9400000004098</v>
          </cell>
          <cell r="AL596">
            <v>-194.75999999977648</v>
          </cell>
          <cell r="AM596">
            <v>-585.59999999962747</v>
          </cell>
          <cell r="AN596">
            <v>-1205.7999999998137</v>
          </cell>
          <cell r="AO596">
            <v>-958.50000000093132</v>
          </cell>
          <cell r="AP596">
            <v>-574.00999999977648</v>
          </cell>
          <cell r="AQ596">
            <v>-62.299999999813735</v>
          </cell>
          <cell r="AR596">
            <v>-4986.8299999907613</v>
          </cell>
          <cell r="AS596">
            <v>0</v>
          </cell>
          <cell r="AT596">
            <v>-94.600000000093132</v>
          </cell>
          <cell r="AU596">
            <v>-800.66999999992549</v>
          </cell>
          <cell r="AV596">
            <v>-1597.25</v>
          </cell>
          <cell r="AW596">
            <v>-894.87999999988824</v>
          </cell>
          <cell r="AX596">
            <v>-498.58000000007451</v>
          </cell>
          <cell r="AY596">
            <v>0</v>
          </cell>
          <cell r="AZ596">
            <v>0</v>
          </cell>
          <cell r="BA596">
            <v>-314.85999999940395</v>
          </cell>
          <cell r="BB596">
            <v>-705.99000000022352</v>
          </cell>
          <cell r="BC596">
            <v>-80</v>
          </cell>
          <cell r="BD596">
            <v>0</v>
          </cell>
          <cell r="BE596">
            <v>-4358.3400000035763</v>
          </cell>
          <cell r="BF596">
            <v>0</v>
          </cell>
          <cell r="BG596">
            <v>-80.5</v>
          </cell>
          <cell r="BH596">
            <v>-491.33999999985099</v>
          </cell>
          <cell r="BI596">
            <v>-929.93999999947846</v>
          </cell>
          <cell r="BJ596">
            <v>-2099.4599999999627</v>
          </cell>
          <cell r="BK596">
            <v>-166.13999999966472</v>
          </cell>
          <cell r="BL596">
            <v>-110.11999999918044</v>
          </cell>
          <cell r="BM596">
            <v>-91.03999999910593</v>
          </cell>
          <cell r="BN596">
            <v>0</v>
          </cell>
          <cell r="BO596">
            <v>-389.79999999888241</v>
          </cell>
          <cell r="BP596">
            <v>0</v>
          </cell>
          <cell r="BQ596">
            <v>0</v>
          </cell>
          <cell r="BR596">
            <v>-2497.6899999901652</v>
          </cell>
          <cell r="BS596">
            <v>0</v>
          </cell>
          <cell r="BT596">
            <v>0</v>
          </cell>
          <cell r="BU596">
            <v>-121.54999999981374</v>
          </cell>
          <cell r="BV596">
            <v>-1064.3999999999069</v>
          </cell>
          <cell r="BW596">
            <v>-480</v>
          </cell>
          <cell r="BX596">
            <v>-643.04000000003725</v>
          </cell>
          <cell r="BY596">
            <v>0</v>
          </cell>
          <cell r="BZ596">
            <v>-63.399999999441206</v>
          </cell>
          <cell r="CA596">
            <v>-112.70000000018626</v>
          </cell>
          <cell r="CB596">
            <v>-12.599999999627471</v>
          </cell>
          <cell r="CC596">
            <v>0</v>
          </cell>
          <cell r="CD596">
            <v>0</v>
          </cell>
          <cell r="CE596">
            <v>-2514.1599999964237</v>
          </cell>
          <cell r="CF596">
            <v>0</v>
          </cell>
          <cell r="CG596">
            <v>-74.160000000149012</v>
          </cell>
          <cell r="CH596">
            <v>-190.79999999981374</v>
          </cell>
          <cell r="CI596">
            <v>-785.5</v>
          </cell>
          <cell r="CJ596">
            <v>-960.45000000018626</v>
          </cell>
          <cell r="CK596">
            <v>-397.40000000037253</v>
          </cell>
          <cell r="CL596">
            <v>0</v>
          </cell>
          <cell r="CM596">
            <v>0</v>
          </cell>
          <cell r="CN596">
            <v>-15.799999999813735</v>
          </cell>
          <cell r="CO596">
            <v>-90.050000000745058</v>
          </cell>
          <cell r="CP596">
            <v>0</v>
          </cell>
          <cell r="CQ596">
            <v>0</v>
          </cell>
          <cell r="CR596">
            <v>-1839.4899999946356</v>
          </cell>
          <cell r="CS596">
            <v>-28.199999999254942</v>
          </cell>
          <cell r="CT596">
            <v>-82.699999999720603</v>
          </cell>
          <cell r="CU596">
            <v>-141.52999999932945</v>
          </cell>
          <cell r="CV596">
            <v>-361.38999999966472</v>
          </cell>
          <cell r="CW596">
            <v>-687.70999999903142</v>
          </cell>
          <cell r="CX596">
            <v>-159.79999999981374</v>
          </cell>
          <cell r="CY596">
            <v>0</v>
          </cell>
          <cell r="CZ596">
            <v>0</v>
          </cell>
          <cell r="DA596">
            <v>-214.79999999981374</v>
          </cell>
          <cell r="DB596">
            <v>-163.35999999940395</v>
          </cell>
          <cell r="DC596">
            <v>0</v>
          </cell>
          <cell r="DD596">
            <v>0</v>
          </cell>
          <cell r="DE596">
            <v>-2210.5100000053644</v>
          </cell>
          <cell r="DF596">
            <v>0</v>
          </cell>
          <cell r="DG596">
            <v>0</v>
          </cell>
          <cell r="DH596">
            <v>-116.15000000037253</v>
          </cell>
          <cell r="DI596">
            <v>-105.29999999981374</v>
          </cell>
          <cell r="DJ596">
            <v>-1159.859999999404</v>
          </cell>
          <cell r="DK596">
            <v>-246.08999999985099</v>
          </cell>
          <cell r="DL596">
            <v>0</v>
          </cell>
          <cell r="DM596">
            <v>0</v>
          </cell>
          <cell r="DN596">
            <v>-498.84999999962747</v>
          </cell>
          <cell r="DO596">
            <v>-84.260000000707805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F597">
            <v>-0.40000000002328306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-91.939999999944121</v>
          </cell>
          <cell r="L597">
            <v>-76.25</v>
          </cell>
          <cell r="M597">
            <v>-334.28000000002794</v>
          </cell>
          <cell r="N597">
            <v>-100.92000000004191</v>
          </cell>
          <cell r="O597">
            <v>-0.95300000003771856</v>
          </cell>
          <cell r="P597">
            <v>0</v>
          </cell>
          <cell r="Q597">
            <v>-50.910000000032596</v>
          </cell>
          <cell r="R597">
            <v>-416.4300000006333</v>
          </cell>
          <cell r="S597">
            <v>-1.75</v>
          </cell>
          <cell r="T597">
            <v>0</v>
          </cell>
          <cell r="U597">
            <v>-0.57999999998719431</v>
          </cell>
          <cell r="V597">
            <v>-40.53000000002794</v>
          </cell>
          <cell r="W597">
            <v>-7.720000000030268</v>
          </cell>
          <cell r="X597">
            <v>-3</v>
          </cell>
          <cell r="Y597">
            <v>0</v>
          </cell>
          <cell r="Z597">
            <v>-226.63000000000466</v>
          </cell>
          <cell r="AA597">
            <v>-97.110000000044238</v>
          </cell>
          <cell r="AB597">
            <v>0</v>
          </cell>
          <cell r="AC597">
            <v>0</v>
          </cell>
          <cell r="AD597">
            <v>-39.10999999998603</v>
          </cell>
          <cell r="AE597">
            <v>-938.91000000014901</v>
          </cell>
          <cell r="AF597">
            <v>-1.6900000000023283</v>
          </cell>
          <cell r="AG597">
            <v>-0.16999999998370185</v>
          </cell>
          <cell r="AH597">
            <v>-341.92999999999302</v>
          </cell>
          <cell r="AI597">
            <v>-39.450000000069849</v>
          </cell>
          <cell r="AJ597">
            <v>-4.7399999999906868</v>
          </cell>
          <cell r="AK597">
            <v>0</v>
          </cell>
          <cell r="AL597">
            <v>-182.23999999999069</v>
          </cell>
          <cell r="AM597">
            <v>-293.97999999998137</v>
          </cell>
          <cell r="AN597">
            <v>-66.569999999948777</v>
          </cell>
          <cell r="AO597">
            <v>0</v>
          </cell>
          <cell r="AP597">
            <v>0</v>
          </cell>
          <cell r="AQ597">
            <v>-8.1400000000139698</v>
          </cell>
          <cell r="AR597">
            <v>-1051.2400000002235</v>
          </cell>
          <cell r="AS597">
            <v>-104.88999999995576</v>
          </cell>
          <cell r="AT597">
            <v>-0.97999999998137355</v>
          </cell>
          <cell r="AU597">
            <v>-3.3399999999965075</v>
          </cell>
          <cell r="AV597">
            <v>0</v>
          </cell>
          <cell r="AW597">
            <v>-20.450000000011642</v>
          </cell>
          <cell r="AX597">
            <v>-215.5</v>
          </cell>
          <cell r="AY597">
            <v>-263.82999999995809</v>
          </cell>
          <cell r="AZ597">
            <v>-233.19000000000233</v>
          </cell>
          <cell r="BA597">
            <v>-209.05999999999767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-281.37999999895692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-57.92000000004191</v>
          </cell>
          <cell r="CX597">
            <v>-26.849999999976717</v>
          </cell>
          <cell r="CY597">
            <v>0</v>
          </cell>
          <cell r="CZ597">
            <v>0</v>
          </cell>
          <cell r="DA597">
            <v>-196.60999999998603</v>
          </cell>
          <cell r="DB597">
            <v>0</v>
          </cell>
          <cell r="DC597">
            <v>0</v>
          </cell>
          <cell r="DD597">
            <v>0</v>
          </cell>
          <cell r="DE597">
            <v>-136.45000000018626</v>
          </cell>
          <cell r="DF597">
            <v>0</v>
          </cell>
          <cell r="DG597">
            <v>0</v>
          </cell>
          <cell r="DH597">
            <v>0</v>
          </cell>
          <cell r="DI597">
            <v>-93.229999999981374</v>
          </cell>
          <cell r="DJ597">
            <v>-43.21999999997206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-36.830000000074506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-36.830000000016298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-1440</v>
          </cell>
          <cell r="G598">
            <v>-370.40000000037253</v>
          </cell>
          <cell r="H598">
            <v>-4177.1000000005588</v>
          </cell>
          <cell r="I598">
            <v>-1970.2999999998137</v>
          </cell>
          <cell r="J598">
            <v>-1325.7000000011176</v>
          </cell>
          <cell r="K598">
            <v>-7754.7999999998137</v>
          </cell>
          <cell r="L598">
            <v>-1871.1000000005588</v>
          </cell>
          <cell r="M598">
            <v>-4765.9000000003725</v>
          </cell>
          <cell r="N598">
            <v>-7827.2999999988824</v>
          </cell>
          <cell r="O598">
            <v>-2661.7999999998137</v>
          </cell>
          <cell r="P598">
            <v>-2527.2000000011176</v>
          </cell>
          <cell r="Q598">
            <v>-1898.8999999994412</v>
          </cell>
          <cell r="R598">
            <v>-43700.879999995232</v>
          </cell>
          <cell r="S598">
            <v>-4395.2999999998137</v>
          </cell>
          <cell r="T598">
            <v>-3436.4000000003725</v>
          </cell>
          <cell r="U598">
            <v>-3950.7000000001863</v>
          </cell>
          <cell r="V598">
            <v>-1873.4399999999441</v>
          </cell>
          <cell r="W598">
            <v>-1713.3999999994412</v>
          </cell>
          <cell r="X598">
            <v>-5576.1500000003725</v>
          </cell>
          <cell r="Y598">
            <v>-1845.5999999996275</v>
          </cell>
          <cell r="Z598">
            <v>-6319.5</v>
          </cell>
          <cell r="AA598">
            <v>-8527.8000000007451</v>
          </cell>
          <cell r="AB598">
            <v>-2200.1999999992549</v>
          </cell>
          <cell r="AC598">
            <v>-875.99000000022352</v>
          </cell>
          <cell r="AD598">
            <v>-2986.3999999994412</v>
          </cell>
          <cell r="AE598">
            <v>-29982.05000000447</v>
          </cell>
          <cell r="AF598">
            <v>-653.64999999990687</v>
          </cell>
          <cell r="AG598">
            <v>-639.56000000005588</v>
          </cell>
          <cell r="AH598">
            <v>-13180.540000000037</v>
          </cell>
          <cell r="AI598">
            <v>-877.28000000026077</v>
          </cell>
          <cell r="AJ598">
            <v>-939</v>
          </cell>
          <cell r="AK598">
            <v>-2568.7799999997951</v>
          </cell>
          <cell r="AL598">
            <v>-1506.2000000001863</v>
          </cell>
          <cell r="AM598">
            <v>-5528.7799999993294</v>
          </cell>
          <cell r="AN598">
            <v>-2167.4500000001863</v>
          </cell>
          <cell r="AO598">
            <v>-873.35999999986961</v>
          </cell>
          <cell r="AP598">
            <v>-376.54999999981374</v>
          </cell>
          <cell r="AQ598">
            <v>-670.90000000037253</v>
          </cell>
          <cell r="AR598">
            <v>-24003.630000002682</v>
          </cell>
          <cell r="AS598">
            <v>-1105.1999999992549</v>
          </cell>
          <cell r="AT598">
            <v>-1079.4500000001863</v>
          </cell>
          <cell r="AU598">
            <v>-920.24000000022352</v>
          </cell>
          <cell r="AV598">
            <v>-569.08999999985099</v>
          </cell>
          <cell r="AW598">
            <v>-915.09999999962747</v>
          </cell>
          <cell r="AX598">
            <v>-4234.8499999996275</v>
          </cell>
          <cell r="AY598">
            <v>-3687.1000000005588</v>
          </cell>
          <cell r="AZ598">
            <v>-5240.7399999992922</v>
          </cell>
          <cell r="BA598">
            <v>-3360.2999999998137</v>
          </cell>
          <cell r="BB598">
            <v>-1074.8999999999069</v>
          </cell>
          <cell r="BC598">
            <v>-438.26000000024214</v>
          </cell>
          <cell r="BD598">
            <v>-1378.4000000003725</v>
          </cell>
          <cell r="BE598">
            <v>-7025.9800000116229</v>
          </cell>
          <cell r="BF598">
            <v>14667.650000000373</v>
          </cell>
          <cell r="BG598">
            <v>-605.16000000014901</v>
          </cell>
          <cell r="BH598">
            <v>-866.19999999925494</v>
          </cell>
          <cell r="BI598">
            <v>-823.40000000037253</v>
          </cell>
          <cell r="BJ598">
            <v>-666.29999999981374</v>
          </cell>
          <cell r="BK598">
            <v>-3186.839999999851</v>
          </cell>
          <cell r="BL598">
            <v>-4679</v>
          </cell>
          <cell r="BM598">
            <v>-4905</v>
          </cell>
          <cell r="BN598">
            <v>-2040.6499999999069</v>
          </cell>
          <cell r="BO598">
            <v>-1255.2200000002049</v>
          </cell>
          <cell r="BP598">
            <v>-1054.660000000149</v>
          </cell>
          <cell r="BQ598">
            <v>-1611.2000000001863</v>
          </cell>
          <cell r="BR598">
            <v>-24313.569999992847</v>
          </cell>
          <cell r="BS598">
            <v>-1662.8000000007451</v>
          </cell>
          <cell r="BT598">
            <v>-502.6999999997206</v>
          </cell>
          <cell r="BU598">
            <v>-769.73999999975786</v>
          </cell>
          <cell r="BV598">
            <v>-1015.0600000005215</v>
          </cell>
          <cell r="BW598">
            <v>-850.76000000024214</v>
          </cell>
          <cell r="BX598">
            <v>-3507.6000000005588</v>
          </cell>
          <cell r="BY598">
            <v>-1961.9999999990687</v>
          </cell>
          <cell r="BZ598">
            <v>-5062.7999999998137</v>
          </cell>
          <cell r="CA598">
            <v>-3118.660000000149</v>
          </cell>
          <cell r="CB598">
            <v>-2587.2999999998137</v>
          </cell>
          <cell r="CC598">
            <v>-681.24999999953434</v>
          </cell>
          <cell r="CD598">
            <v>-2592.8999999994412</v>
          </cell>
          <cell r="CE598">
            <v>-30506.830000005662</v>
          </cell>
          <cell r="CF598">
            <v>-1786.9000000003725</v>
          </cell>
          <cell r="CG598">
            <v>-966.5</v>
          </cell>
          <cell r="CH598">
            <v>-766.5</v>
          </cell>
          <cell r="CI598">
            <v>-772.48999999975786</v>
          </cell>
          <cell r="CJ598">
            <v>-784.50000000046566</v>
          </cell>
          <cell r="CK598">
            <v>-2477.0400000000373</v>
          </cell>
          <cell r="CL598">
            <v>-1690.3000000007451</v>
          </cell>
          <cell r="CM598">
            <v>-6374.2000000001863</v>
          </cell>
          <cell r="CN598">
            <v>-6371.5</v>
          </cell>
          <cell r="CO598">
            <v>-2305.2000000001863</v>
          </cell>
          <cell r="CP598">
            <v>-1743.5</v>
          </cell>
          <cell r="CQ598">
            <v>-4468.2000000011176</v>
          </cell>
          <cell r="CR598">
            <v>-32154.989999987185</v>
          </cell>
          <cell r="CS598">
            <v>-2544.7999999998137</v>
          </cell>
          <cell r="CT598">
            <v>-1959.6000000005588</v>
          </cell>
          <cell r="CU598">
            <v>-1609.4999999995343</v>
          </cell>
          <cell r="CV598">
            <v>-1307.0999999996275</v>
          </cell>
          <cell r="CW598">
            <v>-1025.5999999996275</v>
          </cell>
          <cell r="CX598">
            <v>-4694.1899999999441</v>
          </cell>
          <cell r="CY598">
            <v>-1769.4000000003725</v>
          </cell>
          <cell r="CZ598">
            <v>-5731.7000000001863</v>
          </cell>
          <cell r="DA598">
            <v>-2826.2000000001863</v>
          </cell>
          <cell r="DB598">
            <v>-1732.0999999996275</v>
          </cell>
          <cell r="DC598">
            <v>-2669</v>
          </cell>
          <cell r="DD598">
            <v>-4285.7999999998137</v>
          </cell>
          <cell r="DE598">
            <v>-34077.740000002086</v>
          </cell>
          <cell r="DF598">
            <v>-2316.8999999994412</v>
          </cell>
          <cell r="DG598">
            <v>-1727.5999999996275</v>
          </cell>
          <cell r="DH598">
            <v>-1451.9599999994971</v>
          </cell>
          <cell r="DI598">
            <v>-996.93999999947846</v>
          </cell>
          <cell r="DJ598">
            <v>-1253.2399999997579</v>
          </cell>
          <cell r="DK598">
            <v>-4485.3000000002794</v>
          </cell>
          <cell r="DL598">
            <v>-2939.5</v>
          </cell>
          <cell r="DM598">
            <v>-6404.1999999992549</v>
          </cell>
          <cell r="DN598">
            <v>-3578.5999999996275</v>
          </cell>
          <cell r="DO598">
            <v>-3649.1000000005588</v>
          </cell>
          <cell r="DP598">
            <v>-2138.0999999996275</v>
          </cell>
          <cell r="DQ598">
            <v>-3136.3000000007451</v>
          </cell>
          <cell r="DR598">
            <v>-37643.449999988079</v>
          </cell>
          <cell r="DS598">
            <v>-2966.8000000007451</v>
          </cell>
          <cell r="DT598">
            <v>-2619.9000000003725</v>
          </cell>
          <cell r="DU598">
            <v>-2194.6499999994412</v>
          </cell>
          <cell r="DV598">
            <v>-1763.8000000007451</v>
          </cell>
          <cell r="DW598">
            <v>-1434</v>
          </cell>
          <cell r="DX598">
            <v>-5894.7999999998137</v>
          </cell>
          <cell r="DY598">
            <v>-2080.3000000007451</v>
          </cell>
          <cell r="DZ598">
            <v>-4903.1000000005588</v>
          </cell>
          <cell r="EA598">
            <v>-5969.2999999998137</v>
          </cell>
          <cell r="EB598">
            <v>-2699.7000000001863</v>
          </cell>
          <cell r="EC598">
            <v>-2468.6000000005588</v>
          </cell>
          <cell r="ED598">
            <v>-2648.5</v>
          </cell>
        </row>
        <row r="599">
          <cell r="F599">
            <v>-87</v>
          </cell>
          <cell r="G599">
            <v>-148</v>
          </cell>
          <cell r="H599">
            <v>-824.90000000037253</v>
          </cell>
          <cell r="I599">
            <v>-1216.5</v>
          </cell>
          <cell r="J599">
            <v>-2315.9000000003725</v>
          </cell>
          <cell r="K599">
            <v>-1151.5999999996275</v>
          </cell>
          <cell r="L599">
            <v>-3.7999999998137355</v>
          </cell>
          <cell r="M599">
            <v>-24.200000000186265</v>
          </cell>
          <cell r="N599">
            <v>0</v>
          </cell>
          <cell r="O599">
            <v>-1121.5999999996275</v>
          </cell>
          <cell r="P599">
            <v>-17.599999999627471</v>
          </cell>
          <cell r="Q599">
            <v>0</v>
          </cell>
          <cell r="R599">
            <v>-13026.09999999404</v>
          </cell>
          <cell r="S599">
            <v>-58.200000000186265</v>
          </cell>
          <cell r="T599">
            <v>-1201.5</v>
          </cell>
          <cell r="U599">
            <v>-1952</v>
          </cell>
          <cell r="V599">
            <v>-3265.5999999996275</v>
          </cell>
          <cell r="W599">
            <v>-2421.5</v>
          </cell>
          <cell r="X599">
            <v>-1409.5</v>
          </cell>
          <cell r="Y599">
            <v>-314.5</v>
          </cell>
          <cell r="Z599">
            <v>-106.29999999981374</v>
          </cell>
          <cell r="AA599">
            <v>0</v>
          </cell>
          <cell r="AB599">
            <v>-1208.5999999996275</v>
          </cell>
          <cell r="AC599">
            <v>-637.29999999981374</v>
          </cell>
          <cell r="AD599">
            <v>-451.09999999962747</v>
          </cell>
          <cell r="AE599">
            <v>-28436.100000008941</v>
          </cell>
          <cell r="AF599">
            <v>-1848.2000000001863</v>
          </cell>
          <cell r="AG599">
            <v>-2134.0999999996275</v>
          </cell>
          <cell r="AH599">
            <v>-6051.5999999996275</v>
          </cell>
          <cell r="AI599">
            <v>-2951.2000000001863</v>
          </cell>
          <cell r="AJ599">
            <v>-2797.1999999992549</v>
          </cell>
          <cell r="AK599">
            <v>-4956</v>
          </cell>
          <cell r="AL599">
            <v>-897.59999999962747</v>
          </cell>
          <cell r="AM599">
            <v>-652.40000000037253</v>
          </cell>
          <cell r="AN599">
            <v>-1364.7999999998137</v>
          </cell>
          <cell r="AO599">
            <v>-2681.2000000001863</v>
          </cell>
          <cell r="AP599">
            <v>-1669.2000000001863</v>
          </cell>
          <cell r="AQ599">
            <v>-432.60000000055879</v>
          </cell>
          <cell r="AR599">
            <v>-40245.240000002086</v>
          </cell>
          <cell r="AS599">
            <v>-1840.6000000005588</v>
          </cell>
          <cell r="AT599">
            <v>-2910.2000000001863</v>
          </cell>
          <cell r="AU599">
            <v>-2442.0999999996275</v>
          </cell>
          <cell r="AV599">
            <v>-1605.5</v>
          </cell>
          <cell r="AW599">
            <v>-1880.6000000005588</v>
          </cell>
          <cell r="AX599">
            <v>-6459</v>
          </cell>
          <cell r="AY599">
            <v>-3393</v>
          </cell>
          <cell r="AZ599">
            <v>-7444.9000000003725</v>
          </cell>
          <cell r="BA599">
            <v>-5179.5400000000373</v>
          </cell>
          <cell r="BB599">
            <v>-1776.8999999999069</v>
          </cell>
          <cell r="BC599">
            <v>-2210.2000000001863</v>
          </cell>
          <cell r="BD599">
            <v>-3102.7000000001863</v>
          </cell>
          <cell r="BE599">
            <v>-12041.20000000298</v>
          </cell>
          <cell r="BF599">
            <v>27741.100000000559</v>
          </cell>
          <cell r="BG599">
            <v>-1729.5</v>
          </cell>
          <cell r="BH599">
            <v>-2402.2000000001863</v>
          </cell>
          <cell r="BI599">
            <v>-1632.1000000000931</v>
          </cell>
          <cell r="BJ599">
            <v>-964.89999999944121</v>
          </cell>
          <cell r="BK599">
            <v>-8254.6000000000931</v>
          </cell>
          <cell r="BL599">
            <v>-5866.0999999996275</v>
          </cell>
          <cell r="BM599">
            <v>-6767.7000000001863</v>
          </cell>
          <cell r="BN599">
            <v>-4128.7000000001863</v>
          </cell>
          <cell r="BO599">
            <v>-2823.1000000005588</v>
          </cell>
          <cell r="BP599">
            <v>-2384.9000000003725</v>
          </cell>
          <cell r="BQ599">
            <v>-2828.5</v>
          </cell>
          <cell r="BR599">
            <v>-40299.80000000447</v>
          </cell>
          <cell r="BS599">
            <v>-4298.2999999998137</v>
          </cell>
          <cell r="BT599">
            <v>-2782.7000000001863</v>
          </cell>
          <cell r="BU599">
            <v>-1837.5999999996275</v>
          </cell>
          <cell r="BV599">
            <v>-1639.5999999996275</v>
          </cell>
          <cell r="BW599">
            <v>-1076.2000000001863</v>
          </cell>
          <cell r="BX599">
            <v>-8101</v>
          </cell>
          <cell r="BY599">
            <v>-2083.7999999998137</v>
          </cell>
          <cell r="BZ599">
            <v>-5394.5</v>
          </cell>
          <cell r="CA599">
            <v>-4326.3000000002794</v>
          </cell>
          <cell r="CB599">
            <v>-3105.8999999999069</v>
          </cell>
          <cell r="CC599">
            <v>-3227.7000000011176</v>
          </cell>
          <cell r="CD599">
            <v>-2426.2000000001863</v>
          </cell>
          <cell r="CE599">
            <v>-42543.20000000298</v>
          </cell>
          <cell r="CF599">
            <v>-4666.2999999998137</v>
          </cell>
          <cell r="CG599">
            <v>-2159.0999999996275</v>
          </cell>
          <cell r="CH599">
            <v>-2695.5999999996275</v>
          </cell>
          <cell r="CI599">
            <v>-2279.9000000003725</v>
          </cell>
          <cell r="CJ599">
            <v>-2594.3000000002794</v>
          </cell>
          <cell r="CK599">
            <v>-9618.1000000005588</v>
          </cell>
          <cell r="CL599">
            <v>-1724.1000000005588</v>
          </cell>
          <cell r="CM599">
            <v>-4833.7999999998137</v>
          </cell>
          <cell r="CN599">
            <v>-3555.5</v>
          </cell>
          <cell r="CO599">
            <v>-4199.6999999997206</v>
          </cell>
          <cell r="CP599">
            <v>-2663</v>
          </cell>
          <cell r="CQ599">
            <v>-1553.7999999998137</v>
          </cell>
          <cell r="CR599">
            <v>-46850.5</v>
          </cell>
          <cell r="CS599">
            <v>-5495.4000000003725</v>
          </cell>
          <cell r="CT599">
            <v>-3619.0999999996275</v>
          </cell>
          <cell r="CU599">
            <v>-3596</v>
          </cell>
          <cell r="CV599">
            <v>-2237.8999999999069</v>
          </cell>
          <cell r="CW599">
            <v>-1845.8000000002794</v>
          </cell>
          <cell r="CX599">
            <v>-8766.1999999992549</v>
          </cell>
          <cell r="CY599">
            <v>-1209.4000000003725</v>
          </cell>
          <cell r="CZ599">
            <v>-4809.7000000001863</v>
          </cell>
          <cell r="DA599">
            <v>-4808.7000000001863</v>
          </cell>
          <cell r="DB599">
            <v>-3849.4000000003725</v>
          </cell>
          <cell r="DC599">
            <v>-4525.7999999998137</v>
          </cell>
          <cell r="DD599">
            <v>-2087.1000000005588</v>
          </cell>
          <cell r="DE599">
            <v>-49653.600000016391</v>
          </cell>
          <cell r="DF599">
            <v>-5759.0999999996275</v>
          </cell>
          <cell r="DG599">
            <v>-4208.5</v>
          </cell>
          <cell r="DH599">
            <v>-3572.7999999998137</v>
          </cell>
          <cell r="DI599">
            <v>-2449.8999999999069</v>
          </cell>
          <cell r="DJ599">
            <v>-2057.6000000000931</v>
          </cell>
          <cell r="DK599">
            <v>-7302.9000000003725</v>
          </cell>
          <cell r="DL599">
            <v>-1845.5</v>
          </cell>
          <cell r="DM599">
            <v>-5398.9000000003725</v>
          </cell>
          <cell r="DN599">
            <v>-6007.7999999998137</v>
          </cell>
          <cell r="DO599">
            <v>-4209.2000000001863</v>
          </cell>
          <cell r="DP599">
            <v>-3870.7000000001863</v>
          </cell>
          <cell r="DQ599">
            <v>-2970.7000000001863</v>
          </cell>
          <cell r="DR599">
            <v>-29813.29999999702</v>
          </cell>
          <cell r="DS599">
            <v>-2874.4000000003725</v>
          </cell>
          <cell r="DT599">
            <v>-2645.2000000001863</v>
          </cell>
          <cell r="DU599">
            <v>-2609.5999999996275</v>
          </cell>
          <cell r="DV599">
            <v>-2047.4000000003725</v>
          </cell>
          <cell r="DW599">
            <v>-5666.5</v>
          </cell>
          <cell r="DX599">
            <v>-4344</v>
          </cell>
          <cell r="DY599">
            <v>-410.70000000018626</v>
          </cell>
          <cell r="DZ599">
            <v>-1124.2000000001863</v>
          </cell>
          <cell r="EA599">
            <v>-1990.1000000005588</v>
          </cell>
          <cell r="EB599">
            <v>-2780.0999999996275</v>
          </cell>
          <cell r="EC599">
            <v>-1991.7999999998137</v>
          </cell>
          <cell r="ED599">
            <v>-1329.2999999998137</v>
          </cell>
        </row>
        <row r="600">
          <cell r="F600">
            <v>-562.80000000074506</v>
          </cell>
          <cell r="G600">
            <v>-233.69999999925494</v>
          </cell>
          <cell r="H600">
            <v>-5230.5</v>
          </cell>
          <cell r="I600">
            <v>-4185.8500000005588</v>
          </cell>
          <cell r="J600">
            <v>-5837.359999999404</v>
          </cell>
          <cell r="K600">
            <v>-7334.7000000001863</v>
          </cell>
          <cell r="L600">
            <v>-603.69999999925494</v>
          </cell>
          <cell r="M600">
            <v>-1684.2000000011176</v>
          </cell>
          <cell r="N600">
            <v>-4086</v>
          </cell>
          <cell r="O600">
            <v>-4653.1500000003725</v>
          </cell>
          <cell r="P600">
            <v>-5016.9999999990687</v>
          </cell>
          <cell r="Q600">
            <v>-179.10000000055879</v>
          </cell>
          <cell r="R600">
            <v>-47092.100000008941</v>
          </cell>
          <cell r="S600">
            <v>-1677.5999999996275</v>
          </cell>
          <cell r="T600">
            <v>-4333.4000000003725</v>
          </cell>
          <cell r="U600">
            <v>-5994.1000000014901</v>
          </cell>
          <cell r="V600">
            <v>-2070.5500000007451</v>
          </cell>
          <cell r="W600">
            <v>-2072.5499999988824</v>
          </cell>
          <cell r="X600">
            <v>-7044.1999999992549</v>
          </cell>
          <cell r="Y600">
            <v>-1657.5</v>
          </cell>
          <cell r="Z600">
            <v>-4951.5999999986961</v>
          </cell>
          <cell r="AA600">
            <v>-6616.5</v>
          </cell>
          <cell r="AB600">
            <v>-4461</v>
          </cell>
          <cell r="AC600">
            <v>-4245.9000000003725</v>
          </cell>
          <cell r="AD600">
            <v>-1967.2000000001863</v>
          </cell>
          <cell r="AE600">
            <v>-62233.850000008941</v>
          </cell>
          <cell r="AF600">
            <v>-3837.3999999994412</v>
          </cell>
          <cell r="AG600">
            <v>-2647.3000000007451</v>
          </cell>
          <cell r="AH600">
            <v>-15742.399999999441</v>
          </cell>
          <cell r="AI600">
            <v>-3917.6399999996647</v>
          </cell>
          <cell r="AJ600">
            <v>-6482.5999999996275</v>
          </cell>
          <cell r="AK600">
            <v>-6891.7599999997765</v>
          </cell>
          <cell r="AL600">
            <v>-1842.5000000009313</v>
          </cell>
          <cell r="AM600">
            <v>-10218.099999999627</v>
          </cell>
          <cell r="AN600">
            <v>-1906.9000000003725</v>
          </cell>
          <cell r="AO600">
            <v>-3239.0499999998137</v>
          </cell>
          <cell r="AP600">
            <v>-2636.8999999985099</v>
          </cell>
          <cell r="AQ600">
            <v>-2871.3000000007451</v>
          </cell>
          <cell r="AR600">
            <v>-45082.260000005364</v>
          </cell>
          <cell r="AS600">
            <v>-2845.6999999983236</v>
          </cell>
          <cell r="AT600">
            <v>-4589.3999999985099</v>
          </cell>
          <cell r="AU600">
            <v>-5239.9000000003725</v>
          </cell>
          <cell r="AV600">
            <v>-3351.7599999997765</v>
          </cell>
          <cell r="AW600">
            <v>-1432.660000000149</v>
          </cell>
          <cell r="AX600">
            <v>-6314.7000000011176</v>
          </cell>
          <cell r="AY600">
            <v>-2713.6999999992549</v>
          </cell>
          <cell r="AZ600">
            <v>-5082.1000000014901</v>
          </cell>
          <cell r="BA600">
            <v>-5911.1399999996647</v>
          </cell>
          <cell r="BB600">
            <v>-4236.7999999998137</v>
          </cell>
          <cell r="BC600">
            <v>-2512.8999999994412</v>
          </cell>
          <cell r="BD600">
            <v>-851.49999999906868</v>
          </cell>
          <cell r="BE600">
            <v>-39155.130000010133</v>
          </cell>
          <cell r="BF600">
            <v>1925.8000000007451</v>
          </cell>
          <cell r="BG600">
            <v>-2830.5999999996275</v>
          </cell>
          <cell r="BH600">
            <v>-4622.2999999998137</v>
          </cell>
          <cell r="BI600">
            <v>-2457.4100000020117</v>
          </cell>
          <cell r="BJ600">
            <v>-2819.0099999997765</v>
          </cell>
          <cell r="BK600">
            <v>-6733</v>
          </cell>
          <cell r="BL600">
            <v>-2747.6999999992549</v>
          </cell>
          <cell r="BM600">
            <v>-5671.7000000001863</v>
          </cell>
          <cell r="BN600">
            <v>-6044.3600000003353</v>
          </cell>
          <cell r="BO600">
            <v>-4862.75</v>
          </cell>
          <cell r="BP600">
            <v>-2022.1000000005588</v>
          </cell>
          <cell r="BQ600">
            <v>-270.00000000093132</v>
          </cell>
          <cell r="BR600">
            <v>-31803.459999993443</v>
          </cell>
          <cell r="BS600">
            <v>-1295.2999999998137</v>
          </cell>
          <cell r="BT600">
            <v>-2892.3999999994412</v>
          </cell>
          <cell r="BU600">
            <v>-2786.9000000003725</v>
          </cell>
          <cell r="BV600">
            <v>-1367.6499999994412</v>
          </cell>
          <cell r="BW600">
            <v>-4642.7000000001863</v>
          </cell>
          <cell r="BX600">
            <v>-5684.7999999998137</v>
          </cell>
          <cell r="BY600">
            <v>-957.70000000111759</v>
          </cell>
          <cell r="BZ600">
            <v>-3133.8000000007451</v>
          </cell>
          <cell r="CA600">
            <v>-4383.9600000008941</v>
          </cell>
          <cell r="CB600">
            <v>-3118.3500000005588</v>
          </cell>
          <cell r="CC600">
            <v>-1231.7999999988824</v>
          </cell>
          <cell r="CD600">
            <v>-308.09999999962747</v>
          </cell>
          <cell r="CE600">
            <v>-29178.500000029802</v>
          </cell>
          <cell r="CF600">
            <v>-879.09999999962747</v>
          </cell>
          <cell r="CG600">
            <v>-2515.2999999998137</v>
          </cell>
          <cell r="CH600">
            <v>-2848.8999999994412</v>
          </cell>
          <cell r="CI600">
            <v>-1952.2400000002235</v>
          </cell>
          <cell r="CJ600">
            <v>-5681.1999999992549</v>
          </cell>
          <cell r="CK600">
            <v>-4863.3000000007451</v>
          </cell>
          <cell r="CL600">
            <v>-1117.9000000003725</v>
          </cell>
          <cell r="CM600">
            <v>-2611.6000000014901</v>
          </cell>
          <cell r="CN600">
            <v>-3140.4599999990314</v>
          </cell>
          <cell r="CO600">
            <v>-2460.1000000005588</v>
          </cell>
          <cell r="CP600">
            <v>-1108.3999999994412</v>
          </cell>
          <cell r="CQ600">
            <v>0</v>
          </cell>
          <cell r="CR600">
            <v>-33759.490000009537</v>
          </cell>
          <cell r="CS600">
            <v>-1525.7999999988824</v>
          </cell>
          <cell r="CT600">
            <v>-2248.2000000011176</v>
          </cell>
          <cell r="CU600">
            <v>-3965.7999999998137</v>
          </cell>
          <cell r="CV600">
            <v>-3050.3000000007451</v>
          </cell>
          <cell r="CW600">
            <v>-4650.0999999996275</v>
          </cell>
          <cell r="CX600">
            <v>-5351.6999999992549</v>
          </cell>
          <cell r="CY600">
            <v>-1644.2000000011176</v>
          </cell>
          <cell r="CZ600">
            <v>-2557.5999999996275</v>
          </cell>
          <cell r="DA600">
            <v>-4360.9500000001863</v>
          </cell>
          <cell r="DB600">
            <v>-2631.1399999996647</v>
          </cell>
          <cell r="DC600">
            <v>-1384.3000000007451</v>
          </cell>
          <cell r="DD600">
            <v>-389.40000000037253</v>
          </cell>
          <cell r="DE600">
            <v>-33865.780000016093</v>
          </cell>
          <cell r="DF600">
            <v>-2187.0999999996275</v>
          </cell>
          <cell r="DG600">
            <v>-1920</v>
          </cell>
          <cell r="DH600">
            <v>-3877.2999999998137</v>
          </cell>
          <cell r="DI600">
            <v>-2339.4399999994785</v>
          </cell>
          <cell r="DJ600">
            <v>-4209.0999999996275</v>
          </cell>
          <cell r="DK600">
            <v>-6980.9999999990687</v>
          </cell>
          <cell r="DL600">
            <v>-1134.3000000007451</v>
          </cell>
          <cell r="DM600">
            <v>-1976.4000000003725</v>
          </cell>
          <cell r="DN600">
            <v>-4992.4000000003725</v>
          </cell>
          <cell r="DO600">
            <v>-2380.9399999994785</v>
          </cell>
          <cell r="DP600">
            <v>-1516.5</v>
          </cell>
          <cell r="DQ600">
            <v>-351.29999999888241</v>
          </cell>
          <cell r="DR600">
            <v>-35121.050000026822</v>
          </cell>
          <cell r="DS600">
            <v>-1980.3000000007451</v>
          </cell>
          <cell r="DT600">
            <v>-2915.5000000009313</v>
          </cell>
          <cell r="DU600">
            <v>-2624.5</v>
          </cell>
          <cell r="DV600">
            <v>-2396.890000000596</v>
          </cell>
          <cell r="DW600">
            <v>-5044.0999999996275</v>
          </cell>
          <cell r="DX600">
            <v>-5562.5</v>
          </cell>
          <cell r="DY600">
            <v>-1360.3000000007451</v>
          </cell>
          <cell r="DZ600">
            <v>-1810.8000000007451</v>
          </cell>
          <cell r="EA600">
            <v>-3633.1999999992549</v>
          </cell>
          <cell r="EB600">
            <v>-4244.1599999992177</v>
          </cell>
          <cell r="EC600">
            <v>-2986.0999999996275</v>
          </cell>
          <cell r="ED600">
            <v>-562.70000000018626</v>
          </cell>
        </row>
        <row r="601">
          <cell r="F601">
            <v>0</v>
          </cell>
          <cell r="G601">
            <v>-9.2000000001862645</v>
          </cell>
          <cell r="H601">
            <v>-27.300000000279397</v>
          </cell>
          <cell r="I601">
            <v>-754.60000000055879</v>
          </cell>
          <cell r="J601">
            <v>-637.5500000002794</v>
          </cell>
          <cell r="K601">
            <v>-214.10000000009313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-3475.3999999985099</v>
          </cell>
          <cell r="S601">
            <v>0</v>
          </cell>
          <cell r="T601">
            <v>-129.3000000002794</v>
          </cell>
          <cell r="U601">
            <v>-304.19999999925494</v>
          </cell>
          <cell r="V601">
            <v>-1221.8999999999069</v>
          </cell>
          <cell r="W601">
            <v>-1294.7999999998137</v>
          </cell>
          <cell r="X601">
            <v>-140.20000000018626</v>
          </cell>
          <cell r="Y601">
            <v>0</v>
          </cell>
          <cell r="Z601">
            <v>0</v>
          </cell>
          <cell r="AA601">
            <v>-72.399999999906868</v>
          </cell>
          <cell r="AB601">
            <v>-153.20000000018626</v>
          </cell>
          <cell r="AC601">
            <v>0</v>
          </cell>
          <cell r="AD601">
            <v>-159.40000000037253</v>
          </cell>
          <cell r="AE601">
            <v>-8189.3999999985099</v>
          </cell>
          <cell r="AF601">
            <v>-496.6999999997206</v>
          </cell>
          <cell r="AG601">
            <v>-541.04999999981374</v>
          </cell>
          <cell r="AH601">
            <v>-1596.5</v>
          </cell>
          <cell r="AI601">
            <v>-1745.5499999998137</v>
          </cell>
          <cell r="AJ601">
            <v>-781.94999999995343</v>
          </cell>
          <cell r="AK601">
            <v>-1143.0999999996275</v>
          </cell>
          <cell r="AL601">
            <v>-92.399999999906868</v>
          </cell>
          <cell r="AM601">
            <v>0</v>
          </cell>
          <cell r="AN601">
            <v>-338.5</v>
          </cell>
          <cell r="AO601">
            <v>-430.04999999981374</v>
          </cell>
          <cell r="AP601">
            <v>-915.49999999953434</v>
          </cell>
          <cell r="AQ601">
            <v>-108.09999999962747</v>
          </cell>
          <cell r="AR601">
            <v>-13976.669999998063</v>
          </cell>
          <cell r="AS601">
            <v>-884.79999999981374</v>
          </cell>
          <cell r="AT601">
            <v>-922.20000000018626</v>
          </cell>
          <cell r="AU601">
            <v>-1369.6499999999069</v>
          </cell>
          <cell r="AV601">
            <v>-1380.160000000149</v>
          </cell>
          <cell r="AW601">
            <v>-699.85999999986961</v>
          </cell>
          <cell r="AX601">
            <v>-1986.0499999998137</v>
          </cell>
          <cell r="AY601">
            <v>-599</v>
          </cell>
          <cell r="AZ601">
            <v>-1030.7999999998137</v>
          </cell>
          <cell r="BA601">
            <v>-2514.3000000002794</v>
          </cell>
          <cell r="BB601">
            <v>-1146.4499999999534</v>
          </cell>
          <cell r="BC601">
            <v>-1432.5</v>
          </cell>
          <cell r="BD601">
            <v>-10.899999999906868</v>
          </cell>
          <cell r="BE601">
            <v>-17223.85000000149</v>
          </cell>
          <cell r="BF601">
            <v>-749.5</v>
          </cell>
          <cell r="BG601">
            <v>-1979.5</v>
          </cell>
          <cell r="BH601">
            <v>-1732.5</v>
          </cell>
          <cell r="BI601">
            <v>-1211.8999999999069</v>
          </cell>
          <cell r="BJ601">
            <v>-2531.0500000000466</v>
          </cell>
          <cell r="BK601">
            <v>-2805.5</v>
          </cell>
          <cell r="BL601">
            <v>-559.10000000009313</v>
          </cell>
          <cell r="BM601">
            <v>-994.89999999944121</v>
          </cell>
          <cell r="BN601">
            <v>-3688.5999999996275</v>
          </cell>
          <cell r="BO601">
            <v>-463.0999999998603</v>
          </cell>
          <cell r="BP601">
            <v>-508.1999999997206</v>
          </cell>
          <cell r="BQ601">
            <v>0</v>
          </cell>
          <cell r="BR601">
            <v>-11429.210000000894</v>
          </cell>
          <cell r="BS601">
            <v>-686.39999999990687</v>
          </cell>
          <cell r="BT601">
            <v>-1324.2000000001863</v>
          </cell>
          <cell r="BU601">
            <v>-786.51000000024214</v>
          </cell>
          <cell r="BV601">
            <v>-1102.5</v>
          </cell>
          <cell r="BW601">
            <v>-1983.2099999999627</v>
          </cell>
          <cell r="BX601">
            <v>-1315.8000000002794</v>
          </cell>
          <cell r="BY601">
            <v>-146.39999999990687</v>
          </cell>
          <cell r="BZ601">
            <v>-1210.3999999999069</v>
          </cell>
          <cell r="CA601">
            <v>-863.10000000009313</v>
          </cell>
          <cell r="CB601">
            <v>-728.29000000003725</v>
          </cell>
          <cell r="CC601">
            <v>-889.20000000018626</v>
          </cell>
          <cell r="CD601">
            <v>-393.20000000018626</v>
          </cell>
          <cell r="CE601">
            <v>-9366.1999999992549</v>
          </cell>
          <cell r="CF601">
            <v>-405.79999999981374</v>
          </cell>
          <cell r="CG601">
            <v>-772.09999999962747</v>
          </cell>
          <cell r="CH601">
            <v>-1314.2999999998137</v>
          </cell>
          <cell r="CI601">
            <v>-1011.6999999997206</v>
          </cell>
          <cell r="CJ601">
            <v>-1571.5</v>
          </cell>
          <cell r="CK601">
            <v>-892.79999999981374</v>
          </cell>
          <cell r="CL601">
            <v>-224.39999999990687</v>
          </cell>
          <cell r="CM601">
            <v>-393</v>
          </cell>
          <cell r="CN601">
            <v>-1268</v>
          </cell>
          <cell r="CO601">
            <v>-512.89999999944121</v>
          </cell>
          <cell r="CP601">
            <v>-653.39999999990687</v>
          </cell>
          <cell r="CQ601">
            <v>-346.29999999981374</v>
          </cell>
          <cell r="CR601">
            <v>-10679.510000001639</v>
          </cell>
          <cell r="CS601">
            <v>-787.29999999981374</v>
          </cell>
          <cell r="CT601">
            <v>-939.14999999944121</v>
          </cell>
          <cell r="CU601">
            <v>-1406.6000000005588</v>
          </cell>
          <cell r="CV601">
            <v>-946.25999999977648</v>
          </cell>
          <cell r="CW601">
            <v>-2352.3999999999069</v>
          </cell>
          <cell r="CX601">
            <v>-1169.6999999997206</v>
          </cell>
          <cell r="CY601">
            <v>-426.5</v>
          </cell>
          <cell r="CZ601">
            <v>-372.70000000018626</v>
          </cell>
          <cell r="DA601">
            <v>-637.20000000018626</v>
          </cell>
          <cell r="DB601">
            <v>-1127.5</v>
          </cell>
          <cell r="DC601">
            <v>-406.5</v>
          </cell>
          <cell r="DD601">
            <v>-107.70000000018626</v>
          </cell>
          <cell r="DE601">
            <v>-11805.05000000447</v>
          </cell>
          <cell r="DF601">
            <v>-777.3000000002794</v>
          </cell>
          <cell r="DG601">
            <v>-981.29999999981374</v>
          </cell>
          <cell r="DH601">
            <v>-1442.2600000002421</v>
          </cell>
          <cell r="DI601">
            <v>-1674</v>
          </cell>
          <cell r="DJ601">
            <v>-2396.940000000177</v>
          </cell>
          <cell r="DK601">
            <v>-1767.0999999996275</v>
          </cell>
          <cell r="DL601">
            <v>-556.29999999981374</v>
          </cell>
          <cell r="DM601">
            <v>-21.100000000558794</v>
          </cell>
          <cell r="DN601">
            <v>-711.39999999990687</v>
          </cell>
          <cell r="DO601">
            <v>-960.34999999962747</v>
          </cell>
          <cell r="DP601">
            <v>-391.70000000018626</v>
          </cell>
          <cell r="DQ601">
            <v>-125.3000000002794</v>
          </cell>
          <cell r="DR601">
            <v>-11649.419999990612</v>
          </cell>
          <cell r="DS601">
            <v>-724.59999999962747</v>
          </cell>
          <cell r="DT601">
            <v>-957.79999999981374</v>
          </cell>
          <cell r="DU601">
            <v>-840.3000000002794</v>
          </cell>
          <cell r="DV601">
            <v>-983.24000000022352</v>
          </cell>
          <cell r="DW601">
            <v>-2535.1799999999348</v>
          </cell>
          <cell r="DX601">
            <v>-1601.5</v>
          </cell>
          <cell r="DY601">
            <v>-41.999999999534339</v>
          </cell>
          <cell r="DZ601">
            <v>-567.29999999981374</v>
          </cell>
          <cell r="EA601">
            <v>-1155.1999999997206</v>
          </cell>
          <cell r="EB601">
            <v>-1088.7999999998137</v>
          </cell>
          <cell r="EC601">
            <v>-917.10000000009313</v>
          </cell>
          <cell r="ED601">
            <v>-236.39999999944121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-67.800000000046566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-431.10000000149012</v>
          </cell>
          <cell r="S602">
            <v>0</v>
          </cell>
          <cell r="T602">
            <v>0</v>
          </cell>
          <cell r="U602">
            <v>-103.30000000004657</v>
          </cell>
          <cell r="V602">
            <v>-224</v>
          </cell>
          <cell r="W602">
            <v>0</v>
          </cell>
          <cell r="X602">
            <v>-103.79999999981374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-193.39999999850988</v>
          </cell>
          <cell r="AF602">
            <v>0</v>
          </cell>
          <cell r="AG602">
            <v>0</v>
          </cell>
          <cell r="AH602">
            <v>-81.600000000093132</v>
          </cell>
          <cell r="AI602">
            <v>0</v>
          </cell>
          <cell r="AJ602">
            <v>-9</v>
          </cell>
          <cell r="AK602">
            <v>-102.79999999981374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-199.89999999850988</v>
          </cell>
          <cell r="AS602">
            <v>0</v>
          </cell>
          <cell r="AT602">
            <v>0</v>
          </cell>
          <cell r="AU602">
            <v>0</v>
          </cell>
          <cell r="AV602">
            <v>-30.699999999953434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-169.19999999995343</v>
          </cell>
          <cell r="BC602">
            <v>0</v>
          </cell>
          <cell r="BD602">
            <v>0</v>
          </cell>
          <cell r="BE602">
            <v>-471.60000000149012</v>
          </cell>
          <cell r="BF602">
            <v>0</v>
          </cell>
          <cell r="BG602">
            <v>0</v>
          </cell>
          <cell r="BH602">
            <v>-86.300000000046566</v>
          </cell>
          <cell r="BI602">
            <v>0</v>
          </cell>
          <cell r="BJ602">
            <v>-225.20000000018626</v>
          </cell>
          <cell r="BK602">
            <v>-11.299999999813735</v>
          </cell>
          <cell r="BL602">
            <v>-33.799999999813735</v>
          </cell>
          <cell r="BM602">
            <v>0</v>
          </cell>
          <cell r="BN602">
            <v>0</v>
          </cell>
          <cell r="BO602">
            <v>-115</v>
          </cell>
          <cell r="BP602">
            <v>0</v>
          </cell>
          <cell r="BQ602">
            <v>0</v>
          </cell>
          <cell r="BR602">
            <v>-338.40000000223517</v>
          </cell>
          <cell r="BS602">
            <v>0</v>
          </cell>
          <cell r="BT602">
            <v>0</v>
          </cell>
          <cell r="BU602">
            <v>-64</v>
          </cell>
          <cell r="BV602">
            <v>0</v>
          </cell>
          <cell r="BW602">
            <v>-213.40000000037253</v>
          </cell>
          <cell r="BX602">
            <v>-61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-152.30000000074506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-130.29999999981374</v>
          </cell>
          <cell r="CK602">
            <v>0</v>
          </cell>
          <cell r="CL602">
            <v>0</v>
          </cell>
          <cell r="CM602">
            <v>-22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-1119.2999999970198</v>
          </cell>
          <cell r="CS602">
            <v>0</v>
          </cell>
          <cell r="CT602">
            <v>0</v>
          </cell>
          <cell r="CU602">
            <v>-94.400000000139698</v>
          </cell>
          <cell r="CV602">
            <v>-88</v>
          </cell>
          <cell r="CW602">
            <v>-725</v>
          </cell>
          <cell r="CX602">
            <v>0</v>
          </cell>
          <cell r="CY602">
            <v>0</v>
          </cell>
          <cell r="CZ602">
            <v>0</v>
          </cell>
          <cell r="DA602">
            <v>-211.89999999990687</v>
          </cell>
          <cell r="DB602">
            <v>0</v>
          </cell>
          <cell r="DC602">
            <v>0</v>
          </cell>
          <cell r="DD602">
            <v>0</v>
          </cell>
          <cell r="DE602">
            <v>-306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-306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-836.79999999701977</v>
          </cell>
          <cell r="DS602">
            <v>-109.59999999962747</v>
          </cell>
          <cell r="DT602">
            <v>0</v>
          </cell>
          <cell r="DU602">
            <v>-85.100000000093132</v>
          </cell>
          <cell r="DV602">
            <v>-302.10000000009313</v>
          </cell>
          <cell r="DW602">
            <v>-49.799999999813735</v>
          </cell>
          <cell r="DX602">
            <v>-199</v>
          </cell>
          <cell r="DY602">
            <v>-91.200000000186265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-625.30000000004657</v>
          </cell>
          <cell r="L604">
            <v>-155.5999999998603</v>
          </cell>
          <cell r="M604">
            <v>-1006.6999999999534</v>
          </cell>
          <cell r="N604">
            <v>-853.10000000009313</v>
          </cell>
          <cell r="O604">
            <v>-827.70000000018626</v>
          </cell>
          <cell r="P604">
            <v>0</v>
          </cell>
          <cell r="Q604">
            <v>0</v>
          </cell>
          <cell r="R604">
            <v>-1197.5</v>
          </cell>
          <cell r="S604">
            <v>0</v>
          </cell>
          <cell r="T604">
            <v>0</v>
          </cell>
          <cell r="U604">
            <v>0</v>
          </cell>
          <cell r="V604">
            <v>-61</v>
          </cell>
          <cell r="W604">
            <v>0</v>
          </cell>
          <cell r="X604">
            <v>0</v>
          </cell>
          <cell r="Y604">
            <v>-256.10000000009313</v>
          </cell>
          <cell r="Z604">
            <v>-114</v>
          </cell>
          <cell r="AA604">
            <v>-228</v>
          </cell>
          <cell r="AB604">
            <v>-538.40000000037253</v>
          </cell>
          <cell r="AC604">
            <v>0</v>
          </cell>
          <cell r="AD604">
            <v>0</v>
          </cell>
          <cell r="AE604">
            <v>-3010.8999999985099</v>
          </cell>
          <cell r="AF604">
            <v>0</v>
          </cell>
          <cell r="AG604">
            <v>0</v>
          </cell>
          <cell r="AH604">
            <v>0</v>
          </cell>
          <cell r="AI604">
            <v>-505.19999999995343</v>
          </cell>
          <cell r="AJ604">
            <v>0</v>
          </cell>
          <cell r="AK604">
            <v>-191.60000000009313</v>
          </cell>
          <cell r="AL604">
            <v>-100.39999999990687</v>
          </cell>
          <cell r="AM604">
            <v>-306.20000000018626</v>
          </cell>
          <cell r="AN604">
            <v>-1018.2000000001863</v>
          </cell>
          <cell r="AO604">
            <v>-889.29999999981374</v>
          </cell>
          <cell r="AP604">
            <v>0</v>
          </cell>
          <cell r="AQ604">
            <v>0</v>
          </cell>
          <cell r="AR604">
            <v>-1295.5000000037253</v>
          </cell>
          <cell r="AS604">
            <v>0</v>
          </cell>
          <cell r="AT604">
            <v>0</v>
          </cell>
          <cell r="AU604">
            <v>0</v>
          </cell>
          <cell r="AV604">
            <v>-308.19999999995343</v>
          </cell>
          <cell r="AW604">
            <v>0</v>
          </cell>
          <cell r="AX604">
            <v>-302.80000000004657</v>
          </cell>
          <cell r="AY604">
            <v>-160.39999999990687</v>
          </cell>
          <cell r="AZ604">
            <v>0</v>
          </cell>
          <cell r="BA604">
            <v>-82.299999999813735</v>
          </cell>
          <cell r="BB604">
            <v>-441.79999999981374</v>
          </cell>
          <cell r="BC604">
            <v>0</v>
          </cell>
          <cell r="BD604">
            <v>0</v>
          </cell>
          <cell r="BE604">
            <v>-1134.6999999992549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-404.60000000009313</v>
          </cell>
          <cell r="BL604">
            <v>-280.30000000004657</v>
          </cell>
          <cell r="BM604">
            <v>-60.5</v>
          </cell>
          <cell r="BN604">
            <v>-173.59999999962747</v>
          </cell>
          <cell r="BO604">
            <v>-215.70000000018626</v>
          </cell>
          <cell r="BP604">
            <v>0</v>
          </cell>
          <cell r="BQ604">
            <v>0</v>
          </cell>
          <cell r="BR604">
            <v>-1867.7999999998137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-332.89999999990687</v>
          </cell>
          <cell r="BY604">
            <v>-32.399999999906868</v>
          </cell>
          <cell r="BZ604">
            <v>-642.70000000018626</v>
          </cell>
          <cell r="CA604">
            <v>-859.79999999981374</v>
          </cell>
          <cell r="CB604">
            <v>0</v>
          </cell>
          <cell r="CC604">
            <v>0</v>
          </cell>
          <cell r="CD604">
            <v>0</v>
          </cell>
          <cell r="CE604">
            <v>-2679.8000000007451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-445.5</v>
          </cell>
          <cell r="CL604">
            <v>-23.5</v>
          </cell>
          <cell r="CM604">
            <v>-644</v>
          </cell>
          <cell r="CN604">
            <v>-874.79999999981374</v>
          </cell>
          <cell r="CO604">
            <v>-692</v>
          </cell>
          <cell r="CP604">
            <v>0</v>
          </cell>
          <cell r="CQ604">
            <v>0</v>
          </cell>
          <cell r="CR604">
            <v>-1260.1000000005588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-122.80000000004657</v>
          </cell>
          <cell r="CY604">
            <v>-43.200000000186265</v>
          </cell>
          <cell r="CZ604">
            <v>-712</v>
          </cell>
          <cell r="DA604">
            <v>-382.10000000009313</v>
          </cell>
          <cell r="DB604">
            <v>0</v>
          </cell>
          <cell r="DC604">
            <v>0</v>
          </cell>
          <cell r="DD604">
            <v>0</v>
          </cell>
          <cell r="DE604">
            <v>-1461.9000000003725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-185.30000000004657</v>
          </cell>
          <cell r="DL604">
            <v>34.399999999906868</v>
          </cell>
          <cell r="DM604">
            <v>-666.89999999990687</v>
          </cell>
          <cell r="DN604">
            <v>-419.4000000001397</v>
          </cell>
          <cell r="DO604">
            <v>-224.70000000018626</v>
          </cell>
          <cell r="DP604">
            <v>0</v>
          </cell>
          <cell r="DQ604">
            <v>0</v>
          </cell>
          <cell r="DR604">
            <v>-1435.0999999996275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-229.5</v>
          </cell>
          <cell r="DY604">
            <v>-202.39999999990687</v>
          </cell>
          <cell r="DZ604">
            <v>-724.30000000004657</v>
          </cell>
          <cell r="EA604">
            <v>-66.399999999906868</v>
          </cell>
          <cell r="EB604">
            <v>-212.5</v>
          </cell>
          <cell r="EC604">
            <v>0</v>
          </cell>
          <cell r="ED604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</row>
        <row r="606">
          <cell r="F606">
            <v>-21.814999999987776</v>
          </cell>
          <cell r="G606">
            <v>-1.1600000000325963</v>
          </cell>
          <cell r="H606">
            <v>-82.899999999906868</v>
          </cell>
          <cell r="I606">
            <v>0</v>
          </cell>
          <cell r="J606">
            <v>-303.11800000001676</v>
          </cell>
          <cell r="K606">
            <v>-65.229999999515712</v>
          </cell>
          <cell r="L606">
            <v>-106.57000000029802</v>
          </cell>
          <cell r="M606">
            <v>-660.14999999990687</v>
          </cell>
          <cell r="N606">
            <v>-337.77000000001863</v>
          </cell>
          <cell r="O606">
            <v>-643.08999999985099</v>
          </cell>
          <cell r="P606">
            <v>-781.5</v>
          </cell>
          <cell r="Q606">
            <v>-160.69999999995343</v>
          </cell>
          <cell r="R606">
            <v>-2621.1840000040829</v>
          </cell>
          <cell r="S606">
            <v>-157.07200000016019</v>
          </cell>
          <cell r="T606">
            <v>-53.382999999914318</v>
          </cell>
          <cell r="U606">
            <v>-384.5</v>
          </cell>
          <cell r="V606">
            <v>0</v>
          </cell>
          <cell r="W606">
            <v>-299.80000000004657</v>
          </cell>
          <cell r="X606">
            <v>-369.9000000001397</v>
          </cell>
          <cell r="Y606">
            <v>-80.200000000186265</v>
          </cell>
          <cell r="Z606">
            <v>-63.620000000111759</v>
          </cell>
          <cell r="AA606">
            <v>-222.5</v>
          </cell>
          <cell r="AB606">
            <v>-411.50900000007823</v>
          </cell>
          <cell r="AC606">
            <v>0</v>
          </cell>
          <cell r="AD606">
            <v>-578.70000000018626</v>
          </cell>
          <cell r="AE606">
            <v>-6702.9649999961257</v>
          </cell>
          <cell r="AF606">
            <v>-503.69999999995343</v>
          </cell>
          <cell r="AG606">
            <v>-229.51699999999255</v>
          </cell>
          <cell r="AH606">
            <v>-1099.9399999997113</v>
          </cell>
          <cell r="AI606">
            <v>0</v>
          </cell>
          <cell r="AJ606">
            <v>-527.10000000009313</v>
          </cell>
          <cell r="AK606">
            <v>-966.21999999997206</v>
          </cell>
          <cell r="AL606">
            <v>-177</v>
          </cell>
          <cell r="AM606">
            <v>-363.60000000009313</v>
          </cell>
          <cell r="AN606">
            <v>-1824.7000000001863</v>
          </cell>
          <cell r="AO606">
            <v>-264.80000000004657</v>
          </cell>
          <cell r="AP606">
            <v>-369.5</v>
          </cell>
          <cell r="AQ606">
            <v>-376.88800000026822</v>
          </cell>
          <cell r="AR606">
            <v>-5140.9240000024438</v>
          </cell>
          <cell r="AS606">
            <v>0</v>
          </cell>
          <cell r="AT606">
            <v>-456.10000000009313</v>
          </cell>
          <cell r="AU606">
            <v>-912</v>
          </cell>
          <cell r="AV606">
            <v>-798.72999999998137</v>
          </cell>
          <cell r="AW606">
            <v>-323.32400000002235</v>
          </cell>
          <cell r="AX606">
            <v>-504.8000000002794</v>
          </cell>
          <cell r="AY606">
            <v>-185.70000000018626</v>
          </cell>
          <cell r="AZ606">
            <v>-62.900000000372529</v>
          </cell>
          <cell r="BA606">
            <v>-479.56999999983236</v>
          </cell>
          <cell r="BB606">
            <v>-537.79999999981374</v>
          </cell>
          <cell r="BC606">
            <v>-670.79999999981374</v>
          </cell>
          <cell r="BD606">
            <v>-209.20000000018626</v>
          </cell>
          <cell r="BE606">
            <v>821.92599999904633</v>
          </cell>
          <cell r="BF606">
            <v>3623.8259999994189</v>
          </cell>
          <cell r="BG606">
            <v>-401.20000000018626</v>
          </cell>
          <cell r="BH606">
            <v>0</v>
          </cell>
          <cell r="BI606">
            <v>-386.69999999995343</v>
          </cell>
          <cell r="BJ606">
            <v>0</v>
          </cell>
          <cell r="BK606">
            <v>-694.44000000040978</v>
          </cell>
          <cell r="BL606">
            <v>-162.64999999944121</v>
          </cell>
          <cell r="BM606">
            <v>-196.59999999962747</v>
          </cell>
          <cell r="BN606">
            <v>-631.10999999940395</v>
          </cell>
          <cell r="BO606">
            <v>0</v>
          </cell>
          <cell r="BP606">
            <v>0</v>
          </cell>
          <cell r="BQ606">
            <v>-329.20000000018626</v>
          </cell>
          <cell r="BR606">
            <v>-4668.7009999975562</v>
          </cell>
          <cell r="BS606">
            <v>-556.41100000031292</v>
          </cell>
          <cell r="BT606">
            <v>-558.39999999990687</v>
          </cell>
          <cell r="BU606">
            <v>0</v>
          </cell>
          <cell r="BV606">
            <v>-217.19999999995343</v>
          </cell>
          <cell r="BW606">
            <v>0</v>
          </cell>
          <cell r="BX606">
            <v>-612.29999999981374</v>
          </cell>
          <cell r="BY606">
            <v>-128.40000000037253</v>
          </cell>
          <cell r="BZ606">
            <v>-635.1999999997206</v>
          </cell>
          <cell r="CA606">
            <v>-1000.8999999999069</v>
          </cell>
          <cell r="CB606">
            <v>-347.59000000031665</v>
          </cell>
          <cell r="CC606">
            <v>-334</v>
          </cell>
          <cell r="CD606">
            <v>-278.29999999981374</v>
          </cell>
          <cell r="CE606">
            <v>-4323.6950000040233</v>
          </cell>
          <cell r="CF606">
            <v>-704</v>
          </cell>
          <cell r="CG606">
            <v>-473.5</v>
          </cell>
          <cell r="CH606">
            <v>-355.19999999995343</v>
          </cell>
          <cell r="CI606">
            <v>-108.9000000001397</v>
          </cell>
          <cell r="CJ606">
            <v>0</v>
          </cell>
          <cell r="CK606">
            <v>-1158.1699999999255</v>
          </cell>
          <cell r="CL606">
            <v>-220.89000000013039</v>
          </cell>
          <cell r="CM606">
            <v>-756.72999999998137</v>
          </cell>
          <cell r="CN606">
            <v>-520.94500000006519</v>
          </cell>
          <cell r="CO606">
            <v>0</v>
          </cell>
          <cell r="CP606">
            <v>0</v>
          </cell>
          <cell r="CQ606">
            <v>-25.360000000102445</v>
          </cell>
          <cell r="CR606">
            <v>-3733.8859999980778</v>
          </cell>
          <cell r="CS606">
            <v>-73.399999999906868</v>
          </cell>
          <cell r="CT606">
            <v>-60.53000000026077</v>
          </cell>
          <cell r="CU606">
            <v>0</v>
          </cell>
          <cell r="CV606">
            <v>-277</v>
          </cell>
          <cell r="CW606">
            <v>0</v>
          </cell>
          <cell r="CX606">
            <v>-1273.9000000001397</v>
          </cell>
          <cell r="CY606">
            <v>-344.39999999990687</v>
          </cell>
          <cell r="CZ606">
            <v>-427.64999999990687</v>
          </cell>
          <cell r="DA606">
            <v>-824.80599999986589</v>
          </cell>
          <cell r="DB606">
            <v>-427.10000000009313</v>
          </cell>
          <cell r="DC606">
            <v>0</v>
          </cell>
          <cell r="DD606">
            <v>-25.099999999860302</v>
          </cell>
          <cell r="DE606">
            <v>-2965.6200000010431</v>
          </cell>
          <cell r="DF606">
            <v>-47.959999999962747</v>
          </cell>
          <cell r="DG606">
            <v>-27.300000000046566</v>
          </cell>
          <cell r="DH606">
            <v>0</v>
          </cell>
          <cell r="DI606">
            <v>-319</v>
          </cell>
          <cell r="DJ606">
            <v>0</v>
          </cell>
          <cell r="DK606">
            <v>-930.63000000012107</v>
          </cell>
          <cell r="DL606">
            <v>-397.36000000010245</v>
          </cell>
          <cell r="DM606">
            <v>-845.4000000001397</v>
          </cell>
          <cell r="DN606">
            <v>-378.57000000006519</v>
          </cell>
          <cell r="DO606">
            <v>0</v>
          </cell>
          <cell r="DP606">
            <v>0</v>
          </cell>
          <cell r="DQ606">
            <v>-19.400000000139698</v>
          </cell>
          <cell r="DR606">
            <v>-3576.2089999988675</v>
          </cell>
          <cell r="DS606">
            <v>-45.600000000093132</v>
          </cell>
          <cell r="DT606">
            <v>-41.899999999906868</v>
          </cell>
          <cell r="DU606">
            <v>-146.94399999990128</v>
          </cell>
          <cell r="DV606">
            <v>-152.54999999981374</v>
          </cell>
          <cell r="DW606">
            <v>0</v>
          </cell>
          <cell r="DX606">
            <v>-1370.0200000000186</v>
          </cell>
          <cell r="DY606">
            <v>-422.73999999999069</v>
          </cell>
          <cell r="DZ606">
            <v>-1017.4300000001676</v>
          </cell>
          <cell r="EA606">
            <v>-267.0250000001397</v>
          </cell>
          <cell r="EB606">
            <v>-20</v>
          </cell>
          <cell r="EC606">
            <v>-48.200000000186265</v>
          </cell>
          <cell r="ED606">
            <v>-43.799999999813735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417.42400000011548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417.42399999999907</v>
          </cell>
          <cell r="EB607">
            <v>0</v>
          </cell>
          <cell r="EC607">
            <v>0</v>
          </cell>
          <cell r="ED607">
            <v>0</v>
          </cell>
        </row>
        <row r="608">
          <cell r="F608">
            <v>0</v>
          </cell>
          <cell r="G608">
            <v>-8.0000000016298145E-3</v>
          </cell>
          <cell r="H608">
            <v>-1.2000000002444722E-2</v>
          </cell>
          <cell r="I608">
            <v>0</v>
          </cell>
          <cell r="J608">
            <v>-7.0519999999960419</v>
          </cell>
          <cell r="K608">
            <v>-277.31000000005588</v>
          </cell>
          <cell r="L608">
            <v>-63.993999999947846</v>
          </cell>
          <cell r="M608">
            <v>-109.85000000003492</v>
          </cell>
          <cell r="N608">
            <v>-45.747999999963213</v>
          </cell>
          <cell r="O608">
            <v>0</v>
          </cell>
          <cell r="P608">
            <v>0</v>
          </cell>
          <cell r="Q608">
            <v>0</v>
          </cell>
          <cell r="R608">
            <v>-881.40999999968335</v>
          </cell>
          <cell r="S608">
            <v>0</v>
          </cell>
          <cell r="T608">
            <v>0</v>
          </cell>
          <cell r="U608">
            <v>0</v>
          </cell>
          <cell r="V608">
            <v>-0.1919999999954598</v>
          </cell>
          <cell r="W608">
            <v>-8.9739999999874271</v>
          </cell>
          <cell r="X608">
            <v>0</v>
          </cell>
          <cell r="Y608">
            <v>-53.869999999995343</v>
          </cell>
          <cell r="Z608">
            <v>-461.17000000004191</v>
          </cell>
          <cell r="AA608">
            <v>-357.20400000002701</v>
          </cell>
          <cell r="AB608">
            <v>0</v>
          </cell>
          <cell r="AC608">
            <v>0</v>
          </cell>
          <cell r="AD608">
            <v>0</v>
          </cell>
          <cell r="AE608">
            <v>-202.58000000007451</v>
          </cell>
          <cell r="AF608">
            <v>0</v>
          </cell>
          <cell r="AG608">
            <v>0</v>
          </cell>
          <cell r="AH608">
            <v>0</v>
          </cell>
          <cell r="AI608">
            <v>-1.4900000000197906</v>
          </cell>
          <cell r="AJ608">
            <v>-8.25</v>
          </cell>
          <cell r="AK608">
            <v>-173.53000000002794</v>
          </cell>
          <cell r="AL608">
            <v>0</v>
          </cell>
          <cell r="AM608">
            <v>-19.309999999997672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-79.99599999981001</v>
          </cell>
          <cell r="AS608">
            <v>0</v>
          </cell>
          <cell r="AT608">
            <v>0</v>
          </cell>
          <cell r="AU608">
            <v>0</v>
          </cell>
          <cell r="AV608">
            <v>-69.311000000016065</v>
          </cell>
          <cell r="AW608">
            <v>0</v>
          </cell>
          <cell r="AX608">
            <v>0</v>
          </cell>
          <cell r="AY608">
            <v>7.8200000000069849</v>
          </cell>
          <cell r="AZ608">
            <v>-18.504999999946449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-187.95299999974668</v>
          </cell>
          <cell r="BF608">
            <v>-165.6929999999702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-22.260000000009313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-31.636000000406057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-31.636000000056811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-21.583999999798834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-21.583999999973457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-8.7100000004284084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-8.7100000000209548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-11.685999999754131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-11.685999999986961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-39.621000000275671</v>
          </cell>
          <cell r="DS608">
            <v>0</v>
          </cell>
          <cell r="DT608">
            <v>0</v>
          </cell>
          <cell r="DU608">
            <v>0</v>
          </cell>
          <cell r="DV608">
            <v>-0.17799999998533167</v>
          </cell>
          <cell r="DW608">
            <v>0</v>
          </cell>
          <cell r="DX608">
            <v>-4.0700000000651926</v>
          </cell>
          <cell r="DY608">
            <v>0</v>
          </cell>
          <cell r="DZ608">
            <v>-33.288999999989755</v>
          </cell>
          <cell r="EA608">
            <v>-2.0839999999734573</v>
          </cell>
          <cell r="EB608">
            <v>0</v>
          </cell>
          <cell r="EC608">
            <v>0</v>
          </cell>
          <cell r="ED608">
            <v>0</v>
          </cell>
        </row>
        <row r="609">
          <cell r="F609">
            <v>-138.29999999993015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-43</v>
          </cell>
          <cell r="P609">
            <v>0</v>
          </cell>
          <cell r="Q609">
            <v>-0.94999999995343387</v>
          </cell>
          <cell r="R609">
            <v>-230.75</v>
          </cell>
          <cell r="S609">
            <v>0</v>
          </cell>
          <cell r="T609">
            <v>-118.30000000004657</v>
          </cell>
          <cell r="U609">
            <v>-78.75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-33.699999999953434</v>
          </cell>
          <cell r="AE609">
            <v>-580.25</v>
          </cell>
          <cell r="AF609">
            <v>-136</v>
          </cell>
          <cell r="AG609">
            <v>-77.15500000002794</v>
          </cell>
          <cell r="AH609">
            <v>-142.86999999999534</v>
          </cell>
          <cell r="AI609">
            <v>-37.549999999988358</v>
          </cell>
          <cell r="AJ609">
            <v>0</v>
          </cell>
          <cell r="AK609">
            <v>-26.125</v>
          </cell>
          <cell r="AL609">
            <v>0</v>
          </cell>
          <cell r="AM609">
            <v>0</v>
          </cell>
          <cell r="AN609">
            <v>0</v>
          </cell>
          <cell r="AO609">
            <v>-14.050000000046566</v>
          </cell>
          <cell r="AP609">
            <v>-101.04999999993015</v>
          </cell>
          <cell r="AQ609">
            <v>-45.449999999953434</v>
          </cell>
          <cell r="AR609">
            <v>-417.97499999962747</v>
          </cell>
          <cell r="AS609">
            <v>0</v>
          </cell>
          <cell r="AT609">
            <v>-41.300000000046566</v>
          </cell>
          <cell r="AU609">
            <v>-71</v>
          </cell>
          <cell r="AV609">
            <v>-82.674999999988358</v>
          </cell>
          <cell r="AW609">
            <v>0</v>
          </cell>
          <cell r="AX609">
            <v>-73.800000000046566</v>
          </cell>
          <cell r="AY609">
            <v>0</v>
          </cell>
          <cell r="AZ609">
            <v>0</v>
          </cell>
          <cell r="BA609">
            <v>0</v>
          </cell>
          <cell r="BB609">
            <v>-78.25</v>
          </cell>
          <cell r="BC609">
            <v>-70.950000000069849</v>
          </cell>
          <cell r="BD609">
            <v>0</v>
          </cell>
          <cell r="BE609">
            <v>-571.75</v>
          </cell>
          <cell r="BF609">
            <v>0</v>
          </cell>
          <cell r="BG609">
            <v>-176.40000000002328</v>
          </cell>
          <cell r="BH609">
            <v>-149.34999999997672</v>
          </cell>
          <cell r="BI609">
            <v>-92.099999999976717</v>
          </cell>
          <cell r="BJ609">
            <v>0</v>
          </cell>
          <cell r="BK609">
            <v>-77.100000000093132</v>
          </cell>
          <cell r="BL609">
            <v>0</v>
          </cell>
          <cell r="BM609">
            <v>-4.6999999999534339</v>
          </cell>
          <cell r="BN609">
            <v>-23.5</v>
          </cell>
          <cell r="BO609">
            <v>0</v>
          </cell>
          <cell r="BP609">
            <v>-48.599999999976717</v>
          </cell>
          <cell r="BQ609">
            <v>0</v>
          </cell>
          <cell r="BR609">
            <v>-686.70500000007451</v>
          </cell>
          <cell r="BS609">
            <v>-29.25</v>
          </cell>
          <cell r="BT609">
            <v>-85.150000000023283</v>
          </cell>
          <cell r="BU609">
            <v>-68.875</v>
          </cell>
          <cell r="BV609">
            <v>-74.130000000004657</v>
          </cell>
          <cell r="BW609">
            <v>0</v>
          </cell>
          <cell r="BX609">
            <v>-125</v>
          </cell>
          <cell r="BY609">
            <v>0</v>
          </cell>
          <cell r="BZ609">
            <v>-58.399999999906868</v>
          </cell>
          <cell r="CA609">
            <v>-148.80000000004657</v>
          </cell>
          <cell r="CB609">
            <v>-47.349999999976717</v>
          </cell>
          <cell r="CC609">
            <v>-49.75</v>
          </cell>
          <cell r="CD609">
            <v>0</v>
          </cell>
          <cell r="CE609">
            <v>-661.70500000007451</v>
          </cell>
          <cell r="CF609">
            <v>0</v>
          </cell>
          <cell r="CG609">
            <v>0</v>
          </cell>
          <cell r="CH609">
            <v>-108.95000000001164</v>
          </cell>
          <cell r="CI609">
            <v>-28.125</v>
          </cell>
          <cell r="CJ609">
            <v>0</v>
          </cell>
          <cell r="CK609">
            <v>-121.60000000009313</v>
          </cell>
          <cell r="CL609">
            <v>-41.180000000051223</v>
          </cell>
          <cell r="CM609">
            <v>-27.099999999976717</v>
          </cell>
          <cell r="CN609">
            <v>-252</v>
          </cell>
          <cell r="CO609">
            <v>-82.75</v>
          </cell>
          <cell r="CP609">
            <v>0</v>
          </cell>
          <cell r="CQ609">
            <v>0</v>
          </cell>
          <cell r="CR609">
            <v>-877.31499999947846</v>
          </cell>
          <cell r="CS609">
            <v>0</v>
          </cell>
          <cell r="CT609">
            <v>0</v>
          </cell>
          <cell r="CU609">
            <v>-59.060000000055879</v>
          </cell>
          <cell r="CV609">
            <v>-79.75</v>
          </cell>
          <cell r="CW609">
            <v>0</v>
          </cell>
          <cell r="CX609">
            <v>-91.149999999906868</v>
          </cell>
          <cell r="CY609">
            <v>-67.625</v>
          </cell>
          <cell r="CZ609">
            <v>-144.30000000004657</v>
          </cell>
          <cell r="DA609">
            <v>-253.55000000004657</v>
          </cell>
          <cell r="DB609">
            <v>-181.88000000000466</v>
          </cell>
          <cell r="DC609">
            <v>0</v>
          </cell>
          <cell r="DD609">
            <v>0</v>
          </cell>
          <cell r="DE609">
            <v>-633.09499999973923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-110</v>
          </cell>
          <cell r="DL609">
            <v>-25.09499999997206</v>
          </cell>
          <cell r="DM609">
            <v>-115</v>
          </cell>
          <cell r="DN609">
            <v>-287.64999999990687</v>
          </cell>
          <cell r="DO609">
            <v>-95.349999999976717</v>
          </cell>
          <cell r="DP609">
            <v>0</v>
          </cell>
          <cell r="DQ609">
            <v>0</v>
          </cell>
          <cell r="DR609">
            <v>-489.14999999944121</v>
          </cell>
          <cell r="DS609">
            <v>0</v>
          </cell>
          <cell r="DT609">
            <v>-42.950000000011642</v>
          </cell>
          <cell r="DU609">
            <v>-49.319999999948777</v>
          </cell>
          <cell r="DV609">
            <v>-60.680000000051223</v>
          </cell>
          <cell r="DW609">
            <v>0</v>
          </cell>
          <cell r="DX609">
            <v>-51.800000000046566</v>
          </cell>
          <cell r="DY609">
            <v>-15.899999999965075</v>
          </cell>
          <cell r="DZ609">
            <v>-23.599999999976717</v>
          </cell>
          <cell r="EA609">
            <v>-162.35000000009313</v>
          </cell>
          <cell r="EB609">
            <v>-82.549999999930151</v>
          </cell>
          <cell r="EC609">
            <v>0</v>
          </cell>
          <cell r="ED609">
            <v>0</v>
          </cell>
        </row>
        <row r="610">
          <cell r="F610">
            <v>-9.2999999999301508</v>
          </cell>
          <cell r="G610">
            <v>-25.120000000111759</v>
          </cell>
          <cell r="H610">
            <v>-51.960000000079162</v>
          </cell>
          <cell r="I610">
            <v>-41.599999999860302</v>
          </cell>
          <cell r="J610">
            <v>-4.9600000001955777</v>
          </cell>
          <cell r="K610">
            <v>-81.400000000372529</v>
          </cell>
          <cell r="L610">
            <v>11.799999999813735</v>
          </cell>
          <cell r="M610">
            <v>-788.20000000018626</v>
          </cell>
          <cell r="N610">
            <v>-71.599999999627471</v>
          </cell>
          <cell r="O610">
            <v>-238.29999999981374</v>
          </cell>
          <cell r="P610">
            <v>-344.5</v>
          </cell>
          <cell r="Q610">
            <v>-349.40000000037253</v>
          </cell>
          <cell r="R610">
            <v>-2705.0999999940395</v>
          </cell>
          <cell r="S610">
            <v>-854.60000000009313</v>
          </cell>
          <cell r="T610">
            <v>-115.5</v>
          </cell>
          <cell r="U610">
            <v>-128.30000000004657</v>
          </cell>
          <cell r="V610">
            <v>-69.300000000046566</v>
          </cell>
          <cell r="W610">
            <v>-0.89999999990686774</v>
          </cell>
          <cell r="X610">
            <v>-158.29999999981374</v>
          </cell>
          <cell r="Y610">
            <v>-77.700000000186265</v>
          </cell>
          <cell r="Z610">
            <v>-62</v>
          </cell>
          <cell r="AA610">
            <v>0</v>
          </cell>
          <cell r="AB610">
            <v>-409.79999999981374</v>
          </cell>
          <cell r="AC610">
            <v>-666</v>
          </cell>
          <cell r="AD610">
            <v>-162.70000000018626</v>
          </cell>
          <cell r="AE610">
            <v>-12032.5</v>
          </cell>
          <cell r="AF610">
            <v>-886.20000000018626</v>
          </cell>
          <cell r="AG610">
            <v>-525.5</v>
          </cell>
          <cell r="AH610">
            <v>-5939.1000000000931</v>
          </cell>
          <cell r="AI610">
            <v>-7.8999999999068677</v>
          </cell>
          <cell r="AJ610">
            <v>-248.89999999990687</v>
          </cell>
          <cell r="AK610">
            <v>-548.20000000018626</v>
          </cell>
          <cell r="AL610">
            <v>-258.79999999981374</v>
          </cell>
          <cell r="AM610">
            <v>-741.5</v>
          </cell>
          <cell r="AN610">
            <v>-1318.5</v>
          </cell>
          <cell r="AO610">
            <v>-706.70000000018626</v>
          </cell>
          <cell r="AP610">
            <v>-320.89999999990687</v>
          </cell>
          <cell r="AQ610">
            <v>-530.29999999981374</v>
          </cell>
          <cell r="AR610">
            <v>-3331.1999999992549</v>
          </cell>
          <cell r="AS610">
            <v>-96.799999999813735</v>
          </cell>
          <cell r="AT610">
            <v>0</v>
          </cell>
          <cell r="AU610">
            <v>-102</v>
          </cell>
          <cell r="AV610">
            <v>-649.30000000004657</v>
          </cell>
          <cell r="AW610">
            <v>0</v>
          </cell>
          <cell r="AX610">
            <v>-453.20000000018626</v>
          </cell>
          <cell r="AY610">
            <v>-518</v>
          </cell>
          <cell r="AZ610">
            <v>-42.799999999813735</v>
          </cell>
          <cell r="BA610">
            <v>-371</v>
          </cell>
          <cell r="BB610">
            <v>-232.59999999962747</v>
          </cell>
          <cell r="BC610">
            <v>-711</v>
          </cell>
          <cell r="BD610">
            <v>-154.5</v>
          </cell>
          <cell r="BE610">
            <v>-4015.1999999992549</v>
          </cell>
          <cell r="BF610">
            <v>-200</v>
          </cell>
          <cell r="BG610">
            <v>-563.5</v>
          </cell>
          <cell r="BH610">
            <v>-683.40000000037253</v>
          </cell>
          <cell r="BI610">
            <v>-421.19999999995343</v>
          </cell>
          <cell r="BJ610">
            <v>-668.19999999995343</v>
          </cell>
          <cell r="BK610">
            <v>-343</v>
          </cell>
          <cell r="BL610">
            <v>-157.5</v>
          </cell>
          <cell r="BM610">
            <v>-126.5</v>
          </cell>
          <cell r="BN610">
            <v>-225</v>
          </cell>
          <cell r="BO610">
            <v>-192.70000000018626</v>
          </cell>
          <cell r="BP610">
            <v>-314.20000000018626</v>
          </cell>
          <cell r="BQ610">
            <v>-120</v>
          </cell>
          <cell r="BR610">
            <v>-5733.1999999992549</v>
          </cell>
          <cell r="BS610">
            <v>-360.29999999981374</v>
          </cell>
          <cell r="BT610">
            <v>-455</v>
          </cell>
          <cell r="BU610">
            <v>-254.79999999981374</v>
          </cell>
          <cell r="BV610">
            <v>-51.300000000046566</v>
          </cell>
          <cell r="BW610">
            <v>-921.5</v>
          </cell>
          <cell r="BX610">
            <v>-831.59999999962747</v>
          </cell>
          <cell r="BY610">
            <v>-26.700000000186265</v>
          </cell>
          <cell r="BZ610">
            <v>-295</v>
          </cell>
          <cell r="CA610">
            <v>-510.5</v>
          </cell>
          <cell r="CB610">
            <v>-1111.2000000001863</v>
          </cell>
          <cell r="CC610">
            <v>-548</v>
          </cell>
          <cell r="CD610">
            <v>-367.29999999981374</v>
          </cell>
          <cell r="CE610">
            <v>-6750</v>
          </cell>
          <cell r="CF610">
            <v>-1098</v>
          </cell>
          <cell r="CG610">
            <v>-445.5</v>
          </cell>
          <cell r="CH610">
            <v>-490.90000000037253</v>
          </cell>
          <cell r="CI610">
            <v>-160.20000000018626</v>
          </cell>
          <cell r="CJ610">
            <v>-600.60000000009313</v>
          </cell>
          <cell r="CK610">
            <v>-593.40000000037253</v>
          </cell>
          <cell r="CL610">
            <v>-219</v>
          </cell>
          <cell r="CM610">
            <v>-880</v>
          </cell>
          <cell r="CN610">
            <v>-929</v>
          </cell>
          <cell r="CO610">
            <v>-463</v>
          </cell>
          <cell r="CP610">
            <v>-320.40000000037253</v>
          </cell>
          <cell r="CQ610">
            <v>-550</v>
          </cell>
          <cell r="CR610">
            <v>-6386.4999999962747</v>
          </cell>
          <cell r="CS610">
            <v>-375.5</v>
          </cell>
          <cell r="CT610">
            <v>-102.9000000001397</v>
          </cell>
          <cell r="CU610">
            <v>-454.5</v>
          </cell>
          <cell r="CV610">
            <v>-248.10000000009313</v>
          </cell>
          <cell r="CW610">
            <v>-326.80000000004657</v>
          </cell>
          <cell r="CX610">
            <v>-1248</v>
          </cell>
          <cell r="CY610">
            <v>-377</v>
          </cell>
          <cell r="CZ610">
            <v>-1219.5999999996275</v>
          </cell>
          <cell r="DA610">
            <v>-1220.6000000000931</v>
          </cell>
          <cell r="DB610">
            <v>-518.60000000009313</v>
          </cell>
          <cell r="DC610">
            <v>-120.5</v>
          </cell>
          <cell r="DD610">
            <v>-174.39999999990687</v>
          </cell>
          <cell r="DE610">
            <v>-4863.1999999992549</v>
          </cell>
          <cell r="DF610">
            <v>-68.599999999860302</v>
          </cell>
          <cell r="DG610">
            <v>-42.199999999953434</v>
          </cell>
          <cell r="DH610">
            <v>-310.5</v>
          </cell>
          <cell r="DI610">
            <v>-116.10000000009313</v>
          </cell>
          <cell r="DJ610">
            <v>-63.399999999906868</v>
          </cell>
          <cell r="DK610">
            <v>-1290.4000000003725</v>
          </cell>
          <cell r="DL610">
            <v>-116.70000000018626</v>
          </cell>
          <cell r="DM610">
            <v>-1252.5999999996275</v>
          </cell>
          <cell r="DN610">
            <v>-1004.4000000003725</v>
          </cell>
          <cell r="DO610">
            <v>-392.89999999990687</v>
          </cell>
          <cell r="DP610">
            <v>-103.60000000009313</v>
          </cell>
          <cell r="DQ610">
            <v>-101.79999999981374</v>
          </cell>
          <cell r="DR610">
            <v>-5233</v>
          </cell>
          <cell r="DS610">
            <v>-267.6999999997206</v>
          </cell>
          <cell r="DT610">
            <v>-41.199999999953434</v>
          </cell>
          <cell r="DU610">
            <v>-546.5999999998603</v>
          </cell>
          <cell r="DV610">
            <v>-61.100000000093132</v>
          </cell>
          <cell r="DW610">
            <v>-500.19999999995343</v>
          </cell>
          <cell r="DX610">
            <v>-799</v>
          </cell>
          <cell r="DY610">
            <v>-428.5</v>
          </cell>
          <cell r="DZ610">
            <v>-856</v>
          </cell>
          <cell r="EA610">
            <v>-1041.5999999996275</v>
          </cell>
          <cell r="EB610">
            <v>-356.89999999990687</v>
          </cell>
          <cell r="EC610">
            <v>-173</v>
          </cell>
          <cell r="ED610">
            <v>-161.20000000018626</v>
          </cell>
        </row>
        <row r="611">
          <cell r="F611">
            <v>-0.84999999997671694</v>
          </cell>
          <cell r="G611">
            <v>-2.2999999998137355</v>
          </cell>
          <cell r="H611">
            <v>-2.9000000001396984</v>
          </cell>
          <cell r="I611">
            <v>-12.360000000102445</v>
          </cell>
          <cell r="J611">
            <v>-104.12000000011176</v>
          </cell>
          <cell r="K611">
            <v>-778.45999999949709</v>
          </cell>
          <cell r="L611">
            <v>-222.5</v>
          </cell>
          <cell r="M611">
            <v>-681.6300000003539</v>
          </cell>
          <cell r="N611">
            <v>-602.78099999995902</v>
          </cell>
          <cell r="O611">
            <v>-479</v>
          </cell>
          <cell r="P611">
            <v>-49.399999999906868</v>
          </cell>
          <cell r="Q611">
            <v>-21</v>
          </cell>
          <cell r="R611">
            <v>-2794.820999994874</v>
          </cell>
          <cell r="S611">
            <v>-21.099999999860302</v>
          </cell>
          <cell r="T611">
            <v>-6.9000000001396984</v>
          </cell>
          <cell r="U611">
            <v>-113</v>
          </cell>
          <cell r="V611">
            <v>-34.700000000186265</v>
          </cell>
          <cell r="W611">
            <v>-469.65500000002794</v>
          </cell>
          <cell r="X611">
            <v>-524.20000000018626</v>
          </cell>
          <cell r="Y611">
            <v>-96.700000000186265</v>
          </cell>
          <cell r="Z611">
            <v>-224.76599999982864</v>
          </cell>
          <cell r="AA611">
            <v>-209.29999999981374</v>
          </cell>
          <cell r="AB611">
            <v>-473.20000000018626</v>
          </cell>
          <cell r="AC611">
            <v>-539</v>
          </cell>
          <cell r="AD611">
            <v>-82.300000000046566</v>
          </cell>
          <cell r="AE611">
            <v>27279.710000004619</v>
          </cell>
          <cell r="AF611">
            <v>-31</v>
          </cell>
          <cell r="AG611">
            <v>-65.399999999906868</v>
          </cell>
          <cell r="AH611">
            <v>35150</v>
          </cell>
          <cell r="AI611">
            <v>-25.899999999906868</v>
          </cell>
          <cell r="AJ611">
            <v>-280.58999999985099</v>
          </cell>
          <cell r="AK611">
            <v>-675.10000000009313</v>
          </cell>
          <cell r="AL611">
            <v>-286.59999999962747</v>
          </cell>
          <cell r="AM611">
            <v>-993.29999999981374</v>
          </cell>
          <cell r="AN611">
            <v>-5235.7999999998137</v>
          </cell>
          <cell r="AO611">
            <v>-134.5</v>
          </cell>
          <cell r="AP611">
            <v>-64.600000000093132</v>
          </cell>
          <cell r="AQ611">
            <v>-77.5</v>
          </cell>
          <cell r="AR611">
            <v>-6013.7399999983609</v>
          </cell>
          <cell r="AS611">
            <v>-315.20000000018626</v>
          </cell>
          <cell r="AT611">
            <v>-483.29999999981374</v>
          </cell>
          <cell r="AU611">
            <v>-572.20000000018626</v>
          </cell>
          <cell r="AV611">
            <v>-523.93999999994412</v>
          </cell>
          <cell r="AW611">
            <v>-701.60000000009313</v>
          </cell>
          <cell r="AX611">
            <v>-650.29999999981374</v>
          </cell>
          <cell r="AY611">
            <v>-125.70000000018626</v>
          </cell>
          <cell r="AZ611">
            <v>-119</v>
          </cell>
          <cell r="BA611">
            <v>-1607</v>
          </cell>
          <cell r="BB611">
            <v>-421.59999999962747</v>
          </cell>
          <cell r="BC611">
            <v>-277.89999999990687</v>
          </cell>
          <cell r="BD611">
            <v>-216</v>
          </cell>
          <cell r="BE611">
            <v>-95886.900000002235</v>
          </cell>
          <cell r="BF611">
            <v>-90124.700000000186</v>
          </cell>
          <cell r="BG611">
            <v>-269.39999999990687</v>
          </cell>
          <cell r="BH611">
            <v>-237.59999999962747</v>
          </cell>
          <cell r="BI611">
            <v>-343</v>
          </cell>
          <cell r="BJ611">
            <v>-774.39999999990687</v>
          </cell>
          <cell r="BK611">
            <v>-1130</v>
          </cell>
          <cell r="BL611">
            <v>-30.700000000186265</v>
          </cell>
          <cell r="BM611">
            <v>-392.29999999981374</v>
          </cell>
          <cell r="BN611">
            <v>-1698.7000000001863</v>
          </cell>
          <cell r="BO611">
            <v>-250.20000000018626</v>
          </cell>
          <cell r="BP611">
            <v>-363.20000000018626</v>
          </cell>
          <cell r="BQ611">
            <v>-272.70000000018626</v>
          </cell>
          <cell r="BR611">
            <v>-6232.2999999970198</v>
          </cell>
          <cell r="BS611">
            <v>-404.19999999995343</v>
          </cell>
          <cell r="BT611">
            <v>-363.60000000009313</v>
          </cell>
          <cell r="BU611">
            <v>-256.10000000009313</v>
          </cell>
          <cell r="BV611">
            <v>-371.0999999998603</v>
          </cell>
          <cell r="BW611">
            <v>-348.89999999990687</v>
          </cell>
          <cell r="BX611">
            <v>-959.5</v>
          </cell>
          <cell r="BY611">
            <v>-471.59999999962747</v>
          </cell>
          <cell r="BZ611">
            <v>-1301.7999999998137</v>
          </cell>
          <cell r="CA611">
            <v>-922.5</v>
          </cell>
          <cell r="CB611">
            <v>-660</v>
          </cell>
          <cell r="CC611">
            <v>-135</v>
          </cell>
          <cell r="CD611">
            <v>-38</v>
          </cell>
          <cell r="CE611">
            <v>-3085.7999999970198</v>
          </cell>
          <cell r="CF611">
            <v>-14.900000000139698</v>
          </cell>
          <cell r="CG611">
            <v>-22.899999999906868</v>
          </cell>
          <cell r="CH611">
            <v>-323.60000000009313</v>
          </cell>
          <cell r="CI611">
            <v>-317.10000000009313</v>
          </cell>
          <cell r="CJ611">
            <v>-50.700000000186265</v>
          </cell>
          <cell r="CK611">
            <v>-1273</v>
          </cell>
          <cell r="CL611">
            <v>-308.4000000001397</v>
          </cell>
          <cell r="CM611">
            <v>-635</v>
          </cell>
          <cell r="CN611">
            <v>-136.80000000004657</v>
          </cell>
          <cell r="CO611">
            <v>-2.6999999999534339</v>
          </cell>
          <cell r="CP611">
            <v>-0.30000000004656613</v>
          </cell>
          <cell r="CQ611">
            <v>-0.39999999990686774</v>
          </cell>
          <cell r="CR611">
            <v>-508.19999999925494</v>
          </cell>
          <cell r="CS611">
            <v>-37.399999999906868</v>
          </cell>
          <cell r="CT611">
            <v>-0.5</v>
          </cell>
          <cell r="CU611">
            <v>-0.30000000004656613</v>
          </cell>
          <cell r="CV611">
            <v>-76.5</v>
          </cell>
          <cell r="CW611">
            <v>-10.300000000046566</v>
          </cell>
          <cell r="CX611">
            <v>-16.300000000046566</v>
          </cell>
          <cell r="CY611">
            <v>-109.5</v>
          </cell>
          <cell r="CZ611">
            <v>-254.89999999990687</v>
          </cell>
          <cell r="DA611">
            <v>-1.0999999998603016</v>
          </cell>
          <cell r="DB611">
            <v>0</v>
          </cell>
          <cell r="DC611">
            <v>-0.10000000009313226</v>
          </cell>
          <cell r="DD611">
            <v>-1.3000000000465661</v>
          </cell>
          <cell r="DE611">
            <v>-693.39999999478459</v>
          </cell>
          <cell r="DF611">
            <v>-0.19999999995343387</v>
          </cell>
          <cell r="DG611">
            <v>-0.59999999986030161</v>
          </cell>
          <cell r="DH611">
            <v>-0.5</v>
          </cell>
          <cell r="DI611">
            <v>-38.299999999813735</v>
          </cell>
          <cell r="DJ611">
            <v>-1.0999999998603016</v>
          </cell>
          <cell r="DK611">
            <v>-16.5</v>
          </cell>
          <cell r="DL611">
            <v>-47.199999999953434</v>
          </cell>
          <cell r="DM611">
            <v>-587</v>
          </cell>
          <cell r="DN611">
            <v>0</v>
          </cell>
          <cell r="DO611">
            <v>0</v>
          </cell>
          <cell r="DP611">
            <v>-0.19999999995343387</v>
          </cell>
          <cell r="DQ611">
            <v>-1.7999999998137355</v>
          </cell>
          <cell r="DR611">
            <v>-670.19999999552965</v>
          </cell>
          <cell r="DS611">
            <v>-1</v>
          </cell>
          <cell r="DT611">
            <v>-4.5</v>
          </cell>
          <cell r="DU611">
            <v>-2.5</v>
          </cell>
          <cell r="DV611">
            <v>-11.5</v>
          </cell>
          <cell r="DW611">
            <v>0</v>
          </cell>
          <cell r="DX611">
            <v>-399.79999999981374</v>
          </cell>
          <cell r="DY611">
            <v>-68</v>
          </cell>
          <cell r="DZ611">
            <v>-377.60000000009313</v>
          </cell>
          <cell r="EA611">
            <v>217.80000000004657</v>
          </cell>
          <cell r="EB611">
            <v>-19</v>
          </cell>
          <cell r="EC611">
            <v>-1.6000000000931323</v>
          </cell>
          <cell r="ED611">
            <v>-2.5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</row>
        <row r="623">
          <cell r="A623" t="str">
            <v>Burn Rate (MMBtu/MWh)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1E-3</v>
          </cell>
          <cell r="M624">
            <v>1E-3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1E-3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1E-3</v>
          </cell>
          <cell r="AF625">
            <v>1E-3</v>
          </cell>
          <cell r="AG625">
            <v>1E-3</v>
          </cell>
          <cell r="AH625">
            <v>5.0000000000000001E-3</v>
          </cell>
          <cell r="AI625">
            <v>1E-3</v>
          </cell>
          <cell r="AJ625">
            <v>2E-3</v>
          </cell>
          <cell r="AK625">
            <v>3.0000000000000001E-3</v>
          </cell>
          <cell r="AL625">
            <v>0</v>
          </cell>
          <cell r="AM625">
            <v>0</v>
          </cell>
          <cell r="AN625">
            <v>1E-3</v>
          </cell>
          <cell r="AO625">
            <v>1E-3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1E-3</v>
          </cell>
          <cell r="AW625">
            <v>0</v>
          </cell>
          <cell r="AX625">
            <v>1E-3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1E-3</v>
          </cell>
          <cell r="BI625">
            <v>1E-3</v>
          </cell>
          <cell r="BJ625">
            <v>1E-3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1E-3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1E-3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1E-3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1E-3</v>
          </cell>
          <cell r="DI625">
            <v>1E-3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1E-3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1E-3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1E-3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2E-3</v>
          </cell>
          <cell r="AI628">
            <v>0</v>
          </cell>
          <cell r="AJ628">
            <v>0</v>
          </cell>
          <cell r="AK628">
            <v>0</v>
          </cell>
          <cell r="AL628">
            <v>1E-3</v>
          </cell>
          <cell r="AM628">
            <v>1E-3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1E-3</v>
          </cell>
          <cell r="AY628">
            <v>0</v>
          </cell>
          <cell r="AZ628">
            <v>1E-3</v>
          </cell>
          <cell r="BA628">
            <v>1E-3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1E-3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1E-3</v>
          </cell>
          <cell r="J629">
            <v>0</v>
          </cell>
          <cell r="K629">
            <v>2E-3</v>
          </cell>
          <cell r="L629">
            <v>0</v>
          </cell>
          <cell r="M629">
            <v>0</v>
          </cell>
          <cell r="N629">
            <v>1E-3</v>
          </cell>
          <cell r="O629">
            <v>1E-3</v>
          </cell>
          <cell r="P629">
            <v>0</v>
          </cell>
          <cell r="Q629">
            <v>0</v>
          </cell>
          <cell r="R629">
            <v>1E-3</v>
          </cell>
          <cell r="S629">
            <v>0</v>
          </cell>
          <cell r="T629">
            <v>0</v>
          </cell>
          <cell r="U629">
            <v>1E-3</v>
          </cell>
          <cell r="V629">
            <v>1E-3</v>
          </cell>
          <cell r="W629">
            <v>0</v>
          </cell>
          <cell r="X629">
            <v>1E-3</v>
          </cell>
          <cell r="Y629">
            <v>0</v>
          </cell>
          <cell r="Z629">
            <v>1E-3</v>
          </cell>
          <cell r="AA629">
            <v>1E-3</v>
          </cell>
          <cell r="AB629">
            <v>1E-3</v>
          </cell>
          <cell r="AC629">
            <v>0</v>
          </cell>
          <cell r="AD629">
            <v>1E-3</v>
          </cell>
          <cell r="AE629">
            <v>1E-3</v>
          </cell>
          <cell r="AF629">
            <v>0</v>
          </cell>
          <cell r="AG629">
            <v>0</v>
          </cell>
          <cell r="AH629">
            <v>6.0000000000000001E-3</v>
          </cell>
          <cell r="AI629">
            <v>1E-3</v>
          </cell>
          <cell r="AJ629">
            <v>0</v>
          </cell>
          <cell r="AK629">
            <v>1E-3</v>
          </cell>
          <cell r="AL629">
            <v>0</v>
          </cell>
          <cell r="AM629">
            <v>1E-3</v>
          </cell>
          <cell r="AN629">
            <v>1E-3</v>
          </cell>
          <cell r="AO629">
            <v>0</v>
          </cell>
          <cell r="AP629">
            <v>0</v>
          </cell>
          <cell r="AQ629">
            <v>0</v>
          </cell>
          <cell r="AR629">
            <v>1E-3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2E-3</v>
          </cell>
          <cell r="AY629">
            <v>1E-3</v>
          </cell>
          <cell r="AZ629">
            <v>1E-3</v>
          </cell>
          <cell r="BA629">
            <v>1E-3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-5.0000000000000001E-3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2E-3</v>
          </cell>
          <cell r="BL629">
            <v>1E-3</v>
          </cell>
          <cell r="BM629">
            <v>1E-3</v>
          </cell>
          <cell r="BN629">
            <v>1E-3</v>
          </cell>
          <cell r="BO629">
            <v>1E-3</v>
          </cell>
          <cell r="BP629">
            <v>0</v>
          </cell>
          <cell r="BQ629">
            <v>0</v>
          </cell>
          <cell r="BR629">
            <v>1E-3</v>
          </cell>
          <cell r="BS629">
            <v>1E-3</v>
          </cell>
          <cell r="BT629">
            <v>0</v>
          </cell>
          <cell r="BU629">
            <v>0</v>
          </cell>
          <cell r="BV629">
            <v>1E-3</v>
          </cell>
          <cell r="BW629">
            <v>0</v>
          </cell>
          <cell r="BX629">
            <v>2E-3</v>
          </cell>
          <cell r="BY629">
            <v>1E-3</v>
          </cell>
          <cell r="BZ629">
            <v>1E-3</v>
          </cell>
          <cell r="CA629">
            <v>1E-3</v>
          </cell>
          <cell r="CB629">
            <v>1E-3</v>
          </cell>
          <cell r="CC629">
            <v>0</v>
          </cell>
          <cell r="CD629">
            <v>1E-3</v>
          </cell>
          <cell r="CE629">
            <v>1E-3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1E-3</v>
          </cell>
          <cell r="CL629">
            <v>0</v>
          </cell>
          <cell r="CM629">
            <v>1E-3</v>
          </cell>
          <cell r="CN629">
            <v>2E-3</v>
          </cell>
          <cell r="CO629">
            <v>1E-3</v>
          </cell>
          <cell r="CP629">
            <v>0</v>
          </cell>
          <cell r="CQ629">
            <v>0</v>
          </cell>
          <cell r="CR629">
            <v>1E-3</v>
          </cell>
          <cell r="CS629">
            <v>0</v>
          </cell>
          <cell r="CT629">
            <v>0</v>
          </cell>
          <cell r="CU629">
            <v>1E-3</v>
          </cell>
          <cell r="CV629">
            <v>1E-3</v>
          </cell>
          <cell r="CW629">
            <v>0</v>
          </cell>
          <cell r="CX629">
            <v>2E-3</v>
          </cell>
          <cell r="CY629">
            <v>0</v>
          </cell>
          <cell r="CZ629">
            <v>1E-3</v>
          </cell>
          <cell r="DA629">
            <v>1E-3</v>
          </cell>
          <cell r="DB629">
            <v>1E-3</v>
          </cell>
          <cell r="DC629">
            <v>1E-3</v>
          </cell>
          <cell r="DD629">
            <v>0</v>
          </cell>
          <cell r="DE629">
            <v>1E-3</v>
          </cell>
          <cell r="DF629">
            <v>0</v>
          </cell>
          <cell r="DG629">
            <v>0</v>
          </cell>
          <cell r="DH629">
            <v>1E-3</v>
          </cell>
          <cell r="DI629">
            <v>0</v>
          </cell>
          <cell r="DJ629">
            <v>0</v>
          </cell>
          <cell r="DK629">
            <v>2E-3</v>
          </cell>
          <cell r="DL629">
            <v>0</v>
          </cell>
          <cell r="DM629">
            <v>1E-3</v>
          </cell>
          <cell r="DN629">
            <v>1E-3</v>
          </cell>
          <cell r="DO629">
            <v>1E-3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1E-3</v>
          </cell>
          <cell r="DY629">
            <v>0</v>
          </cell>
          <cell r="DZ629">
            <v>0</v>
          </cell>
          <cell r="EA629">
            <v>1E-3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1E-3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1E-3</v>
          </cell>
          <cell r="W630">
            <v>1E-3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1E-3</v>
          </cell>
          <cell r="AI630">
            <v>1E-3</v>
          </cell>
          <cell r="AJ630">
            <v>1E-3</v>
          </cell>
          <cell r="AK630">
            <v>1E-3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2E-3</v>
          </cell>
          <cell r="AS630">
            <v>1E-3</v>
          </cell>
          <cell r="AT630">
            <v>1E-3</v>
          </cell>
          <cell r="AU630">
            <v>2E-3</v>
          </cell>
          <cell r="AV630">
            <v>2E-3</v>
          </cell>
          <cell r="AW630">
            <v>2E-3</v>
          </cell>
          <cell r="AX630">
            <v>4.0000000000000001E-3</v>
          </cell>
          <cell r="AY630">
            <v>1E-3</v>
          </cell>
          <cell r="AZ630">
            <v>2E-3</v>
          </cell>
          <cell r="BA630">
            <v>3.0000000000000001E-3</v>
          </cell>
          <cell r="BB630">
            <v>2E-3</v>
          </cell>
          <cell r="BC630">
            <v>1E-3</v>
          </cell>
          <cell r="BD630">
            <v>1E-3</v>
          </cell>
          <cell r="BE630">
            <v>0</v>
          </cell>
          <cell r="BF630">
            <v>-1.0999999999999999E-2</v>
          </cell>
          <cell r="BG630">
            <v>1E-3</v>
          </cell>
          <cell r="BH630">
            <v>1E-3</v>
          </cell>
          <cell r="BI630">
            <v>1E-3</v>
          </cell>
          <cell r="BJ630">
            <v>1E-3</v>
          </cell>
          <cell r="BK630">
            <v>6.0000000000000001E-3</v>
          </cell>
          <cell r="BL630">
            <v>1E-3</v>
          </cell>
          <cell r="BM630">
            <v>3.0000000000000001E-3</v>
          </cell>
          <cell r="BN630">
            <v>3.0000000000000001E-3</v>
          </cell>
          <cell r="BO630">
            <v>2E-3</v>
          </cell>
          <cell r="BP630">
            <v>1E-3</v>
          </cell>
          <cell r="BQ630">
            <v>1E-3</v>
          </cell>
          <cell r="BR630">
            <v>1E-3</v>
          </cell>
          <cell r="BS630">
            <v>1E-3</v>
          </cell>
          <cell r="BT630">
            <v>1E-3</v>
          </cell>
          <cell r="BU630">
            <v>1E-3</v>
          </cell>
          <cell r="BV630">
            <v>1E-3</v>
          </cell>
          <cell r="BW630">
            <v>1E-3</v>
          </cell>
          <cell r="BX630">
            <v>5.0000000000000001E-3</v>
          </cell>
          <cell r="BY630">
            <v>0</v>
          </cell>
          <cell r="BZ630">
            <v>1E-3</v>
          </cell>
          <cell r="CA630">
            <v>2E-3</v>
          </cell>
          <cell r="CB630">
            <v>1E-3</v>
          </cell>
          <cell r="CC630">
            <v>1E-3</v>
          </cell>
          <cell r="CD630">
            <v>0</v>
          </cell>
          <cell r="CE630">
            <v>1E-3</v>
          </cell>
          <cell r="CF630">
            <v>1E-3</v>
          </cell>
          <cell r="CG630">
            <v>1E-3</v>
          </cell>
          <cell r="CH630">
            <v>1E-3</v>
          </cell>
          <cell r="CI630">
            <v>1E-3</v>
          </cell>
          <cell r="CJ630">
            <v>2E-3</v>
          </cell>
          <cell r="CK630">
            <v>4.0000000000000001E-3</v>
          </cell>
          <cell r="CL630">
            <v>0</v>
          </cell>
          <cell r="CM630">
            <v>1E-3</v>
          </cell>
          <cell r="CN630">
            <v>1E-3</v>
          </cell>
          <cell r="CO630">
            <v>2E-3</v>
          </cell>
          <cell r="CP630">
            <v>0</v>
          </cell>
          <cell r="CQ630">
            <v>0</v>
          </cell>
          <cell r="CR630">
            <v>1E-3</v>
          </cell>
          <cell r="CS630">
            <v>1E-3</v>
          </cell>
          <cell r="CT630">
            <v>1E-3</v>
          </cell>
          <cell r="CU630">
            <v>1E-3</v>
          </cell>
          <cell r="CV630">
            <v>1E-3</v>
          </cell>
          <cell r="CW630">
            <v>1E-3</v>
          </cell>
          <cell r="CX630">
            <v>3.0000000000000001E-3</v>
          </cell>
          <cell r="CY630">
            <v>0</v>
          </cell>
          <cell r="CZ630">
            <v>1E-3</v>
          </cell>
          <cell r="DA630">
            <v>1E-3</v>
          </cell>
          <cell r="DB630">
            <v>1E-3</v>
          </cell>
          <cell r="DC630">
            <v>1E-3</v>
          </cell>
          <cell r="DD630">
            <v>0</v>
          </cell>
          <cell r="DE630">
            <v>1E-3</v>
          </cell>
          <cell r="DF630">
            <v>1E-3</v>
          </cell>
          <cell r="DG630">
            <v>1E-3</v>
          </cell>
          <cell r="DH630">
            <v>1E-3</v>
          </cell>
          <cell r="DI630">
            <v>1E-3</v>
          </cell>
          <cell r="DJ630">
            <v>2E-3</v>
          </cell>
          <cell r="DK630">
            <v>2E-3</v>
          </cell>
          <cell r="DL630">
            <v>0</v>
          </cell>
          <cell r="DM630">
            <v>1E-3</v>
          </cell>
          <cell r="DN630">
            <v>2E-3</v>
          </cell>
          <cell r="DO630">
            <v>1E-3</v>
          </cell>
          <cell r="DP630">
            <v>1E-3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1E-3</v>
          </cell>
          <cell r="DW630">
            <v>2E-3</v>
          </cell>
          <cell r="DX630">
            <v>1E-3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1E-3</v>
          </cell>
          <cell r="J631">
            <v>1E-3</v>
          </cell>
          <cell r="K631">
            <v>1E-3</v>
          </cell>
          <cell r="L631">
            <v>0</v>
          </cell>
          <cell r="M631">
            <v>0</v>
          </cell>
          <cell r="N631">
            <v>0</v>
          </cell>
          <cell r="O631">
            <v>1E-3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1E-3</v>
          </cell>
          <cell r="V631">
            <v>0</v>
          </cell>
          <cell r="W631">
            <v>0</v>
          </cell>
          <cell r="X631">
            <v>1E-3</v>
          </cell>
          <cell r="Y631">
            <v>0</v>
          </cell>
          <cell r="Z631">
            <v>0</v>
          </cell>
          <cell r="AA631">
            <v>1E-3</v>
          </cell>
          <cell r="AB631">
            <v>1E-3</v>
          </cell>
          <cell r="AC631">
            <v>1E-3</v>
          </cell>
          <cell r="AD631">
            <v>0</v>
          </cell>
          <cell r="AE631">
            <v>1E-3</v>
          </cell>
          <cell r="AF631">
            <v>0</v>
          </cell>
          <cell r="AG631">
            <v>0</v>
          </cell>
          <cell r="AH631">
            <v>3.0000000000000001E-3</v>
          </cell>
          <cell r="AI631">
            <v>1E-3</v>
          </cell>
          <cell r="AJ631">
            <v>1E-3</v>
          </cell>
          <cell r="AK631">
            <v>1E-3</v>
          </cell>
          <cell r="AL631">
            <v>0</v>
          </cell>
          <cell r="AM631">
            <v>1E-3</v>
          </cell>
          <cell r="AN631">
            <v>1E-3</v>
          </cell>
          <cell r="AO631">
            <v>1E-3</v>
          </cell>
          <cell r="AP631">
            <v>1E-3</v>
          </cell>
          <cell r="AQ631">
            <v>0</v>
          </cell>
          <cell r="AR631">
            <v>0</v>
          </cell>
          <cell r="AS631">
            <v>0</v>
          </cell>
          <cell r="AT631">
            <v>1E-3</v>
          </cell>
          <cell r="AU631">
            <v>1E-3</v>
          </cell>
          <cell r="AV631">
            <v>1E-3</v>
          </cell>
          <cell r="AW631">
            <v>0</v>
          </cell>
          <cell r="AX631">
            <v>1E-3</v>
          </cell>
          <cell r="AY631">
            <v>0</v>
          </cell>
          <cell r="AZ631">
            <v>0</v>
          </cell>
          <cell r="BA631">
            <v>1E-3</v>
          </cell>
          <cell r="BB631">
            <v>1E-3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1E-3</v>
          </cell>
          <cell r="BI631">
            <v>0</v>
          </cell>
          <cell r="BJ631">
            <v>1E-3</v>
          </cell>
          <cell r="BK631">
            <v>1E-3</v>
          </cell>
          <cell r="BL631">
            <v>0</v>
          </cell>
          <cell r="BM631">
            <v>0</v>
          </cell>
          <cell r="BN631">
            <v>1E-3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1E-3</v>
          </cell>
          <cell r="BX631">
            <v>1E-3</v>
          </cell>
          <cell r="BY631">
            <v>0</v>
          </cell>
          <cell r="BZ631">
            <v>0</v>
          </cell>
          <cell r="CA631">
            <v>1E-3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1E-3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1E-3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1E-3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1E-3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1E-3</v>
          </cell>
          <cell r="AI632">
            <v>1E-3</v>
          </cell>
          <cell r="AJ632">
            <v>1E-3</v>
          </cell>
          <cell r="AK632">
            <v>1E-3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1E-3</v>
          </cell>
          <cell r="AS632">
            <v>0</v>
          </cell>
          <cell r="AT632">
            <v>0</v>
          </cell>
          <cell r="AU632">
            <v>1E-3</v>
          </cell>
          <cell r="AV632">
            <v>2E-3</v>
          </cell>
          <cell r="AW632">
            <v>1E-3</v>
          </cell>
          <cell r="AX632">
            <v>1E-3</v>
          </cell>
          <cell r="AY632">
            <v>0</v>
          </cell>
          <cell r="AZ632">
            <v>0</v>
          </cell>
          <cell r="BA632">
            <v>1E-3</v>
          </cell>
          <cell r="BB632">
            <v>1E-3</v>
          </cell>
          <cell r="BC632">
            <v>1E-3</v>
          </cell>
          <cell r="BD632">
            <v>0</v>
          </cell>
          <cell r="BE632">
            <v>1E-3</v>
          </cell>
          <cell r="BF632">
            <v>0</v>
          </cell>
          <cell r="BG632">
            <v>1E-3</v>
          </cell>
          <cell r="BH632">
            <v>1E-3</v>
          </cell>
          <cell r="BI632">
            <v>1E-3</v>
          </cell>
          <cell r="BJ632">
            <v>4.0000000000000001E-3</v>
          </cell>
          <cell r="BK632">
            <v>2E-3</v>
          </cell>
          <cell r="BL632">
            <v>0</v>
          </cell>
          <cell r="BM632">
            <v>0</v>
          </cell>
          <cell r="BN632">
            <v>2E-3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1E-3</v>
          </cell>
          <cell r="BU632">
            <v>1E-3</v>
          </cell>
          <cell r="BV632">
            <v>1E-3</v>
          </cell>
          <cell r="BW632">
            <v>3.0000000000000001E-3</v>
          </cell>
          <cell r="BX632">
            <v>1E-3</v>
          </cell>
          <cell r="BY632">
            <v>0</v>
          </cell>
          <cell r="BZ632">
            <v>0</v>
          </cell>
          <cell r="CA632">
            <v>1E-3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1E-3</v>
          </cell>
          <cell r="CI632">
            <v>1E-3</v>
          </cell>
          <cell r="CJ632">
            <v>2E-3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1E-3</v>
          </cell>
          <cell r="CV632">
            <v>1E-3</v>
          </cell>
          <cell r="CW632">
            <v>2E-3</v>
          </cell>
          <cell r="CX632">
            <v>1E-3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1E-3</v>
          </cell>
          <cell r="DF632">
            <v>0</v>
          </cell>
          <cell r="DG632">
            <v>0</v>
          </cell>
          <cell r="DH632">
            <v>1E-3</v>
          </cell>
          <cell r="DI632">
            <v>1E-3</v>
          </cell>
          <cell r="DJ632">
            <v>2E-3</v>
          </cell>
          <cell r="DK632">
            <v>1E-3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1E-3</v>
          </cell>
          <cell r="DV632">
            <v>1E-3</v>
          </cell>
          <cell r="DW632">
            <v>2E-3</v>
          </cell>
          <cell r="DX632">
            <v>1E-3</v>
          </cell>
          <cell r="DY632">
            <v>0</v>
          </cell>
          <cell r="DZ632">
            <v>0</v>
          </cell>
          <cell r="EA632">
            <v>0</v>
          </cell>
          <cell r="EB632">
            <v>1E-3</v>
          </cell>
          <cell r="EC632">
            <v>0</v>
          </cell>
          <cell r="ED632">
            <v>0</v>
          </cell>
          <cell r="EE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1E-3</v>
          </cell>
          <cell r="L635">
            <v>0</v>
          </cell>
          <cell r="M635">
            <v>1E-3</v>
          </cell>
          <cell r="N635">
            <v>1E-3</v>
          </cell>
          <cell r="O635">
            <v>1E-3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1E-3</v>
          </cell>
          <cell r="AO635">
            <v>1E-3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1E-3</v>
          </cell>
          <cell r="CN635">
            <v>1E-3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1E-3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1E-3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1E-3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1E-3</v>
          </cell>
          <cell r="N637">
            <v>0</v>
          </cell>
          <cell r="O637">
            <v>1E-3</v>
          </cell>
          <cell r="P637">
            <v>1E-3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1E-3</v>
          </cell>
          <cell r="AF637">
            <v>1E-3</v>
          </cell>
          <cell r="AG637">
            <v>0</v>
          </cell>
          <cell r="AH637">
            <v>1E-3</v>
          </cell>
          <cell r="AI637">
            <v>0</v>
          </cell>
          <cell r="AJ637">
            <v>0</v>
          </cell>
          <cell r="AK637">
            <v>1E-3</v>
          </cell>
          <cell r="AL637">
            <v>0</v>
          </cell>
          <cell r="AM637">
            <v>0</v>
          </cell>
          <cell r="AN637">
            <v>2E-3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1E-3</v>
          </cell>
          <cell r="AV637">
            <v>1E-3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-2E-3</v>
          </cell>
          <cell r="BG637">
            <v>0</v>
          </cell>
          <cell r="BH637">
            <v>0</v>
          </cell>
          <cell r="BI637">
            <v>1E-3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1E-3</v>
          </cell>
          <cell r="BY637">
            <v>0</v>
          </cell>
          <cell r="BZ637">
            <v>1E-3</v>
          </cell>
          <cell r="CA637">
            <v>1E-3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1E-3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1E-3</v>
          </cell>
          <cell r="CL637">
            <v>0</v>
          </cell>
          <cell r="CM637">
            <v>1E-3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1E-3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1E-3</v>
          </cell>
          <cell r="CY637">
            <v>0</v>
          </cell>
          <cell r="CZ637">
            <v>1E-3</v>
          </cell>
          <cell r="DA637">
            <v>1E-3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1E-3</v>
          </cell>
          <cell r="DL637">
            <v>0</v>
          </cell>
          <cell r="DM637">
            <v>1E-3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1E-3</v>
          </cell>
          <cell r="DY637">
            <v>0</v>
          </cell>
          <cell r="DZ637">
            <v>1E-3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2E-3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1.0999999999999999E-2</v>
          </cell>
          <cell r="L639">
            <v>3.0000000000000001E-3</v>
          </cell>
          <cell r="M639">
            <v>3.0000000000000001E-3</v>
          </cell>
          <cell r="N639">
            <v>2E-3</v>
          </cell>
          <cell r="O639">
            <v>0</v>
          </cell>
          <cell r="P639">
            <v>0</v>
          </cell>
          <cell r="Q639">
            <v>0</v>
          </cell>
          <cell r="R639">
            <v>5.0000000000000001E-3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1E-3</v>
          </cell>
          <cell r="X639">
            <v>0</v>
          </cell>
          <cell r="Y639">
            <v>2E-3</v>
          </cell>
          <cell r="Z639">
            <v>8.9999999999999993E-3</v>
          </cell>
          <cell r="AA639">
            <v>1.0999999999999999E-2</v>
          </cell>
          <cell r="AB639">
            <v>0</v>
          </cell>
          <cell r="AC639">
            <v>0</v>
          </cell>
          <cell r="AD639">
            <v>0</v>
          </cell>
          <cell r="AE639">
            <v>1E-3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8.0000000000000002E-3</v>
          </cell>
          <cell r="AL639">
            <v>0</v>
          </cell>
          <cell r="AM639">
            <v>1E-3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1E-3</v>
          </cell>
          <cell r="AS639">
            <v>0</v>
          </cell>
          <cell r="AT639">
            <v>0</v>
          </cell>
          <cell r="AU639">
            <v>0</v>
          </cell>
          <cell r="AV639">
            <v>2E-3</v>
          </cell>
          <cell r="AW639">
            <v>0</v>
          </cell>
          <cell r="AX639">
            <v>0</v>
          </cell>
          <cell r="AY639">
            <v>0</v>
          </cell>
          <cell r="AZ639">
            <v>1E-3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1E-3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1E-3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1E-3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1E-3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1E-3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</row>
        <row r="640">
          <cell r="F640">
            <v>1E-3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1E-3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1E-3</v>
          </cell>
          <cell r="BH640">
            <v>1E-3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1E-3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1E-3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1E-3</v>
          </cell>
          <cell r="DB640">
            <v>1E-3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1E-3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1E-3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1E-3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1E-3</v>
          </cell>
          <cell r="AF641">
            <v>1E-3</v>
          </cell>
          <cell r="AG641">
            <v>0</v>
          </cell>
          <cell r="AH641">
            <v>5.0000000000000001E-3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1E-3</v>
          </cell>
          <cell r="AO641">
            <v>1E-3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1E-3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1E-3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1E-3</v>
          </cell>
          <cell r="BX641">
            <v>1E-3</v>
          </cell>
          <cell r="BY641">
            <v>0</v>
          </cell>
          <cell r="BZ641">
            <v>0</v>
          </cell>
          <cell r="CA641">
            <v>0</v>
          </cell>
          <cell r="CB641">
            <v>1E-3</v>
          </cell>
          <cell r="CC641">
            <v>0</v>
          </cell>
          <cell r="CD641">
            <v>0</v>
          </cell>
          <cell r="CE641">
            <v>0</v>
          </cell>
          <cell r="CF641">
            <v>1E-3</v>
          </cell>
          <cell r="CG641">
            <v>0</v>
          </cell>
          <cell r="CH641">
            <v>0</v>
          </cell>
          <cell r="CI641">
            <v>0</v>
          </cell>
          <cell r="CJ641">
            <v>1E-3</v>
          </cell>
          <cell r="CK641">
            <v>0</v>
          </cell>
          <cell r="CL641">
            <v>0</v>
          </cell>
          <cell r="CM641">
            <v>1E-3</v>
          </cell>
          <cell r="CN641">
            <v>1E-3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1E-3</v>
          </cell>
          <cell r="CY641">
            <v>0</v>
          </cell>
          <cell r="CZ641">
            <v>1E-3</v>
          </cell>
          <cell r="DA641">
            <v>1E-3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1E-3</v>
          </cell>
          <cell r="DL641">
            <v>0</v>
          </cell>
          <cell r="DM641">
            <v>1E-3</v>
          </cell>
          <cell r="DN641">
            <v>1E-3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1E-3</v>
          </cell>
          <cell r="DV641">
            <v>0</v>
          </cell>
          <cell r="DW641">
            <v>1E-3</v>
          </cell>
          <cell r="DX641">
            <v>1E-3</v>
          </cell>
          <cell r="DY641">
            <v>0</v>
          </cell>
          <cell r="DZ641">
            <v>1E-3</v>
          </cell>
          <cell r="EA641">
            <v>1E-3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-1E-3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1E-3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2E-3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1E-3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</row>
        <row r="654">
          <cell r="A654" t="str">
            <v>Average Fuel Cost ($/MMBtu)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4">
          <cell r="A684" t="str">
            <v>Peak Capacity (Nameplate)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690"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</row>
        <row r="693"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</row>
        <row r="695"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6">
          <cell r="A726" t="str">
            <v>Capacity Factor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-1E-3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-1E-3</v>
          </cell>
          <cell r="AF730">
            <v>-1E-3</v>
          </cell>
          <cell r="AG730">
            <v>0</v>
          </cell>
          <cell r="AH730">
            <v>-2E-3</v>
          </cell>
          <cell r="AI730">
            <v>-1E-3</v>
          </cell>
          <cell r="AJ730">
            <v>-1E-3</v>
          </cell>
          <cell r="AK730">
            <v>-1E-3</v>
          </cell>
          <cell r="AL730">
            <v>0</v>
          </cell>
          <cell r="AM730">
            <v>0</v>
          </cell>
          <cell r="AN730">
            <v>-1E-3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-1E-3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-1E-3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-1E-3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-1E-3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-1E-3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-1E-3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-1E-3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-1E-3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-1E-3</v>
          </cell>
          <cell r="L734">
            <v>0</v>
          </cell>
          <cell r="M734">
            <v>-1E-3</v>
          </cell>
          <cell r="N734">
            <v>-1E-3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-1E-3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-1E-3</v>
          </cell>
          <cell r="Y734">
            <v>0</v>
          </cell>
          <cell r="Z734">
            <v>-1E-3</v>
          </cell>
          <cell r="AA734">
            <v>-1E-3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-2E-3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-1E-3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-1E-3</v>
          </cell>
          <cell r="AY734">
            <v>0</v>
          </cell>
          <cell r="AZ734">
            <v>-1E-3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2E-3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-1E-3</v>
          </cell>
          <cell r="BM734">
            <v>-1E-3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-1E-3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-1E-3</v>
          </cell>
          <cell r="CN734">
            <v>-1E-3</v>
          </cell>
          <cell r="CO734">
            <v>0</v>
          </cell>
          <cell r="CP734">
            <v>0</v>
          </cell>
          <cell r="CQ734">
            <v>-1E-3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-1E-3</v>
          </cell>
          <cell r="CY734">
            <v>0</v>
          </cell>
          <cell r="CZ734">
            <v>-1E-3</v>
          </cell>
          <cell r="DA734">
            <v>0</v>
          </cell>
          <cell r="DB734">
            <v>0</v>
          </cell>
          <cell r="DC734">
            <v>0</v>
          </cell>
          <cell r="DD734">
            <v>-1E-3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-1E-3</v>
          </cell>
          <cell r="DL734">
            <v>0</v>
          </cell>
          <cell r="DM734">
            <v>-1E-3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-1E-3</v>
          </cell>
          <cell r="DY734">
            <v>0</v>
          </cell>
          <cell r="DZ734">
            <v>-1E-3</v>
          </cell>
          <cell r="EA734">
            <v>-1E-3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-1E-3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-1E-3</v>
          </cell>
          <cell r="AI735">
            <v>0</v>
          </cell>
          <cell r="AJ735">
            <v>0</v>
          </cell>
          <cell r="AK735">
            <v>-1E-3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-1E-3</v>
          </cell>
          <cell r="AS735">
            <v>0</v>
          </cell>
          <cell r="AT735">
            <v>-1E-3</v>
          </cell>
          <cell r="AU735">
            <v>0</v>
          </cell>
          <cell r="AV735">
            <v>0</v>
          </cell>
          <cell r="AW735">
            <v>0</v>
          </cell>
          <cell r="AX735">
            <v>-1E-3</v>
          </cell>
          <cell r="AY735">
            <v>-1E-3</v>
          </cell>
          <cell r="AZ735">
            <v>-1E-3</v>
          </cell>
          <cell r="BA735">
            <v>-1E-3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4.0000000000000001E-3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-1E-3</v>
          </cell>
          <cell r="BL735">
            <v>-1E-3</v>
          </cell>
          <cell r="BM735">
            <v>-1E-3</v>
          </cell>
          <cell r="BN735">
            <v>-1E-3</v>
          </cell>
          <cell r="BO735">
            <v>0</v>
          </cell>
          <cell r="BP735">
            <v>0</v>
          </cell>
          <cell r="BQ735">
            <v>0</v>
          </cell>
          <cell r="BR735">
            <v>-1E-3</v>
          </cell>
          <cell r="BS735">
            <v>-1E-3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-1E-3</v>
          </cell>
          <cell r="BY735">
            <v>0</v>
          </cell>
          <cell r="BZ735">
            <v>-1E-3</v>
          </cell>
          <cell r="CA735">
            <v>-1E-3</v>
          </cell>
          <cell r="CB735">
            <v>0</v>
          </cell>
          <cell r="CC735">
            <v>-1E-3</v>
          </cell>
          <cell r="CD735">
            <v>0</v>
          </cell>
          <cell r="CE735">
            <v>-1E-3</v>
          </cell>
          <cell r="CF735">
            <v>-1E-3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-2E-3</v>
          </cell>
          <cell r="CL735">
            <v>0</v>
          </cell>
          <cell r="CM735">
            <v>-1E-3</v>
          </cell>
          <cell r="CN735">
            <v>-1E-3</v>
          </cell>
          <cell r="CO735">
            <v>-1E-3</v>
          </cell>
          <cell r="CP735">
            <v>0</v>
          </cell>
          <cell r="CQ735">
            <v>0</v>
          </cell>
          <cell r="CR735">
            <v>-1E-3</v>
          </cell>
          <cell r="CS735">
            <v>-1E-3</v>
          </cell>
          <cell r="CT735">
            <v>-1E-3</v>
          </cell>
          <cell r="CU735">
            <v>-1E-3</v>
          </cell>
          <cell r="CV735">
            <v>0</v>
          </cell>
          <cell r="CW735">
            <v>0</v>
          </cell>
          <cell r="CX735">
            <v>-1E-3</v>
          </cell>
          <cell r="CY735">
            <v>0</v>
          </cell>
          <cell r="CZ735">
            <v>-1E-3</v>
          </cell>
          <cell r="DA735">
            <v>-1E-3</v>
          </cell>
          <cell r="DB735">
            <v>-1E-3</v>
          </cell>
          <cell r="DC735">
            <v>-1E-3</v>
          </cell>
          <cell r="DD735">
            <v>0</v>
          </cell>
          <cell r="DE735">
            <v>-1E-3</v>
          </cell>
          <cell r="DF735">
            <v>-1E-3</v>
          </cell>
          <cell r="DG735">
            <v>-1E-3</v>
          </cell>
          <cell r="DH735">
            <v>-1E-3</v>
          </cell>
          <cell r="DI735">
            <v>0</v>
          </cell>
          <cell r="DJ735">
            <v>0</v>
          </cell>
          <cell r="DK735">
            <v>-1E-3</v>
          </cell>
          <cell r="DL735">
            <v>0</v>
          </cell>
          <cell r="DM735">
            <v>-1E-3</v>
          </cell>
          <cell r="DN735">
            <v>-1E-3</v>
          </cell>
          <cell r="DO735">
            <v>-1E-3</v>
          </cell>
          <cell r="DP735">
            <v>-1E-3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-1E-3</v>
          </cell>
          <cell r="DX735">
            <v>-1E-3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0</v>
          </cell>
          <cell r="G736">
            <v>0</v>
          </cell>
          <cell r="H736">
            <v>-1E-3</v>
          </cell>
          <cell r="I736">
            <v>0</v>
          </cell>
          <cell r="J736">
            <v>-1E-3</v>
          </cell>
          <cell r="K736">
            <v>-1E-3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-1E-3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-1E-3</v>
          </cell>
          <cell r="V736">
            <v>0</v>
          </cell>
          <cell r="W736">
            <v>0</v>
          </cell>
          <cell r="X736">
            <v>-1E-3</v>
          </cell>
          <cell r="Y736">
            <v>0</v>
          </cell>
          <cell r="Z736">
            <v>0</v>
          </cell>
          <cell r="AA736">
            <v>-1E-3</v>
          </cell>
          <cell r="AB736">
            <v>0</v>
          </cell>
          <cell r="AC736">
            <v>0</v>
          </cell>
          <cell r="AD736">
            <v>0</v>
          </cell>
          <cell r="AE736">
            <v>-1E-3</v>
          </cell>
          <cell r="AF736">
            <v>0</v>
          </cell>
          <cell r="AG736">
            <v>0</v>
          </cell>
          <cell r="AH736">
            <v>-2E-3</v>
          </cell>
          <cell r="AI736">
            <v>0</v>
          </cell>
          <cell r="AJ736">
            <v>-1E-3</v>
          </cell>
          <cell r="AK736">
            <v>-1E-3</v>
          </cell>
          <cell r="AL736">
            <v>0</v>
          </cell>
          <cell r="AM736">
            <v>-1E-3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-1E-3</v>
          </cell>
          <cell r="AU736">
            <v>-1E-3</v>
          </cell>
          <cell r="AV736">
            <v>0</v>
          </cell>
          <cell r="AW736">
            <v>0</v>
          </cell>
          <cell r="AX736">
            <v>-1E-3</v>
          </cell>
          <cell r="AY736">
            <v>0</v>
          </cell>
          <cell r="AZ736">
            <v>0</v>
          </cell>
          <cell r="BA736">
            <v>-1E-3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-1E-3</v>
          </cell>
          <cell r="BL736">
            <v>0</v>
          </cell>
          <cell r="BM736">
            <v>-1E-3</v>
          </cell>
          <cell r="BN736">
            <v>-1E-3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-1E-3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-1E-3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-1E-3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-1E-3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-1E-3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-1E-3</v>
          </cell>
          <cell r="AI737">
            <v>-1E-3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-1E-3</v>
          </cell>
          <cell r="AV737">
            <v>-1E-3</v>
          </cell>
          <cell r="AW737">
            <v>0</v>
          </cell>
          <cell r="AX737">
            <v>-1E-3</v>
          </cell>
          <cell r="AY737">
            <v>0</v>
          </cell>
          <cell r="AZ737">
            <v>0</v>
          </cell>
          <cell r="BA737">
            <v>-1E-3</v>
          </cell>
          <cell r="BB737">
            <v>0</v>
          </cell>
          <cell r="BC737">
            <v>-1E-3</v>
          </cell>
          <cell r="BD737">
            <v>0</v>
          </cell>
          <cell r="BE737">
            <v>-1E-3</v>
          </cell>
          <cell r="BF737">
            <v>0</v>
          </cell>
          <cell r="BG737">
            <v>-1E-3</v>
          </cell>
          <cell r="BH737">
            <v>-1E-3</v>
          </cell>
          <cell r="BI737">
            <v>0</v>
          </cell>
          <cell r="BJ737">
            <v>-1E-3</v>
          </cell>
          <cell r="BK737">
            <v>-1E-3</v>
          </cell>
          <cell r="BL737">
            <v>0</v>
          </cell>
          <cell r="BM737">
            <v>0</v>
          </cell>
          <cell r="BN737">
            <v>-2E-3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-1E-3</v>
          </cell>
          <cell r="BU737">
            <v>0</v>
          </cell>
          <cell r="BV737">
            <v>0</v>
          </cell>
          <cell r="BW737">
            <v>-1E-3</v>
          </cell>
          <cell r="BX737">
            <v>-1E-3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-1E-3</v>
          </cell>
          <cell r="CI737">
            <v>0</v>
          </cell>
          <cell r="CJ737">
            <v>-1E-3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-1E-3</v>
          </cell>
          <cell r="CV737">
            <v>0</v>
          </cell>
          <cell r="CW737">
            <v>-1E-3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-1E-3</v>
          </cell>
          <cell r="DI737">
            <v>-1E-3</v>
          </cell>
          <cell r="DJ737">
            <v>-1E-3</v>
          </cell>
          <cell r="DK737">
            <v>-1E-3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-1E-3</v>
          </cell>
          <cell r="DX737">
            <v>-1E-3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-1E-3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1E-3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-1E-3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-1E-3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-1E-3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-1E-3</v>
          </cell>
          <cell r="AA744">
            <v>-1E-3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-1E-3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-1E-3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-1E-3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-2E-3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-1E-3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-1E-3</v>
          </cell>
          <cell r="CY746">
            <v>0</v>
          </cell>
          <cell r="CZ746">
            <v>-1E-3</v>
          </cell>
          <cell r="DA746">
            <v>-1E-3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-1E-3</v>
          </cell>
          <cell r="DL746">
            <v>0</v>
          </cell>
          <cell r="DM746">
            <v>-1E-3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1E-3</v>
          </cell>
          <cell r="AF747">
            <v>0</v>
          </cell>
          <cell r="AG747">
            <v>0</v>
          </cell>
          <cell r="AH747">
            <v>0.01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-2E-3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-1E-3</v>
          </cell>
          <cell r="BB747">
            <v>0</v>
          </cell>
          <cell r="BC747">
            <v>0</v>
          </cell>
          <cell r="BD747">
            <v>0</v>
          </cell>
          <cell r="BE747">
            <v>-2E-3</v>
          </cell>
          <cell r="BF747">
            <v>-2.5999999999999999E-2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-1E-3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</row>
        <row r="753"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-1.7857561920853193E-6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-2.1025839035515581E-5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-3.7729182765788849E-6</v>
          </cell>
          <cell r="BS760">
            <v>0</v>
          </cell>
          <cell r="BT760">
            <v>0</v>
          </cell>
          <cell r="BU760">
            <v>0</v>
          </cell>
          <cell r="BV760">
            <v>-4.6029602974229089E-5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-8.0141507285969027E-6</v>
          </cell>
          <cell r="BS761">
            <v>0</v>
          </cell>
          <cell r="BT761">
            <v>0</v>
          </cell>
          <cell r="BU761">
            <v>0</v>
          </cell>
          <cell r="BV761">
            <v>-9.7772638888826702E-5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-1.6712307501220991E-6</v>
          </cell>
          <cell r="DS768">
            <v>0</v>
          </cell>
          <cell r="DT768">
            <v>0</v>
          </cell>
          <cell r="DU768">
            <v>-1.9731304985337594E-5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2">
          <cell r="A772" t="str">
            <v>Integration Charge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-1.548679200001061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-1.548679200001061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-3.2809901000000536</v>
          </cell>
          <cell r="BS778">
            <v>0</v>
          </cell>
          <cell r="BT778">
            <v>0</v>
          </cell>
          <cell r="BU778">
            <v>0</v>
          </cell>
          <cell r="BV778">
            <v>-3.2809901000000536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-2.7454557000019122</v>
          </cell>
          <cell r="BS779">
            <v>0</v>
          </cell>
          <cell r="BT779">
            <v>0</v>
          </cell>
          <cell r="BU779">
            <v>0</v>
          </cell>
          <cell r="BV779">
            <v>-2.7454557000000932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-1.4533289999817498</v>
          </cell>
          <cell r="DS786">
            <v>0</v>
          </cell>
          <cell r="DT786">
            <v>0</v>
          </cell>
          <cell r="DU786">
            <v>-1.4533289999999397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-13.493311999976868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-9.1489250000013271</v>
          </cell>
          <cell r="AY803">
            <v>0</v>
          </cell>
          <cell r="AZ803">
            <v>0</v>
          </cell>
          <cell r="BA803">
            <v>0</v>
          </cell>
          <cell r="BB803">
            <v>-4.3443870000010065</v>
          </cell>
          <cell r="BC803">
            <v>0</v>
          </cell>
          <cell r="BD803">
            <v>0</v>
          </cell>
          <cell r="BE803">
            <v>-17.650347999995574</v>
          </cell>
          <cell r="BF803">
            <v>0</v>
          </cell>
          <cell r="BG803">
            <v>0</v>
          </cell>
          <cell r="BH803">
            <v>0</v>
          </cell>
          <cell r="BI803">
            <v>-9.4997530000000552</v>
          </cell>
          <cell r="BJ803">
            <v>0</v>
          </cell>
          <cell r="BK803">
            <v>0</v>
          </cell>
          <cell r="BL803">
            <v>-8.1505949999991572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-37.952404199982993</v>
          </cell>
          <cell r="BS803">
            <v>0</v>
          </cell>
          <cell r="BT803">
            <v>0</v>
          </cell>
          <cell r="BU803">
            <v>0</v>
          </cell>
          <cell r="BV803">
            <v>-28.894304199999169</v>
          </cell>
          <cell r="BW803">
            <v>0</v>
          </cell>
          <cell r="BX803">
            <v>-9.058099999998376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-40.339449999970384</v>
          </cell>
          <cell r="CF803">
            <v>0</v>
          </cell>
          <cell r="CG803">
            <v>0</v>
          </cell>
          <cell r="CH803">
            <v>-10.832716999997501</v>
          </cell>
          <cell r="CI803">
            <v>-19.174212999998417</v>
          </cell>
          <cell r="CJ803">
            <v>0</v>
          </cell>
          <cell r="CK803">
            <v>-9.0029300000023795</v>
          </cell>
          <cell r="CL803">
            <v>0</v>
          </cell>
          <cell r="CM803">
            <v>-1.3295899999993708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-8.1203610000084154</v>
          </cell>
          <cell r="CS803">
            <v>0</v>
          </cell>
          <cell r="CT803">
            <v>0</v>
          </cell>
          <cell r="CU803">
            <v>0</v>
          </cell>
          <cell r="CV803">
            <v>-6.1743170000008831</v>
          </cell>
          <cell r="CW803">
            <v>0</v>
          </cell>
          <cell r="CX803">
            <v>0</v>
          </cell>
          <cell r="CY803">
            <v>0</v>
          </cell>
          <cell r="CZ803">
            <v>-1.9460440000002563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-8.9221120000001974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-8.9221120000001974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-29.703655000019353</v>
          </cell>
          <cell r="DS803">
            <v>0</v>
          </cell>
          <cell r="DT803">
            <v>0</v>
          </cell>
          <cell r="DU803">
            <v>-7.6182040000021516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-22.085450999999011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-46.558836999931373</v>
          </cell>
          <cell r="AF804">
            <v>0</v>
          </cell>
          <cell r="AG804">
            <v>0</v>
          </cell>
          <cell r="AH804">
            <v>-21.211185000000114</v>
          </cell>
          <cell r="AI804">
            <v>0</v>
          </cell>
          <cell r="AJ804">
            <v>0</v>
          </cell>
          <cell r="AK804">
            <v>-18.384760000000824</v>
          </cell>
          <cell r="AL804">
            <v>0</v>
          </cell>
          <cell r="AM804">
            <v>0</v>
          </cell>
          <cell r="AN804">
            <v>0</v>
          </cell>
          <cell r="AO804">
            <v>-6.962891999999556</v>
          </cell>
          <cell r="AP804">
            <v>0</v>
          </cell>
          <cell r="AQ804">
            <v>0</v>
          </cell>
          <cell r="AR804">
            <v>-1.6552449999726377</v>
          </cell>
          <cell r="AS804">
            <v>0</v>
          </cell>
          <cell r="AT804">
            <v>0</v>
          </cell>
          <cell r="AU804">
            <v>0</v>
          </cell>
          <cell r="AV804">
            <v>-1.6552450000017416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-38.396759599912912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-3.995108999995864</v>
          </cell>
          <cell r="BL804">
            <v>-26.605508599997847</v>
          </cell>
          <cell r="BM804">
            <v>0</v>
          </cell>
          <cell r="BN804">
            <v>0</v>
          </cell>
          <cell r="BO804">
            <v>-7.7961419999992358</v>
          </cell>
          <cell r="BP804">
            <v>0</v>
          </cell>
          <cell r="BQ804">
            <v>0</v>
          </cell>
          <cell r="BR804">
            <v>-2.44482000003336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-2.4448200000006182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-23.285872000036761</v>
          </cell>
          <cell r="CF804">
            <v>0</v>
          </cell>
          <cell r="CG804">
            <v>0</v>
          </cell>
          <cell r="CH804">
            <v>-15.336897000001045</v>
          </cell>
          <cell r="CI804">
            <v>-7.9489749999993364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-18.613037000002805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-8.9577639999988605</v>
          </cell>
          <cell r="CY804">
            <v>0</v>
          </cell>
          <cell r="CZ804">
            <v>-9.6552730000003066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-26.426428600039799</v>
          </cell>
          <cell r="DF804">
            <v>0</v>
          </cell>
          <cell r="DG804">
            <v>0</v>
          </cell>
          <cell r="DH804">
            <v>0</v>
          </cell>
          <cell r="DI804">
            <v>-9.5527352999997674</v>
          </cell>
          <cell r="DJ804">
            <v>0</v>
          </cell>
          <cell r="DK804">
            <v>-8.9182132999994792</v>
          </cell>
          <cell r="DL804">
            <v>0</v>
          </cell>
          <cell r="DM804">
            <v>0</v>
          </cell>
          <cell r="DN804">
            <v>-7.9554800000041723</v>
          </cell>
          <cell r="DO804">
            <v>0</v>
          </cell>
          <cell r="DP804">
            <v>0</v>
          </cell>
          <cell r="DQ804">
            <v>0</v>
          </cell>
          <cell r="DR804">
            <v>-79.133128999965265</v>
          </cell>
          <cell r="DS804">
            <v>0</v>
          </cell>
          <cell r="DT804">
            <v>0</v>
          </cell>
          <cell r="DU804">
            <v>-35.497326999997313</v>
          </cell>
          <cell r="DV804">
            <v>-9.5046399999991991</v>
          </cell>
          <cell r="DW804">
            <v>0</v>
          </cell>
          <cell r="DX804">
            <v>0</v>
          </cell>
          <cell r="DY804">
            <v>-8.3506479999996372</v>
          </cell>
          <cell r="DZ804">
            <v>0</v>
          </cell>
          <cell r="EA804">
            <v>0</v>
          </cell>
          <cell r="EB804">
            <v>-25.78051399999822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38"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</row>
        <row r="839"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2"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-46.558837000280619</v>
          </cell>
          <cell r="AF842">
            <v>0</v>
          </cell>
          <cell r="AG842">
            <v>0</v>
          </cell>
          <cell r="AH842">
            <v>-21.211184999905527</v>
          </cell>
          <cell r="AI842">
            <v>0</v>
          </cell>
          <cell r="AJ842">
            <v>0</v>
          </cell>
          <cell r="AK842">
            <v>-18.38476000004448</v>
          </cell>
          <cell r="AL842">
            <v>0</v>
          </cell>
          <cell r="AM842">
            <v>0</v>
          </cell>
          <cell r="AN842">
            <v>0</v>
          </cell>
          <cell r="AO842">
            <v>-6.9628920000977814</v>
          </cell>
          <cell r="AP842">
            <v>0</v>
          </cell>
          <cell r="AQ842">
            <v>0</v>
          </cell>
          <cell r="AR842">
            <v>-16.697236198931932</v>
          </cell>
          <cell r="AS842">
            <v>0</v>
          </cell>
          <cell r="AT842">
            <v>0</v>
          </cell>
          <cell r="AU842">
            <v>0</v>
          </cell>
          <cell r="AV842">
            <v>-1.6552450000308454</v>
          </cell>
          <cell r="AW842">
            <v>0</v>
          </cell>
          <cell r="AX842">
            <v>-9.1489249998703599</v>
          </cell>
          <cell r="AY842">
            <v>0</v>
          </cell>
          <cell r="AZ842">
            <v>0</v>
          </cell>
          <cell r="BA842">
            <v>0</v>
          </cell>
          <cell r="BB842">
            <v>-5.8930661999620497</v>
          </cell>
          <cell r="BC842">
            <v>0</v>
          </cell>
          <cell r="BD842">
            <v>0</v>
          </cell>
          <cell r="BE842">
            <v>-56.047107599675655</v>
          </cell>
          <cell r="BF842">
            <v>0</v>
          </cell>
          <cell r="BG842">
            <v>0</v>
          </cell>
          <cell r="BH842">
            <v>0</v>
          </cell>
          <cell r="BI842">
            <v>-9.4997530002146959</v>
          </cell>
          <cell r="BJ842">
            <v>0</v>
          </cell>
          <cell r="BK842">
            <v>-3.9951090000104159</v>
          </cell>
          <cell r="BL842">
            <v>-34.756103600142524</v>
          </cell>
          <cell r="BM842">
            <v>0</v>
          </cell>
          <cell r="BN842">
            <v>0</v>
          </cell>
          <cell r="BO842">
            <v>-7.7961420000065118</v>
          </cell>
          <cell r="BP842">
            <v>0</v>
          </cell>
          <cell r="BQ842">
            <v>0</v>
          </cell>
          <cell r="BR842">
            <v>-46.423669999465346</v>
          </cell>
          <cell r="BS842">
            <v>0</v>
          </cell>
          <cell r="BT842">
            <v>0</v>
          </cell>
          <cell r="BU842">
            <v>0</v>
          </cell>
          <cell r="BV842">
            <v>-34.920750000048429</v>
          </cell>
          <cell r="BW842">
            <v>0</v>
          </cell>
          <cell r="BX842">
            <v>-9.0581000000238419</v>
          </cell>
          <cell r="BY842">
            <v>0</v>
          </cell>
          <cell r="BZ842">
            <v>-2.444819999858737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-63.625321999192238</v>
          </cell>
          <cell r="CF842">
            <v>0</v>
          </cell>
          <cell r="CG842">
            <v>0</v>
          </cell>
          <cell r="CH842">
            <v>-26.169614000245929</v>
          </cell>
          <cell r="CI842">
            <v>-27.123187999939546</v>
          </cell>
          <cell r="CJ842">
            <v>0</v>
          </cell>
          <cell r="CK842">
            <v>-9.0029300001915544</v>
          </cell>
          <cell r="CL842">
            <v>0</v>
          </cell>
          <cell r="CM842">
            <v>-1.3295899999793619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-26.733398001641035</v>
          </cell>
          <cell r="CS842">
            <v>0</v>
          </cell>
          <cell r="CT842">
            <v>0</v>
          </cell>
          <cell r="CU842">
            <v>0</v>
          </cell>
          <cell r="CV842">
            <v>-6.1743169999681413</v>
          </cell>
          <cell r="CW842">
            <v>0</v>
          </cell>
          <cell r="CX842">
            <v>-8.9577639999333769</v>
          </cell>
          <cell r="CY842">
            <v>0</v>
          </cell>
          <cell r="CZ842">
            <v>-11.601316999876872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-35.348540600389242</v>
          </cell>
          <cell r="DF842">
            <v>0</v>
          </cell>
          <cell r="DG842">
            <v>0</v>
          </cell>
          <cell r="DH842">
            <v>0</v>
          </cell>
          <cell r="DI842">
            <v>-9.5527353000361472</v>
          </cell>
          <cell r="DJ842">
            <v>0</v>
          </cell>
          <cell r="DK842">
            <v>-17.840325299883261</v>
          </cell>
          <cell r="DL842">
            <v>0</v>
          </cell>
          <cell r="DM842">
            <v>0</v>
          </cell>
          <cell r="DN842">
            <v>-7.9554800000041723</v>
          </cell>
          <cell r="DO842">
            <v>0</v>
          </cell>
          <cell r="DP842">
            <v>0</v>
          </cell>
          <cell r="DQ842">
            <v>0</v>
          </cell>
          <cell r="DR842">
            <v>-110.29011299833655</v>
          </cell>
          <cell r="DS842">
            <v>0</v>
          </cell>
          <cell r="DT842">
            <v>0</v>
          </cell>
          <cell r="DU842">
            <v>-44.568859999999404</v>
          </cell>
          <cell r="DV842">
            <v>-9.5046399999409914</v>
          </cell>
          <cell r="DW842">
            <v>0</v>
          </cell>
          <cell r="DX842">
            <v>0</v>
          </cell>
          <cell r="DY842">
            <v>-8.3506479999050498</v>
          </cell>
          <cell r="DZ842">
            <v>0</v>
          </cell>
          <cell r="EA842">
            <v>0</v>
          </cell>
          <cell r="EB842">
            <v>-47.865964999888092</v>
          </cell>
          <cell r="EC842">
            <v>0</v>
          </cell>
          <cell r="ED842">
            <v>0</v>
          </cell>
        </row>
        <row r="843"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-7.4494139202870429</v>
          </cell>
          <cell r="AF844">
            <v>0</v>
          </cell>
          <cell r="AG844">
            <v>0</v>
          </cell>
          <cell r="AH844">
            <v>-3.3937895999697503</v>
          </cell>
          <cell r="AI844">
            <v>0</v>
          </cell>
          <cell r="AJ844">
            <v>0</v>
          </cell>
          <cell r="AK844">
            <v>-2.9415616000187583</v>
          </cell>
          <cell r="AL844">
            <v>0</v>
          </cell>
          <cell r="AM844">
            <v>0</v>
          </cell>
          <cell r="AN844">
            <v>0</v>
          </cell>
          <cell r="AO844">
            <v>-1.1140627200365998</v>
          </cell>
          <cell r="AP844">
            <v>0</v>
          </cell>
          <cell r="AQ844">
            <v>0</v>
          </cell>
          <cell r="AR844">
            <v>-2.6715577919967473</v>
          </cell>
          <cell r="AS844">
            <v>0</v>
          </cell>
          <cell r="AT844">
            <v>0</v>
          </cell>
          <cell r="AU844">
            <v>0</v>
          </cell>
          <cell r="AV844">
            <v>-0.26483919998281635</v>
          </cell>
          <cell r="AW844">
            <v>0</v>
          </cell>
          <cell r="AX844">
            <v>-1.4638279999780934</v>
          </cell>
          <cell r="AY844">
            <v>0</v>
          </cell>
          <cell r="AZ844">
            <v>0</v>
          </cell>
          <cell r="BA844">
            <v>0</v>
          </cell>
          <cell r="BB844">
            <v>-0.94289059197762981</v>
          </cell>
          <cell r="BC844">
            <v>0</v>
          </cell>
          <cell r="BD844">
            <v>0</v>
          </cell>
          <cell r="BE844">
            <v>-9.5280082919634879</v>
          </cell>
          <cell r="BF844">
            <v>0</v>
          </cell>
          <cell r="BG844">
            <v>0</v>
          </cell>
          <cell r="BH844">
            <v>0</v>
          </cell>
          <cell r="BI844">
            <v>-1.6149580100609455</v>
          </cell>
          <cell r="BJ844">
            <v>0</v>
          </cell>
          <cell r="BK844">
            <v>-0.67916853001224808</v>
          </cell>
          <cell r="BL844">
            <v>-5.9085376120056026</v>
          </cell>
          <cell r="BM844">
            <v>0</v>
          </cell>
          <cell r="BN844">
            <v>0</v>
          </cell>
          <cell r="BO844">
            <v>-1.325344140001107</v>
          </cell>
          <cell r="BP844">
            <v>0</v>
          </cell>
          <cell r="BQ844">
            <v>0</v>
          </cell>
          <cell r="BR844">
            <v>-7.8920239000581205</v>
          </cell>
          <cell r="BS844">
            <v>0</v>
          </cell>
          <cell r="BT844">
            <v>0</v>
          </cell>
          <cell r="BU844">
            <v>0</v>
          </cell>
          <cell r="BV844">
            <v>-5.936527500016382</v>
          </cell>
          <cell r="BW844">
            <v>0</v>
          </cell>
          <cell r="BX844">
            <v>-1.539877000002889</v>
          </cell>
          <cell r="BY844">
            <v>0</v>
          </cell>
          <cell r="BZ844">
            <v>-0.4156193999806419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-11.452557960059494</v>
          </cell>
          <cell r="CF844">
            <v>0</v>
          </cell>
          <cell r="CG844">
            <v>0</v>
          </cell>
          <cell r="CH844">
            <v>-4.7105305200384464</v>
          </cell>
          <cell r="CI844">
            <v>-4.8821738399856258</v>
          </cell>
          <cell r="CJ844">
            <v>0</v>
          </cell>
          <cell r="CK844">
            <v>-1.6205274000240024</v>
          </cell>
          <cell r="CL844">
            <v>0</v>
          </cell>
          <cell r="CM844">
            <v>-0.23932620001141913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-4.8120116405189037</v>
          </cell>
          <cell r="CS844">
            <v>0</v>
          </cell>
          <cell r="CT844">
            <v>0</v>
          </cell>
          <cell r="CU844">
            <v>0</v>
          </cell>
          <cell r="CV844">
            <v>-1.1113770599768031</v>
          </cell>
          <cell r="CW844">
            <v>0</v>
          </cell>
          <cell r="CX844">
            <v>-1.6123975199880078</v>
          </cell>
          <cell r="CY844">
            <v>0</v>
          </cell>
          <cell r="CZ844">
            <v>-2.0882370599720161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-6.7162227141670883</v>
          </cell>
          <cell r="DF844">
            <v>0</v>
          </cell>
          <cell r="DG844">
            <v>0</v>
          </cell>
          <cell r="DH844">
            <v>0</v>
          </cell>
          <cell r="DI844">
            <v>-1.8150197070208378</v>
          </cell>
          <cell r="DJ844">
            <v>0</v>
          </cell>
          <cell r="DK844">
            <v>-3.3896618069848046</v>
          </cell>
          <cell r="DL844">
            <v>0</v>
          </cell>
          <cell r="DM844">
            <v>0</v>
          </cell>
          <cell r="DN844">
            <v>-1.5115412000159267</v>
          </cell>
          <cell r="DO844">
            <v>0</v>
          </cell>
          <cell r="DP844">
            <v>0</v>
          </cell>
          <cell r="DQ844">
            <v>0</v>
          </cell>
          <cell r="DR844">
            <v>-20.955121469683945</v>
          </cell>
          <cell r="DS844">
            <v>0</v>
          </cell>
          <cell r="DT844">
            <v>0</v>
          </cell>
          <cell r="DU844">
            <v>-8.4680833999882452</v>
          </cell>
          <cell r="DV844">
            <v>-1.8058815999829676</v>
          </cell>
          <cell r="DW844">
            <v>0</v>
          </cell>
          <cell r="DX844">
            <v>0</v>
          </cell>
          <cell r="DY844">
            <v>-1.5866231200052425</v>
          </cell>
          <cell r="DZ844">
            <v>0</v>
          </cell>
          <cell r="EA844">
            <v>0</v>
          </cell>
          <cell r="EB844">
            <v>-9.0945333499985281</v>
          </cell>
          <cell r="EC844">
            <v>0</v>
          </cell>
          <cell r="ED844">
            <v>0</v>
          </cell>
        </row>
        <row r="847"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  <cell r="DF847">
            <v>0</v>
          </cell>
          <cell r="DG847">
            <v>0</v>
          </cell>
          <cell r="DH847">
            <v>0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2"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</row>
        <row r="855">
          <cell r="F855">
            <v>1316.7399264170001</v>
          </cell>
          <cell r="G855">
            <v>1473.6889428980001</v>
          </cell>
          <cell r="H855">
            <v>2280.9115759820002</v>
          </cell>
          <cell r="I855">
            <v>2651.180648564</v>
          </cell>
          <cell r="J855">
            <v>3069.0655022609999</v>
          </cell>
          <cell r="K855">
            <v>3260.5127303949998</v>
          </cell>
          <cell r="L855">
            <v>2951.04277744</v>
          </cell>
          <cell r="M855">
            <v>2955.7132460389998</v>
          </cell>
          <cell r="N855">
            <v>2605.3229201160002</v>
          </cell>
          <cell r="O855">
            <v>2112.1767347380001</v>
          </cell>
          <cell r="P855">
            <v>1422.5928053969999</v>
          </cell>
          <cell r="Q855">
            <v>1091.9099995470001</v>
          </cell>
          <cell r="R855">
            <v>27143.139656552998</v>
          </cell>
          <cell r="S855">
            <v>1310.1562262729999</v>
          </cell>
          <cell r="T855">
            <v>1554.556638028</v>
          </cell>
          <cell r="U855">
            <v>2269.5070279790002</v>
          </cell>
          <cell r="V855">
            <v>2637.92474163</v>
          </cell>
          <cell r="W855">
            <v>3053.7201661849999</v>
          </cell>
          <cell r="X855">
            <v>3244.2101877119999</v>
          </cell>
          <cell r="Y855">
            <v>2936.2875652419998</v>
          </cell>
          <cell r="Z855">
            <v>2940.9346746770002</v>
          </cell>
          <cell r="AA855">
            <v>2592.2962956050001</v>
          </cell>
          <cell r="AB855">
            <v>2101.6158482760002</v>
          </cell>
          <cell r="AC855">
            <v>1415.4798386269999</v>
          </cell>
          <cell r="AD855">
            <v>1086.4504463190001</v>
          </cell>
          <cell r="AE855">
            <v>26919.629012185997</v>
          </cell>
          <cell r="AF855">
            <v>1303.60544519</v>
          </cell>
          <cell r="AG855">
            <v>1458.988889773</v>
          </cell>
          <cell r="AH855">
            <v>2258.1594909609998</v>
          </cell>
          <cell r="AI855">
            <v>2624.7351242760001</v>
          </cell>
          <cell r="AJ855">
            <v>3038.4515738619998</v>
          </cell>
          <cell r="AK855">
            <v>3227.9891229690002</v>
          </cell>
          <cell r="AL855">
            <v>2921.6061286439999</v>
          </cell>
          <cell r="AM855">
            <v>2926.2300021669998</v>
          </cell>
          <cell r="AN855">
            <v>2579.3348247019999</v>
          </cell>
          <cell r="AO855">
            <v>2091.1077669309998</v>
          </cell>
          <cell r="AP855">
            <v>1408.402440974</v>
          </cell>
          <cell r="AQ855">
            <v>1081.018201737</v>
          </cell>
          <cell r="AR855">
            <v>26785.031007565001</v>
          </cell>
          <cell r="AS855">
            <v>1297.087428153</v>
          </cell>
          <cell r="AT855">
            <v>1451.6939471000001</v>
          </cell>
          <cell r="AU855">
            <v>2246.8686982240001</v>
          </cell>
          <cell r="AV855">
            <v>2611.6114436950002</v>
          </cell>
          <cell r="AW855">
            <v>3023.2593171520002</v>
          </cell>
          <cell r="AX855">
            <v>3211.8491832760001</v>
          </cell>
          <cell r="AY855">
            <v>2906.9981305380002</v>
          </cell>
          <cell r="AZ855">
            <v>2911.5989019260001</v>
          </cell>
          <cell r="BA855">
            <v>2566.4381857210001</v>
          </cell>
          <cell r="BB855">
            <v>2080.6522319310002</v>
          </cell>
          <cell r="BC855">
            <v>1401.360432942</v>
          </cell>
          <cell r="BD855">
            <v>1075.613106907</v>
          </cell>
          <cell r="BE855">
            <v>26651.105707790997</v>
          </cell>
          <cell r="BF855">
            <v>1290.6019789110001</v>
          </cell>
          <cell r="BG855">
            <v>1444.4354741269999</v>
          </cell>
          <cell r="BH855">
            <v>2235.634357595</v>
          </cell>
          <cell r="BI855">
            <v>2598.5533869870001</v>
          </cell>
          <cell r="BJ855">
            <v>3008.1430174289999</v>
          </cell>
          <cell r="BK855">
            <v>3195.7899411929998</v>
          </cell>
          <cell r="BL855">
            <v>2892.4630963499999</v>
          </cell>
          <cell r="BM855">
            <v>2897.0408651739999</v>
          </cell>
          <cell r="BN855">
            <v>2553.6059551660001</v>
          </cell>
          <cell r="BO855">
            <v>2070.2489676079999</v>
          </cell>
          <cell r="BP855">
            <v>1394.353626777</v>
          </cell>
          <cell r="BQ855">
            <v>1070.235040474</v>
          </cell>
          <cell r="BR855">
            <v>26604.334502102996</v>
          </cell>
          <cell r="BS855">
            <v>1284.148946902</v>
          </cell>
          <cell r="BT855">
            <v>1523.6979104320001</v>
          </cell>
          <cell r="BU855">
            <v>2224.4561786469999</v>
          </cell>
          <cell r="BV855">
            <v>2585.5606294730001</v>
          </cell>
          <cell r="BW855">
            <v>2993.102295011</v>
          </cell>
          <cell r="BX855">
            <v>3179.8109675999999</v>
          </cell>
          <cell r="BY855">
            <v>2878.0007103630001</v>
          </cell>
          <cell r="BZ855">
            <v>2882.5555724279998</v>
          </cell>
          <cell r="CA855">
            <v>2540.8378421329999</v>
          </cell>
          <cell r="CB855">
            <v>2059.8977250180001</v>
          </cell>
          <cell r="CC855">
            <v>1387.381859993</v>
          </cell>
          <cell r="CD855">
            <v>1064.883864103</v>
          </cell>
          <cell r="CE855">
            <v>26385.260894228999</v>
          </cell>
          <cell r="CF855">
            <v>1277.7282197980001</v>
          </cell>
          <cell r="CG855">
            <v>1430.02723373</v>
          </cell>
          <cell r="CH855">
            <v>2213.3338957679998</v>
          </cell>
          <cell r="CI855">
            <v>2572.6328129970002</v>
          </cell>
          <cell r="CJ855">
            <v>2978.1367973910001</v>
          </cell>
          <cell r="CK855">
            <v>3163.9119355980001</v>
          </cell>
          <cell r="CL855">
            <v>2863.610768986</v>
          </cell>
          <cell r="CM855">
            <v>2868.1428673539999</v>
          </cell>
          <cell r="CN855">
            <v>2528.1337210319998</v>
          </cell>
          <cell r="CO855">
            <v>2049.5982376229999</v>
          </cell>
          <cell r="CP855">
            <v>1380.4449536029999</v>
          </cell>
          <cell r="CQ855">
            <v>1059.5594503489999</v>
          </cell>
          <cell r="CR855">
            <v>26253.334923974002</v>
          </cell>
          <cell r="CS855">
            <v>1271.339609485</v>
          </cell>
          <cell r="CT855">
            <v>1422.8770991440001</v>
          </cell>
          <cell r="CU855">
            <v>2202.2672318049999</v>
          </cell>
          <cell r="CV855">
            <v>2559.769657112</v>
          </cell>
          <cell r="CW855">
            <v>2963.2461077940002</v>
          </cell>
          <cell r="CX855">
            <v>3148.092386155</v>
          </cell>
          <cell r="CY855">
            <v>2849.292809392</v>
          </cell>
          <cell r="CZ855">
            <v>2853.8022460930001</v>
          </cell>
          <cell r="DA855">
            <v>2515.4931493969998</v>
          </cell>
          <cell r="DB855">
            <v>2039.3502462169999</v>
          </cell>
          <cell r="DC855">
            <v>1373.5427310760001</v>
          </cell>
          <cell r="DD855">
            <v>1054.2616503040001</v>
          </cell>
          <cell r="DE855">
            <v>26122.068261884</v>
          </cell>
          <cell r="DF855">
            <v>1264.98291705</v>
          </cell>
          <cell r="DG855">
            <v>1415.7627215929999</v>
          </cell>
          <cell r="DH855">
            <v>2191.2558922120002</v>
          </cell>
          <cell r="DI855">
            <v>2546.9708031810001</v>
          </cell>
          <cell r="DJ855">
            <v>2948.4298735450002</v>
          </cell>
          <cell r="DK855">
            <v>3132.351919493</v>
          </cell>
          <cell r="DL855">
            <v>2835.0463476800001</v>
          </cell>
          <cell r="DM855">
            <v>2839.5332451690001</v>
          </cell>
          <cell r="DN855">
            <v>2502.9156895159999</v>
          </cell>
          <cell r="DO855">
            <v>2029.1534952649999</v>
          </cell>
          <cell r="DP855">
            <v>1366.6750154260001</v>
          </cell>
          <cell r="DQ855">
            <v>1048.9903417539999</v>
          </cell>
          <cell r="DR855">
            <v>26076.225576021003</v>
          </cell>
          <cell r="DS855">
            <v>1258.6579827139999</v>
          </cell>
          <cell r="DT855">
            <v>1493.451743589</v>
          </cell>
          <cell r="DU855">
            <v>2180.2996144869999</v>
          </cell>
          <cell r="DV855">
            <v>2534.23595312</v>
          </cell>
          <cell r="DW855">
            <v>2933.6877329220001</v>
          </cell>
          <cell r="DX855">
            <v>3116.6901466210002</v>
          </cell>
          <cell r="DY855">
            <v>2820.871060685</v>
          </cell>
          <cell r="DZ855">
            <v>2825.3355253630002</v>
          </cell>
          <cell r="EA855">
            <v>2490.4010605520002</v>
          </cell>
          <cell r="EB855">
            <v>2019.0077265059999</v>
          </cell>
          <cell r="EC855">
            <v>1359.8416379939999</v>
          </cell>
          <cell r="ED855">
            <v>1043.745391468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8">
          <cell r="F858">
            <v>1316.7399264170001</v>
          </cell>
          <cell r="G858">
            <v>1473.6889428980001</v>
          </cell>
          <cell r="H858">
            <v>2280.9115759820002</v>
          </cell>
          <cell r="I858">
            <v>2651.180648564</v>
          </cell>
          <cell r="J858">
            <v>3069.0655022609999</v>
          </cell>
          <cell r="K858">
            <v>3260.5127303949998</v>
          </cell>
          <cell r="L858">
            <v>2951.04277744</v>
          </cell>
          <cell r="M858">
            <v>2955.7132460389998</v>
          </cell>
          <cell r="N858">
            <v>2605.3229201160002</v>
          </cell>
          <cell r="O858">
            <v>2112.1767347380001</v>
          </cell>
          <cell r="P858">
            <v>1422.5928053969999</v>
          </cell>
          <cell r="Q858">
            <v>1091.9099995470001</v>
          </cell>
          <cell r="R858">
            <v>27143.139656552998</v>
          </cell>
          <cell r="S858">
            <v>1310.1562262729999</v>
          </cell>
          <cell r="T858">
            <v>1554.556638028</v>
          </cell>
          <cell r="U858">
            <v>2269.5070279790002</v>
          </cell>
          <cell r="V858">
            <v>2637.92474163</v>
          </cell>
          <cell r="W858">
            <v>3053.7201661849999</v>
          </cell>
          <cell r="X858">
            <v>3244.2101877119999</v>
          </cell>
          <cell r="Y858">
            <v>2936.2875652419998</v>
          </cell>
          <cell r="Z858">
            <v>2940.9346746770002</v>
          </cell>
          <cell r="AA858">
            <v>2592.2962956050001</v>
          </cell>
          <cell r="AB858">
            <v>2101.6158482760002</v>
          </cell>
          <cell r="AC858">
            <v>1415.4798386269999</v>
          </cell>
          <cell r="AD858">
            <v>1086.4504463190001</v>
          </cell>
          <cell r="AE858">
            <v>26919.629012185997</v>
          </cell>
          <cell r="AF858">
            <v>1303.60544519</v>
          </cell>
          <cell r="AG858">
            <v>1458.988889773</v>
          </cell>
          <cell r="AH858">
            <v>2258.1594909609998</v>
          </cell>
          <cell r="AI858">
            <v>2624.7351242760001</v>
          </cell>
          <cell r="AJ858">
            <v>3038.4515738619998</v>
          </cell>
          <cell r="AK858">
            <v>3227.9891229690002</v>
          </cell>
          <cell r="AL858">
            <v>2921.6061286439999</v>
          </cell>
          <cell r="AM858">
            <v>2926.2300021669998</v>
          </cell>
          <cell r="AN858">
            <v>2579.3348247019999</v>
          </cell>
          <cell r="AO858">
            <v>2091.1077669309998</v>
          </cell>
          <cell r="AP858">
            <v>1408.402440974</v>
          </cell>
          <cell r="AQ858">
            <v>1081.018201737</v>
          </cell>
          <cell r="AR858">
            <v>26785.031007565001</v>
          </cell>
          <cell r="AS858">
            <v>1297.087428153</v>
          </cell>
          <cell r="AT858">
            <v>1451.6939471000001</v>
          </cell>
          <cell r="AU858">
            <v>2246.8686982240001</v>
          </cell>
          <cell r="AV858">
            <v>2611.6114436950002</v>
          </cell>
          <cell r="AW858">
            <v>3023.2593171520002</v>
          </cell>
          <cell r="AX858">
            <v>3211.8491832760001</v>
          </cell>
          <cell r="AY858">
            <v>2906.9981305380002</v>
          </cell>
          <cell r="AZ858">
            <v>2911.5989019260001</v>
          </cell>
          <cell r="BA858">
            <v>2566.4381857210001</v>
          </cell>
          <cell r="BB858">
            <v>2080.6522319310002</v>
          </cell>
          <cell r="BC858">
            <v>1401.360432942</v>
          </cell>
          <cell r="BD858">
            <v>1075.613106907</v>
          </cell>
          <cell r="BE858">
            <v>26651.105707790997</v>
          </cell>
          <cell r="BF858">
            <v>1290.6019789110001</v>
          </cell>
          <cell r="BG858">
            <v>1444.4354741269999</v>
          </cell>
          <cell r="BH858">
            <v>2235.634357595</v>
          </cell>
          <cell r="BI858">
            <v>2598.5533869870001</v>
          </cell>
          <cell r="BJ858">
            <v>3008.1430174289999</v>
          </cell>
          <cell r="BK858">
            <v>3195.7899411929998</v>
          </cell>
          <cell r="BL858">
            <v>2892.4630963499999</v>
          </cell>
          <cell r="BM858">
            <v>2897.0408651739999</v>
          </cell>
          <cell r="BN858">
            <v>2553.6059551660001</v>
          </cell>
          <cell r="BO858">
            <v>2070.2489676079999</v>
          </cell>
          <cell r="BP858">
            <v>1394.353626777</v>
          </cell>
          <cell r="BQ858">
            <v>1070.235040474</v>
          </cell>
          <cell r="BR858">
            <v>26604.334502102996</v>
          </cell>
          <cell r="BS858">
            <v>1284.148946902</v>
          </cell>
          <cell r="BT858">
            <v>1523.6979104320001</v>
          </cell>
          <cell r="BU858">
            <v>2224.4561786469999</v>
          </cell>
          <cell r="BV858">
            <v>2585.5606294730001</v>
          </cell>
          <cell r="BW858">
            <v>2993.102295011</v>
          </cell>
          <cell r="BX858">
            <v>3179.8109675999999</v>
          </cell>
          <cell r="BY858">
            <v>2878.0007103630001</v>
          </cell>
          <cell r="BZ858">
            <v>2882.5555724279998</v>
          </cell>
          <cell r="CA858">
            <v>2540.8378421329999</v>
          </cell>
          <cell r="CB858">
            <v>2059.8977250180001</v>
          </cell>
          <cell r="CC858">
            <v>1387.381859993</v>
          </cell>
          <cell r="CD858">
            <v>1064.883864103</v>
          </cell>
          <cell r="CE858">
            <v>26385.260894228999</v>
          </cell>
          <cell r="CF858">
            <v>1277.7282197980001</v>
          </cell>
          <cell r="CG858">
            <v>1430.02723373</v>
          </cell>
          <cell r="CH858">
            <v>2213.3338957679998</v>
          </cell>
          <cell r="CI858">
            <v>2572.6328129970002</v>
          </cell>
          <cell r="CJ858">
            <v>2978.1367973910001</v>
          </cell>
          <cell r="CK858">
            <v>3163.9119355980001</v>
          </cell>
          <cell r="CL858">
            <v>2863.610768986</v>
          </cell>
          <cell r="CM858">
            <v>2868.1428673539999</v>
          </cell>
          <cell r="CN858">
            <v>2528.1337210319998</v>
          </cell>
          <cell r="CO858">
            <v>2049.5982376229999</v>
          </cell>
          <cell r="CP858">
            <v>1380.4449536029999</v>
          </cell>
          <cell r="CQ858">
            <v>1059.5594503489999</v>
          </cell>
          <cell r="CR858">
            <v>26253.334923974002</v>
          </cell>
          <cell r="CS858">
            <v>1271.339609485</v>
          </cell>
          <cell r="CT858">
            <v>1422.8770991440001</v>
          </cell>
          <cell r="CU858">
            <v>2202.2672318049999</v>
          </cell>
          <cell r="CV858">
            <v>2559.769657112</v>
          </cell>
          <cell r="CW858">
            <v>2963.2461077940002</v>
          </cell>
          <cell r="CX858">
            <v>3148.092386155</v>
          </cell>
          <cell r="CY858">
            <v>2849.292809392</v>
          </cell>
          <cell r="CZ858">
            <v>2853.8022460930001</v>
          </cell>
          <cell r="DA858">
            <v>2515.4931493969998</v>
          </cell>
          <cell r="DB858">
            <v>2039.3502462169999</v>
          </cell>
          <cell r="DC858">
            <v>1373.5427310760001</v>
          </cell>
          <cell r="DD858">
            <v>1054.2616503040001</v>
          </cell>
          <cell r="DE858">
            <v>26122.068261884</v>
          </cell>
          <cell r="DF858">
            <v>1264.98291705</v>
          </cell>
          <cell r="DG858">
            <v>1415.7627215929999</v>
          </cell>
          <cell r="DH858">
            <v>2191.2558922120002</v>
          </cell>
          <cell r="DI858">
            <v>2546.9708031810001</v>
          </cell>
          <cell r="DJ858">
            <v>2948.4298735450002</v>
          </cell>
          <cell r="DK858">
            <v>3132.351919493</v>
          </cell>
          <cell r="DL858">
            <v>2835.0463476800001</v>
          </cell>
          <cell r="DM858">
            <v>2839.5332451690001</v>
          </cell>
          <cell r="DN858">
            <v>2502.9156895159999</v>
          </cell>
          <cell r="DO858">
            <v>2029.1534952649999</v>
          </cell>
          <cell r="DP858">
            <v>1366.6750154260001</v>
          </cell>
          <cell r="DQ858">
            <v>1048.9903417539999</v>
          </cell>
          <cell r="DR858">
            <v>26076.225576021003</v>
          </cell>
          <cell r="DS858">
            <v>1258.6579827139999</v>
          </cell>
          <cell r="DT858">
            <v>1493.451743589</v>
          </cell>
          <cell r="DU858">
            <v>2180.2996144869999</v>
          </cell>
          <cell r="DV858">
            <v>2534.23595312</v>
          </cell>
          <cell r="DW858">
            <v>2933.6877329220001</v>
          </cell>
          <cell r="DX858">
            <v>3116.6901466210002</v>
          </cell>
          <cell r="DY858">
            <v>2820.871060685</v>
          </cell>
          <cell r="DZ858">
            <v>2825.3355253630002</v>
          </cell>
          <cell r="EA858">
            <v>2490.4010605520002</v>
          </cell>
          <cell r="EB858">
            <v>2019.0077265059999</v>
          </cell>
          <cell r="EC858">
            <v>1359.8416379939999</v>
          </cell>
          <cell r="ED858">
            <v>1043.745391468</v>
          </cell>
        </row>
        <row r="859"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</row>
        <row r="860">
          <cell r="F860">
            <v>842.71355290688007</v>
          </cell>
          <cell r="G860">
            <v>943.16092345472009</v>
          </cell>
          <cell r="H860">
            <v>1459.7834086284802</v>
          </cell>
          <cell r="I860">
            <v>1696.7556150809601</v>
          </cell>
          <cell r="J860">
            <v>1964.2019214470399</v>
          </cell>
          <cell r="K860">
            <v>2086.7281474527999</v>
          </cell>
          <cell r="L860">
            <v>1888.6673775616</v>
          </cell>
          <cell r="M860">
            <v>1891.6564774649598</v>
          </cell>
          <cell r="N860">
            <v>1667.4066688742403</v>
          </cell>
          <cell r="O860">
            <v>1351.79311023232</v>
          </cell>
          <cell r="P860">
            <v>910.45939545407998</v>
          </cell>
          <cell r="Q860">
            <v>698.82239971008005</v>
          </cell>
          <cell r="R860">
            <v>17914.472173324979</v>
          </cell>
          <cell r="S860">
            <v>864.70310934017994</v>
          </cell>
          <cell r="T860">
            <v>1026.00738109848</v>
          </cell>
          <cell r="U860">
            <v>1497.8746384661401</v>
          </cell>
          <cell r="V860">
            <v>1741.0303294758</v>
          </cell>
          <cell r="W860">
            <v>2015.4553096821001</v>
          </cell>
          <cell r="X860">
            <v>2141.1787238899201</v>
          </cell>
          <cell r="Y860">
            <v>1937.9497930597199</v>
          </cell>
          <cell r="Z860">
            <v>1941.0168852868203</v>
          </cell>
          <cell r="AA860">
            <v>1710.9155550993</v>
          </cell>
          <cell r="AB860">
            <v>1387.0664598621602</v>
          </cell>
          <cell r="AC860">
            <v>934.21669349382</v>
          </cell>
          <cell r="AD860">
            <v>717.05729457054008</v>
          </cell>
          <cell r="AE860">
            <v>18036.151438164619</v>
          </cell>
          <cell r="AF860">
            <v>873.41564827729997</v>
          </cell>
          <cell r="AG860">
            <v>977.52255614791</v>
          </cell>
          <cell r="AH860">
            <v>1512.96685894387</v>
          </cell>
          <cell r="AI860">
            <v>1758.5725332649201</v>
          </cell>
          <cell r="AJ860">
            <v>2035.76255448754</v>
          </cell>
          <cell r="AK860">
            <v>2162.7527123892301</v>
          </cell>
          <cell r="AL860">
            <v>1957.4761061914801</v>
          </cell>
          <cell r="AM860">
            <v>1960.5741014518901</v>
          </cell>
          <cell r="AN860">
            <v>1728.1543325503401</v>
          </cell>
          <cell r="AO860">
            <v>1401.04220384377</v>
          </cell>
          <cell r="AP860">
            <v>943.62963545258003</v>
          </cell>
          <cell r="AQ860">
            <v>724.28219516379011</v>
          </cell>
          <cell r="AR860">
            <v>18213.821085144202</v>
          </cell>
          <cell r="AS860">
            <v>882.01945114404009</v>
          </cell>
          <cell r="AT860">
            <v>987.15188402800015</v>
          </cell>
          <cell r="AU860">
            <v>1527.8707147923201</v>
          </cell>
          <cell r="AV860">
            <v>1775.8957817126002</v>
          </cell>
          <cell r="AW860">
            <v>2055.8163356633604</v>
          </cell>
          <cell r="AX860">
            <v>2184.0574446276801</v>
          </cell>
          <cell r="AY860">
            <v>1976.7587287658403</v>
          </cell>
          <cell r="AZ860">
            <v>1979.8872533096801</v>
          </cell>
          <cell r="BA860">
            <v>1745.1779662902802</v>
          </cell>
          <cell r="BB860">
            <v>1414.8435177130802</v>
          </cell>
          <cell r="BC860">
            <v>952.92509440056006</v>
          </cell>
          <cell r="BD860">
            <v>731.41691269676005</v>
          </cell>
          <cell r="BE860">
            <v>18655.773995453699</v>
          </cell>
          <cell r="BF860">
            <v>903.42138523770018</v>
          </cell>
          <cell r="BG860">
            <v>1011.1048318889</v>
          </cell>
          <cell r="BH860">
            <v>1564.9440503165001</v>
          </cell>
          <cell r="BI860">
            <v>1818.9873708909001</v>
          </cell>
          <cell r="BJ860">
            <v>2105.7001122003003</v>
          </cell>
          <cell r="BK860">
            <v>2237.0529588351001</v>
          </cell>
          <cell r="BL860">
            <v>2024.7241674450001</v>
          </cell>
          <cell r="BM860">
            <v>2027.9286056218002</v>
          </cell>
          <cell r="BN860">
            <v>1787.5241686162003</v>
          </cell>
          <cell r="BO860">
            <v>1449.1742773256001</v>
          </cell>
          <cell r="BP860">
            <v>976.04753874390008</v>
          </cell>
          <cell r="BQ860">
            <v>749.16452833180006</v>
          </cell>
          <cell r="BR860">
            <v>19155.120841514159</v>
          </cell>
          <cell r="BS860">
            <v>924.58724176944008</v>
          </cell>
          <cell r="BT860">
            <v>1097.0624955110402</v>
          </cell>
          <cell r="BU860">
            <v>1601.6084486258401</v>
          </cell>
          <cell r="BV860">
            <v>1861.6036532205603</v>
          </cell>
          <cell r="BW860">
            <v>2155.0336524079203</v>
          </cell>
          <cell r="BX860">
            <v>2289.4638966720004</v>
          </cell>
          <cell r="BY860">
            <v>2072.1605114613603</v>
          </cell>
          <cell r="BZ860">
            <v>2075.4400121481599</v>
          </cell>
          <cell r="CA860">
            <v>1829.4032463357601</v>
          </cell>
          <cell r="CB860">
            <v>1483.1263620129603</v>
          </cell>
          <cell r="CC860">
            <v>998.9149391949602</v>
          </cell>
          <cell r="CD860">
            <v>766.7163821541601</v>
          </cell>
          <cell r="CE860">
            <v>19525.093061729458</v>
          </cell>
          <cell r="CF860">
            <v>945.51888265052003</v>
          </cell>
          <cell r="CG860">
            <v>1058.2201529602</v>
          </cell>
          <cell r="CH860">
            <v>1637.8670828683198</v>
          </cell>
          <cell r="CI860">
            <v>1903.7482816177801</v>
          </cell>
          <cell r="CJ860">
            <v>2203.8212300693399</v>
          </cell>
          <cell r="CK860">
            <v>2341.2948323425198</v>
          </cell>
          <cell r="CL860">
            <v>2119.0719690496398</v>
          </cell>
          <cell r="CM860">
            <v>2122.4257218419598</v>
          </cell>
          <cell r="CN860">
            <v>1870.8189535636798</v>
          </cell>
          <cell r="CO860">
            <v>1516.7026958410199</v>
          </cell>
          <cell r="CP860">
            <v>1021.5292656662199</v>
          </cell>
          <cell r="CQ860">
            <v>784.07399325825997</v>
          </cell>
          <cell r="CR860">
            <v>19690.0011929805</v>
          </cell>
          <cell r="CS860">
            <v>953.50470711374999</v>
          </cell>
          <cell r="CT860">
            <v>1067.1578243580002</v>
          </cell>
          <cell r="CU860">
            <v>1651.70042385375</v>
          </cell>
          <cell r="CV860">
            <v>1919.8272428340001</v>
          </cell>
          <cell r="CW860">
            <v>2222.4345808455</v>
          </cell>
          <cell r="CX860">
            <v>2361.06928961625</v>
          </cell>
          <cell r="CY860">
            <v>2136.969607044</v>
          </cell>
          <cell r="CZ860">
            <v>2140.35168456975</v>
          </cell>
          <cell r="DA860">
            <v>1886.6198620477498</v>
          </cell>
          <cell r="DB860">
            <v>1529.51268466275</v>
          </cell>
          <cell r="DC860">
            <v>1030.157048307</v>
          </cell>
          <cell r="DD860">
            <v>790.69623772800014</v>
          </cell>
          <cell r="DE860">
            <v>20375.213244269522</v>
          </cell>
          <cell r="DF860">
            <v>986.68667529900006</v>
          </cell>
          <cell r="DG860">
            <v>1104.29492284254</v>
          </cell>
          <cell r="DH860">
            <v>1709.1795959253602</v>
          </cell>
          <cell r="DI860">
            <v>1986.6372264811801</v>
          </cell>
          <cell r="DJ860">
            <v>2299.7753013651004</v>
          </cell>
          <cell r="DK860">
            <v>2443.2344972045403</v>
          </cell>
          <cell r="DL860">
            <v>2211.3361511904</v>
          </cell>
          <cell r="DM860">
            <v>2214.8359312318203</v>
          </cell>
          <cell r="DN860">
            <v>1952.27423782248</v>
          </cell>
          <cell r="DO860">
            <v>1582.7397263067</v>
          </cell>
          <cell r="DP860">
            <v>1066.0065120322802</v>
          </cell>
          <cell r="DQ860">
            <v>818.21246656812002</v>
          </cell>
          <cell r="DR860">
            <v>20600.218205056593</v>
          </cell>
          <cell r="DS860">
            <v>994.33980634405998</v>
          </cell>
          <cell r="DT860">
            <v>1179.8268774353101</v>
          </cell>
          <cell r="DU860">
            <v>1722.43669544473</v>
          </cell>
          <cell r="DV860">
            <v>2002.0464029648001</v>
          </cell>
          <cell r="DW860">
            <v>2317.6133090083804</v>
          </cell>
          <cell r="DX860">
            <v>2462.1852158305901</v>
          </cell>
          <cell r="DY860">
            <v>2228.4881379411499</v>
          </cell>
          <cell r="DZ860">
            <v>2232.0150650367705</v>
          </cell>
          <cell r="EA860">
            <v>1967.4168378360803</v>
          </cell>
          <cell r="EB860">
            <v>1595.0161039397401</v>
          </cell>
          <cell r="EC860">
            <v>1074.2748940152601</v>
          </cell>
          <cell r="ED860">
            <v>824.55885925972007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3.7242660000001706</v>
          </cell>
          <cell r="AF870">
            <v>0</v>
          </cell>
          <cell r="AG870">
            <v>0</v>
          </cell>
          <cell r="AH870">
            <v>0</v>
          </cell>
          <cell r="AI870">
            <v>3.7242660000001706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0.19265629999999589</v>
          </cell>
          <cell r="AS870">
            <v>0</v>
          </cell>
          <cell r="AT870">
            <v>0</v>
          </cell>
          <cell r="AU870">
            <v>0</v>
          </cell>
          <cell r="AV870">
            <v>0.19265629999999589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1.7953679999999963</v>
          </cell>
          <cell r="BF870">
            <v>0</v>
          </cell>
          <cell r="BG870">
            <v>0</v>
          </cell>
          <cell r="BH870">
            <v>0</v>
          </cell>
          <cell r="BI870">
            <v>1.5361369999999965</v>
          </cell>
          <cell r="BJ870">
            <v>0.25923099999999977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1.234690999999998</v>
          </cell>
          <cell r="BS870">
            <v>0</v>
          </cell>
          <cell r="BT870">
            <v>0</v>
          </cell>
          <cell r="BU870">
            <v>0</v>
          </cell>
          <cell r="BV870">
            <v>0.39776999999997997</v>
          </cell>
          <cell r="BW870">
            <v>0.8369210000000038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1.2953587000000653</v>
          </cell>
          <cell r="CF870">
            <v>0</v>
          </cell>
          <cell r="CG870">
            <v>0</v>
          </cell>
          <cell r="CH870">
            <v>0.46273200000007364</v>
          </cell>
          <cell r="CI870">
            <v>0</v>
          </cell>
          <cell r="CJ870">
            <v>0.83262669999999872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1.1222960000000057</v>
          </cell>
          <cell r="DF870">
            <v>0</v>
          </cell>
          <cell r="DG870">
            <v>0</v>
          </cell>
          <cell r="DH870">
            <v>1.1222960000000057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5.9882740000002741</v>
          </cell>
          <cell r="DS870">
            <v>0</v>
          </cell>
          <cell r="DT870">
            <v>0</v>
          </cell>
          <cell r="DU870">
            <v>2.0740539999999328</v>
          </cell>
          <cell r="DV870">
            <v>2.0213579999999638</v>
          </cell>
          <cell r="DW870">
            <v>1.8928619999999228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2.4995718693681113E-3</v>
          </cell>
          <cell r="G871">
            <v>3.2513520718101319E-2</v>
          </cell>
          <cell r="H871">
            <v>-9.2979704875375546E-3</v>
          </cell>
          <cell r="I871">
            <v>0</v>
          </cell>
          <cell r="J871">
            <v>0</v>
          </cell>
          <cell r="K871">
            <v>-7.2818586993790291E-3</v>
          </cell>
          <cell r="L871">
            <v>9.7895921798070162E-2</v>
          </cell>
          <cell r="M871">
            <v>0.10866892739289824</v>
          </cell>
          <cell r="N871">
            <v>3.0477228892276997E-2</v>
          </cell>
          <cell r="O871">
            <v>4.5478774238532083E-3</v>
          </cell>
          <cell r="P871">
            <v>0</v>
          </cell>
          <cell r="Q871">
            <v>1.9013699808969164E-2</v>
          </cell>
          <cell r="R871">
            <v>4.9822198455908406E-2</v>
          </cell>
          <cell r="S871">
            <v>2.4795135035766691E-2</v>
          </cell>
          <cell r="T871">
            <v>-2.0894570566767356E-3</v>
          </cell>
          <cell r="U871">
            <v>0</v>
          </cell>
          <cell r="V871">
            <v>0</v>
          </cell>
          <cell r="W871">
            <v>0</v>
          </cell>
          <cell r="X871">
            <v>-2.6290012247649486E-3</v>
          </cell>
          <cell r="Y871">
            <v>0.65938531112824705</v>
          </cell>
          <cell r="Z871">
            <v>-1.0380705454629435E-2</v>
          </cell>
          <cell r="AA871">
            <v>-6.8941725985943947E-2</v>
          </cell>
          <cell r="AB871">
            <v>0</v>
          </cell>
          <cell r="AC871">
            <v>0</v>
          </cell>
          <cell r="AD871">
            <v>-2.2731749710800386E-3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4.2269673582524092E-2</v>
          </cell>
          <cell r="AM871">
            <v>1.0620279084252431</v>
          </cell>
          <cell r="AN871">
            <v>-9.2824547176665106E-2</v>
          </cell>
          <cell r="AO871">
            <v>0</v>
          </cell>
          <cell r="AP871">
            <v>0</v>
          </cell>
          <cell r="AQ871">
            <v>3.8958589438106372E-2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0.3640427008214786</v>
          </cell>
          <cell r="AZ871">
            <v>0.78402733447744311</v>
          </cell>
          <cell r="BA871">
            <v>0.20177530713368341</v>
          </cell>
          <cell r="BB871">
            <v>0</v>
          </cell>
          <cell r="BC871">
            <v>0</v>
          </cell>
          <cell r="BD871">
            <v>2.8922118427239241E-3</v>
          </cell>
          <cell r="BE871">
            <v>0</v>
          </cell>
          <cell r="BF871">
            <v>1.9440434901814783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0.35234887694812755</v>
          </cell>
          <cell r="BM871">
            <v>1.2057358327452761</v>
          </cell>
          <cell r="BN871">
            <v>0</v>
          </cell>
          <cell r="BO871">
            <v>0</v>
          </cell>
          <cell r="BP871">
            <v>0</v>
          </cell>
          <cell r="BQ871">
            <v>-8.7530775002520045E-3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0.86900751469502779</v>
          </cell>
          <cell r="BZ871">
            <v>0.52883222758441661</v>
          </cell>
          <cell r="CA871">
            <v>2.6142486200456005E-2</v>
          </cell>
          <cell r="CB871">
            <v>0</v>
          </cell>
          <cell r="CC871">
            <v>0</v>
          </cell>
          <cell r="CD871">
            <v>5.1379470465633403E-3</v>
          </cell>
          <cell r="CE871">
            <v>1.9940216177780024E-2</v>
          </cell>
          <cell r="CF871">
            <v>1.8361462311418109E-3</v>
          </cell>
          <cell r="CG871">
            <v>0</v>
          </cell>
          <cell r="CH871">
            <v>0</v>
          </cell>
          <cell r="CI871">
            <v>0</v>
          </cell>
          <cell r="CJ871">
            <v>0.44365473751990692</v>
          </cell>
          <cell r="CK871">
            <v>0</v>
          </cell>
          <cell r="CL871">
            <v>1.130734280274396</v>
          </cell>
          <cell r="CM871">
            <v>0.73581541527096306</v>
          </cell>
          <cell r="CN871">
            <v>0.20896772459906288</v>
          </cell>
          <cell r="CO871">
            <v>0</v>
          </cell>
          <cell r="CP871">
            <v>0</v>
          </cell>
          <cell r="CQ871">
            <v>-4.8933588678288231E-3</v>
          </cell>
          <cell r="CR871">
            <v>0.20708599217189771</v>
          </cell>
          <cell r="CS871">
            <v>1.5505131970954267E-2</v>
          </cell>
          <cell r="CT871">
            <v>0</v>
          </cell>
          <cell r="CU871">
            <v>0</v>
          </cell>
          <cell r="CV871">
            <v>0</v>
          </cell>
          <cell r="CW871">
            <v>0.41789363904827326</v>
          </cell>
          <cell r="CX871">
            <v>0</v>
          </cell>
          <cell r="CY871">
            <v>0.57486816319584477</v>
          </cell>
          <cell r="CZ871">
            <v>1.4538560994294301</v>
          </cell>
          <cell r="DA871">
            <v>3.2263260241194303E-2</v>
          </cell>
          <cell r="DB871">
            <v>0</v>
          </cell>
          <cell r="DC871">
            <v>-4.0664103810676977E-3</v>
          </cell>
          <cell r="DD871">
            <v>-5.2879774418279624E-3</v>
          </cell>
          <cell r="DE871">
            <v>0</v>
          </cell>
          <cell r="DF871">
            <v>1.5304316916726179E-2</v>
          </cell>
          <cell r="DG871">
            <v>0</v>
          </cell>
          <cell r="DH871">
            <v>0</v>
          </cell>
          <cell r="DI871">
            <v>0</v>
          </cell>
          <cell r="DJ871">
            <v>0.2430170374074585</v>
          </cell>
          <cell r="DK871">
            <v>0</v>
          </cell>
          <cell r="DL871">
            <v>0.89631066654128233</v>
          </cell>
          <cell r="DM871">
            <v>1.0803697228954405</v>
          </cell>
          <cell r="DN871">
            <v>5.6151124262250107E-2</v>
          </cell>
          <cell r="DO871">
            <v>0</v>
          </cell>
          <cell r="DP871">
            <v>1.5754729712391224E-2</v>
          </cell>
          <cell r="DQ871">
            <v>1.2258436234496628E-2</v>
          </cell>
          <cell r="DR871">
            <v>3.2506960952739306E-2</v>
          </cell>
          <cell r="DS871">
            <v>5.2183680878812311E-3</v>
          </cell>
          <cell r="DT871">
            <v>0</v>
          </cell>
          <cell r="DU871">
            <v>0</v>
          </cell>
          <cell r="DV871">
            <v>0</v>
          </cell>
          <cell r="DW871">
            <v>0.14252694838061331</v>
          </cell>
          <cell r="DX871">
            <v>2.454441177166089E-2</v>
          </cell>
          <cell r="DY871">
            <v>0.11080140265215732</v>
          </cell>
          <cell r="DZ871">
            <v>0.34454378244036832</v>
          </cell>
          <cell r="EA871">
            <v>0.63798322627035375</v>
          </cell>
          <cell r="EB871">
            <v>0</v>
          </cell>
          <cell r="EC871">
            <v>-7.2730329218693157E-3</v>
          </cell>
          <cell r="ED871">
            <v>1.4781719945180072E-2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19.485780954261827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19.485780954261827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192.17634305348838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192.17634305348838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F875">
            <v>1.4301377018540506E-2</v>
          </cell>
          <cell r="G875">
            <v>0.19652505781127161</v>
          </cell>
          <cell r="H875">
            <v>0.24446996285040257</v>
          </cell>
          <cell r="I875">
            <v>0</v>
          </cell>
          <cell r="J875">
            <v>0</v>
          </cell>
          <cell r="K875">
            <v>0</v>
          </cell>
          <cell r="L875">
            <v>8.6005048467441725E-2</v>
          </cell>
          <cell r="M875">
            <v>0.11577213761462701</v>
          </cell>
          <cell r="N875">
            <v>4.4079972086489505E-2</v>
          </cell>
          <cell r="O875">
            <v>4.2083025135230656E-2</v>
          </cell>
          <cell r="P875">
            <v>3.4316399716733059E-2</v>
          </cell>
          <cell r="Q875">
            <v>1.5623938721489594E-2</v>
          </cell>
          <cell r="R875">
            <v>2.2718244642767615E-2</v>
          </cell>
          <cell r="S875">
            <v>-2.5332084543734368E-3</v>
          </cell>
          <cell r="T875">
            <v>8.2379466002002744E-3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6.9238134330319667E-2</v>
          </cell>
          <cell r="Z875">
            <v>8.2720469798154284E-2</v>
          </cell>
          <cell r="AA875">
            <v>5.070618471348709E-2</v>
          </cell>
          <cell r="AB875">
            <v>6.9825548439958141E-2</v>
          </cell>
          <cell r="AC875">
            <v>-3.7472335239883137E-3</v>
          </cell>
          <cell r="AD875">
            <v>-1.8289061905782944E-3</v>
          </cell>
          <cell r="AE875">
            <v>1.5798709712019132E-2</v>
          </cell>
          <cell r="AF875">
            <v>-9.1091115750110419E-3</v>
          </cell>
          <cell r="AG875">
            <v>-4.5345320554339708E-3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9.7718166262737327E-2</v>
          </cell>
          <cell r="AM875">
            <v>4.8382737881425442E-2</v>
          </cell>
          <cell r="AN875">
            <v>3.6640408502265132E-2</v>
          </cell>
          <cell r="AO875">
            <v>3.7115576009405515E-2</v>
          </cell>
          <cell r="AP875">
            <v>-8.8807775749870643E-3</v>
          </cell>
          <cell r="AQ875">
            <v>-7.7479509061433305E-3</v>
          </cell>
          <cell r="AR875">
            <v>2.7267105015752691E-2</v>
          </cell>
          <cell r="AS875">
            <v>-4.0099020131698637E-3</v>
          </cell>
          <cell r="AT875">
            <v>-2.1230413050261632E-3</v>
          </cell>
          <cell r="AU875">
            <v>3.9435572558417675E-2</v>
          </cell>
          <cell r="AV875">
            <v>0</v>
          </cell>
          <cell r="AW875">
            <v>0</v>
          </cell>
          <cell r="AX875">
            <v>3.6260028936041522E-4</v>
          </cell>
          <cell r="AY875">
            <v>0.12050000145494977</v>
          </cell>
          <cell r="AZ875">
            <v>0.11550885546915879</v>
          </cell>
          <cell r="BA875">
            <v>2.3028116153479772E-2</v>
          </cell>
          <cell r="BB875">
            <v>1.6607398017001174E-3</v>
          </cell>
          <cell r="BC875">
            <v>-3.0060284193424991E-3</v>
          </cell>
          <cell r="BD875">
            <v>3.5848346199447434E-2</v>
          </cell>
          <cell r="BE875">
            <v>3.5321818518980308E-2</v>
          </cell>
          <cell r="BF875">
            <v>3.1477241274256329E-2</v>
          </cell>
          <cell r="BG875">
            <v>8.0812507417675761E-3</v>
          </cell>
          <cell r="BH875">
            <v>3.3605863832033123E-2</v>
          </cell>
          <cell r="BI875">
            <v>0</v>
          </cell>
          <cell r="BJ875">
            <v>0</v>
          </cell>
          <cell r="BK875">
            <v>3.0451274608346068E-2</v>
          </cell>
          <cell r="BL875">
            <v>0.11805991167155128</v>
          </cell>
          <cell r="BM875">
            <v>0.12841531969159803</v>
          </cell>
          <cell r="BN875">
            <v>2.2075984766715351E-2</v>
          </cell>
          <cell r="BO875">
            <v>1.4399450047314133E-2</v>
          </cell>
          <cell r="BP875">
            <v>1.2188581984847957E-2</v>
          </cell>
          <cell r="BQ875">
            <v>2.5106943609376486E-2</v>
          </cell>
          <cell r="BR875">
            <v>3.7620126717847313E-2</v>
          </cell>
          <cell r="BS875">
            <v>8.5394787837458352E-3</v>
          </cell>
          <cell r="BT875">
            <v>2.5636187367794605E-4</v>
          </cell>
          <cell r="BU875">
            <v>0</v>
          </cell>
          <cell r="BV875">
            <v>0</v>
          </cell>
          <cell r="BW875">
            <v>0</v>
          </cell>
          <cell r="BX875">
            <v>5.1400500892128775E-2</v>
          </cell>
          <cell r="BY875">
            <v>0.15498966508992851</v>
          </cell>
          <cell r="BZ875">
            <v>0.14157054805590974</v>
          </cell>
          <cell r="CA875">
            <v>5.4570346593358465E-2</v>
          </cell>
          <cell r="CB875">
            <v>1.7457587015758946E-2</v>
          </cell>
          <cell r="CC875">
            <v>8.6569456892000574E-3</v>
          </cell>
          <cell r="CD875">
            <v>1.4000086620455932E-2</v>
          </cell>
          <cell r="CE875">
            <v>5.0833663298082143E-2</v>
          </cell>
          <cell r="CF875">
            <v>4.9690592818230073E-3</v>
          </cell>
          <cell r="CG875">
            <v>1.88396267171278E-2</v>
          </cell>
          <cell r="CH875">
            <v>4.6195065501176913E-2</v>
          </cell>
          <cell r="CI875">
            <v>0</v>
          </cell>
          <cell r="CJ875">
            <v>0</v>
          </cell>
          <cell r="CK875">
            <v>8.8954790216678958E-2</v>
          </cell>
          <cell r="CL875">
            <v>0.1803575003122404</v>
          </cell>
          <cell r="CM875">
            <v>0.17155478360726306</v>
          </cell>
          <cell r="CN875">
            <v>5.4991652858323192E-2</v>
          </cell>
          <cell r="CO875">
            <v>2.0160020454540017E-2</v>
          </cell>
          <cell r="CP875">
            <v>8.3130223599141573E-3</v>
          </cell>
          <cell r="CQ875">
            <v>1.5668438267859131E-2</v>
          </cell>
          <cell r="CR875">
            <v>4.5786071950164597E-2</v>
          </cell>
          <cell r="CS875">
            <v>2.6882435902457757E-3</v>
          </cell>
          <cell r="CT875">
            <v>1.2900455463348948E-2</v>
          </cell>
          <cell r="CU875">
            <v>2.8976248273373528E-2</v>
          </cell>
          <cell r="CV875">
            <v>0</v>
          </cell>
          <cell r="CW875">
            <v>0</v>
          </cell>
          <cell r="CX875">
            <v>8.0172378059089056E-2</v>
          </cell>
          <cell r="CY875">
            <v>0.16241178538551537</v>
          </cell>
          <cell r="CZ875">
            <v>0.16722116734203496</v>
          </cell>
          <cell r="DA875">
            <v>4.5266367628542525E-2</v>
          </cell>
          <cell r="DB875">
            <v>2.4928800861381717E-2</v>
          </cell>
          <cell r="DC875">
            <v>7.1452215021601262E-3</v>
          </cell>
          <cell r="DD875">
            <v>1.7722195296286714E-2</v>
          </cell>
          <cell r="DE875">
            <v>4.2466962098682615E-2</v>
          </cell>
          <cell r="DF875">
            <v>2.697826991099106E-3</v>
          </cell>
          <cell r="DG875">
            <v>4.6860077155486124E-3</v>
          </cell>
          <cell r="DH875">
            <v>3.2021320209782544E-2</v>
          </cell>
          <cell r="DI875">
            <v>3.2344048236506495E-2</v>
          </cell>
          <cell r="DJ875">
            <v>0</v>
          </cell>
          <cell r="DK875">
            <v>7.3777392080252469E-2</v>
          </cell>
          <cell r="DL875">
            <v>0.136282348686251</v>
          </cell>
          <cell r="DM875">
            <v>0.13764212333870773</v>
          </cell>
          <cell r="DN875">
            <v>4.6456549241042921E-2</v>
          </cell>
          <cell r="DO875">
            <v>2.1667895238021373E-2</v>
          </cell>
          <cell r="DP875">
            <v>9.1846970479529944E-3</v>
          </cell>
          <cell r="DQ875">
            <v>1.2843336399068761E-2</v>
          </cell>
          <cell r="DR875">
            <v>3.7446581109847443E-2</v>
          </cell>
          <cell r="DS875">
            <v>1.0408770989364768E-2</v>
          </cell>
          <cell r="DT875">
            <v>1.6781388732212577E-2</v>
          </cell>
          <cell r="DU875">
            <v>2.6992158197032268E-2</v>
          </cell>
          <cell r="DV875">
            <v>1.971362447843461E-2</v>
          </cell>
          <cell r="DW875">
            <v>0</v>
          </cell>
          <cell r="DX875">
            <v>5.624950144373031E-2</v>
          </cell>
          <cell r="DY875">
            <v>0.10042432323564299</v>
          </cell>
          <cell r="DZ875">
            <v>0.11762766235484889</v>
          </cell>
          <cell r="EA875">
            <v>5.2574755900575809E-2</v>
          </cell>
          <cell r="EB875">
            <v>2.1400464890579229E-2</v>
          </cell>
          <cell r="EC875">
            <v>9.9725438802806821E-3</v>
          </cell>
          <cell r="ED875">
            <v>1.7213779215516922E-2</v>
          </cell>
        </row>
        <row r="876"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</row>
        <row r="877"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0</v>
          </cell>
          <cell r="CE877">
            <v>19.485780954261827</v>
          </cell>
          <cell r="CF877">
            <v>0</v>
          </cell>
          <cell r="CG877">
            <v>0</v>
          </cell>
          <cell r="CH877">
            <v>0</v>
          </cell>
          <cell r="CI877">
            <v>0</v>
          </cell>
          <cell r="CJ877">
            <v>19.485780954261827</v>
          </cell>
          <cell r="CK877">
            <v>0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  <cell r="DG877">
            <v>0</v>
          </cell>
          <cell r="DH877">
            <v>0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192.17634305348838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192.17634305348838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6">
          <cell r="F886">
            <v>842.71355290687643</v>
          </cell>
          <cell r="G886">
            <v>943.16092345472134</v>
          </cell>
          <cell r="H886">
            <v>1459.7834086284856</v>
          </cell>
          <cell r="I886">
            <v>1696.7556150809542</v>
          </cell>
          <cell r="J886">
            <v>1964.2019214470347</v>
          </cell>
          <cell r="K886">
            <v>2086.728147452799</v>
          </cell>
          <cell r="L886">
            <v>1888.6673775615927</v>
          </cell>
          <cell r="M886">
            <v>1891.6564774649596</v>
          </cell>
          <cell r="N886">
            <v>1667.406668874246</v>
          </cell>
          <cell r="O886">
            <v>1351.79311023232</v>
          </cell>
          <cell r="P886">
            <v>910.459395454076</v>
          </cell>
          <cell r="Q886">
            <v>698.82239971008676</v>
          </cell>
          <cell r="R886">
            <v>17914.472173325019</v>
          </cell>
          <cell r="S886">
            <v>864.70310934018926</v>
          </cell>
          <cell r="T886">
            <v>1026.0073810984759</v>
          </cell>
          <cell r="U886">
            <v>1497.8746384661354</v>
          </cell>
          <cell r="V886">
            <v>1741.0303294757905</v>
          </cell>
          <cell r="W886">
            <v>2015.4553096820891</v>
          </cell>
          <cell r="X886">
            <v>2141.1787238899269</v>
          </cell>
          <cell r="Y886">
            <v>1937.9497930597136</v>
          </cell>
          <cell r="Z886">
            <v>1941.0168852868228</v>
          </cell>
          <cell r="AA886">
            <v>1710.9155550993019</v>
          </cell>
          <cell r="AB886">
            <v>1387.0664598621661</v>
          </cell>
          <cell r="AC886">
            <v>934.21669349382864</v>
          </cell>
          <cell r="AD886">
            <v>717.05729457054986</v>
          </cell>
          <cell r="AE886">
            <v>18028.702024243772</v>
          </cell>
          <cell r="AF886">
            <v>873.41564827726688</v>
          </cell>
          <cell r="AG886">
            <v>977.52255614788737</v>
          </cell>
          <cell r="AH886">
            <v>1509.5730693439255</v>
          </cell>
          <cell r="AI886">
            <v>1758.5725332649308</v>
          </cell>
          <cell r="AJ886">
            <v>2035.7625544875336</v>
          </cell>
          <cell r="AK886">
            <v>2159.8111507892027</v>
          </cell>
          <cell r="AL886">
            <v>1957.4761061914905</v>
          </cell>
          <cell r="AM886">
            <v>1960.5741014519008</v>
          </cell>
          <cell r="AN886">
            <v>1728.1543325503299</v>
          </cell>
          <cell r="AO886">
            <v>1399.928141123848</v>
          </cell>
          <cell r="AP886">
            <v>943.6296354525839</v>
          </cell>
          <cell r="AQ886">
            <v>724.2821951637743</v>
          </cell>
          <cell r="AR886">
            <v>18211.149527352303</v>
          </cell>
          <cell r="AS886">
            <v>882.01945114403497</v>
          </cell>
          <cell r="AT886">
            <v>987.15188402798958</v>
          </cell>
          <cell r="AU886">
            <v>1527.8707147923415</v>
          </cell>
          <cell r="AV886">
            <v>1775.6309425125946</v>
          </cell>
          <cell r="AW886">
            <v>2055.816335663374</v>
          </cell>
          <cell r="AX886">
            <v>2182.5936166277097</v>
          </cell>
          <cell r="AY886">
            <v>1976.7587287658534</v>
          </cell>
          <cell r="AZ886">
            <v>1979.8872533096874</v>
          </cell>
          <cell r="BA886">
            <v>1745.17796629027</v>
          </cell>
          <cell r="BB886">
            <v>1413.9006271210965</v>
          </cell>
          <cell r="BC886">
            <v>952.92509440059075</v>
          </cell>
          <cell r="BD886">
            <v>731.41691269678995</v>
          </cell>
          <cell r="BE886">
            <v>18646.245987161063</v>
          </cell>
          <cell r="BF886">
            <v>903.42138523771428</v>
          </cell>
          <cell r="BG886">
            <v>1011.1048318889225</v>
          </cell>
          <cell r="BH886">
            <v>1564.9440503165242</v>
          </cell>
          <cell r="BI886">
            <v>1817.3724128808535</v>
          </cell>
          <cell r="BJ886">
            <v>2105.700112200313</v>
          </cell>
          <cell r="BK886">
            <v>2236.3737903051078</v>
          </cell>
          <cell r="BL886">
            <v>2018.8156298329995</v>
          </cell>
          <cell r="BM886">
            <v>2027.928605621797</v>
          </cell>
          <cell r="BN886">
            <v>1787.5241686161899</v>
          </cell>
          <cell r="BO886">
            <v>1447.8489331855671</v>
          </cell>
          <cell r="BP886">
            <v>976.04753874393646</v>
          </cell>
          <cell r="BQ886">
            <v>749.16452833171934</v>
          </cell>
          <cell r="BR886">
            <v>19147.228817614727</v>
          </cell>
          <cell r="BS886">
            <v>924.58724176941905</v>
          </cell>
          <cell r="BT886">
            <v>1097.0624955110834</v>
          </cell>
          <cell r="BU886">
            <v>1601.6084486258333</v>
          </cell>
          <cell r="BV886">
            <v>1855.6671257205307</v>
          </cell>
          <cell r="BW886">
            <v>2155.0336524079321</v>
          </cell>
          <cell r="BX886">
            <v>2287.9240196719766</v>
          </cell>
          <cell r="BY886">
            <v>2072.1605114613485</v>
          </cell>
          <cell r="BZ886">
            <v>2075.0243927481933</v>
          </cell>
          <cell r="CA886">
            <v>1829.4032463357726</v>
          </cell>
          <cell r="CB886">
            <v>1483.1263620129321</v>
          </cell>
          <cell r="CC886">
            <v>998.91493919497589</v>
          </cell>
          <cell r="CD886">
            <v>766.71638215414714</v>
          </cell>
          <cell r="CE886">
            <v>19533.12628472317</v>
          </cell>
          <cell r="CF886">
            <v>945.51888265053276</v>
          </cell>
          <cell r="CG886">
            <v>1058.2201529602171</v>
          </cell>
          <cell r="CH886">
            <v>1633.1565523482859</v>
          </cell>
          <cell r="CI886">
            <v>1898.8661077778088</v>
          </cell>
          <cell r="CJ886">
            <v>2223.3070110236295</v>
          </cell>
          <cell r="CK886">
            <v>2339.674304942484</v>
          </cell>
          <cell r="CL886">
            <v>2119.0719690496335</v>
          </cell>
          <cell r="CM886">
            <v>2122.1863956419402</v>
          </cell>
          <cell r="CN886">
            <v>1870.818953563692</v>
          </cell>
          <cell r="CO886">
            <v>1516.7026958410861</v>
          </cell>
          <cell r="CP886">
            <v>1021.5292656661477</v>
          </cell>
          <cell r="CQ886">
            <v>784.07399325829465</v>
          </cell>
          <cell r="CR886">
            <v>19685.189181339927</v>
          </cell>
          <cell r="CS886">
            <v>953.50470711372327</v>
          </cell>
          <cell r="CT886">
            <v>1067.1578243579715</v>
          </cell>
          <cell r="CU886">
            <v>1651.7004238537629</v>
          </cell>
          <cell r="CV886">
            <v>1918.7158657740219</v>
          </cell>
          <cell r="CW886">
            <v>2222.4345808454673</v>
          </cell>
          <cell r="CX886">
            <v>2359.4568920962629</v>
          </cell>
          <cell r="CY886">
            <v>2136.9696070440114</v>
          </cell>
          <cell r="CZ886">
            <v>2138.2634475097875</v>
          </cell>
          <cell r="DA886">
            <v>1886.6198620477517</v>
          </cell>
          <cell r="DB886">
            <v>1529.5126846627099</v>
          </cell>
          <cell r="DC886">
            <v>1030.15704830701</v>
          </cell>
          <cell r="DD886">
            <v>790.69623772799969</v>
          </cell>
          <cell r="DE886">
            <v>20368.497021554969</v>
          </cell>
          <cell r="DF886">
            <v>986.68667529895902</v>
          </cell>
          <cell r="DG886">
            <v>1104.2949228425277</v>
          </cell>
          <cell r="DH886">
            <v>1709.1795959253795</v>
          </cell>
          <cell r="DI886">
            <v>1984.8222067742026</v>
          </cell>
          <cell r="DJ886">
            <v>2299.7753013651236</v>
          </cell>
          <cell r="DK886">
            <v>2439.8448353975546</v>
          </cell>
          <cell r="DL886">
            <v>2211.3361511903931</v>
          </cell>
          <cell r="DM886">
            <v>2214.8359312318207</v>
          </cell>
          <cell r="DN886">
            <v>1950.7626966224634</v>
          </cell>
          <cell r="DO886">
            <v>1582.7397263067542</v>
          </cell>
          <cell r="DP886">
            <v>1066.0065120322979</v>
          </cell>
          <cell r="DQ886">
            <v>818.21246656822041</v>
          </cell>
          <cell r="DR886">
            <v>20771.439426640514</v>
          </cell>
          <cell r="DS886">
            <v>994.33980634406907</v>
          </cell>
          <cell r="DT886">
            <v>1179.8268774353201</v>
          </cell>
          <cell r="DU886">
            <v>1713.9686120447586</v>
          </cell>
          <cell r="DV886">
            <v>2000.2405213648162</v>
          </cell>
          <cell r="DW886">
            <v>2509.7896520618815</v>
          </cell>
          <cell r="DX886">
            <v>2462.1852158305992</v>
          </cell>
          <cell r="DY886">
            <v>2226.9015148211329</v>
          </cell>
          <cell r="DZ886">
            <v>2232.0150650367723</v>
          </cell>
          <cell r="EA886">
            <v>1967.4168378360919</v>
          </cell>
          <cell r="EB886">
            <v>1585.9215705897368</v>
          </cell>
          <cell r="EC886">
            <v>1074.2748940152524</v>
          </cell>
          <cell r="ED886">
            <v>824.55885925973416</v>
          </cell>
        </row>
        <row r="888">
          <cell r="A888" t="str">
            <v>Additional Fixed Costs</v>
          </cell>
        </row>
        <row r="889"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K889">
            <v>0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7"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0</v>
          </cell>
          <cell r="DH897">
            <v>0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899"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</row>
        <row r="900"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</row>
        <row r="901">
          <cell r="J901" t="str">
            <v>Mills / kWh</v>
          </cell>
          <cell r="W901" t="str">
            <v>Mills / kWh</v>
          </cell>
          <cell r="AJ901" t="str">
            <v>Mills / kWh</v>
          </cell>
          <cell r="AW901" t="str">
            <v>Mills / kWh</v>
          </cell>
          <cell r="BJ901" t="str">
            <v>Mills / kWh</v>
          </cell>
          <cell r="BW901" t="str">
            <v>Mills / kWh</v>
          </cell>
          <cell r="CJ901" t="str">
            <v>Mills / kWh</v>
          </cell>
          <cell r="CW901" t="str">
            <v>Mills / kWh</v>
          </cell>
          <cell r="DJ901" t="str">
            <v>Mills / kWh</v>
          </cell>
          <cell r="DW901" t="str">
            <v>Mills / kWh</v>
          </cell>
        </row>
        <row r="902">
          <cell r="A902" t="str">
            <v>Special Sales For Resale</v>
          </cell>
        </row>
        <row r="904"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8"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  <cell r="DG908">
            <v>0</v>
          </cell>
          <cell r="DH908">
            <v>0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  <cell r="DQ908">
            <v>0</v>
          </cell>
          <cell r="DR908">
            <v>0</v>
          </cell>
          <cell r="DS908">
            <v>0</v>
          </cell>
          <cell r="DT908">
            <v>0</v>
          </cell>
          <cell r="DU908">
            <v>0</v>
          </cell>
          <cell r="DV908">
            <v>0</v>
          </cell>
          <cell r="DW908">
            <v>0</v>
          </cell>
          <cell r="DX908">
            <v>0</v>
          </cell>
          <cell r="DY908">
            <v>0</v>
          </cell>
          <cell r="DZ908">
            <v>0</v>
          </cell>
          <cell r="EA908">
            <v>0</v>
          </cell>
          <cell r="EB908">
            <v>0</v>
          </cell>
          <cell r="EC908">
            <v>0</v>
          </cell>
          <cell r="ED908">
            <v>0</v>
          </cell>
        </row>
        <row r="909"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0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0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0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  <cell r="DQ909">
            <v>0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0</v>
          </cell>
          <cell r="DY909">
            <v>0</v>
          </cell>
          <cell r="DZ909">
            <v>0</v>
          </cell>
          <cell r="EA909">
            <v>0</v>
          </cell>
          <cell r="EB909">
            <v>0</v>
          </cell>
          <cell r="EC909">
            <v>0</v>
          </cell>
          <cell r="ED909">
            <v>0</v>
          </cell>
        </row>
        <row r="910"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</row>
        <row r="913"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  <cell r="DL913">
            <v>0</v>
          </cell>
          <cell r="DM913">
            <v>0</v>
          </cell>
          <cell r="DN913">
            <v>0</v>
          </cell>
          <cell r="DO913">
            <v>0</v>
          </cell>
          <cell r="DP913">
            <v>0</v>
          </cell>
          <cell r="DQ913">
            <v>0</v>
          </cell>
          <cell r="DR913">
            <v>0</v>
          </cell>
          <cell r="DS913">
            <v>0</v>
          </cell>
          <cell r="DT913">
            <v>0</v>
          </cell>
          <cell r="DU913">
            <v>0</v>
          </cell>
          <cell r="DV913">
            <v>0</v>
          </cell>
          <cell r="DW913">
            <v>0</v>
          </cell>
          <cell r="DX913">
            <v>0</v>
          </cell>
          <cell r="DY913">
            <v>0</v>
          </cell>
          <cell r="DZ913">
            <v>0</v>
          </cell>
          <cell r="EA913">
            <v>0</v>
          </cell>
          <cell r="EB913">
            <v>0</v>
          </cell>
          <cell r="EC913">
            <v>0</v>
          </cell>
          <cell r="ED913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7">
          <cell r="F927">
            <v>0</v>
          </cell>
          <cell r="G927">
            <v>0</v>
          </cell>
          <cell r="H927">
            <v>-7.0000000000000007E-2</v>
          </cell>
          <cell r="I927">
            <v>0</v>
          </cell>
          <cell r="J927">
            <v>-0.01</v>
          </cell>
          <cell r="K927">
            <v>0</v>
          </cell>
          <cell r="L927">
            <v>-0.01</v>
          </cell>
          <cell r="M927">
            <v>0.01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-0.01</v>
          </cell>
          <cell r="V927">
            <v>-0.01</v>
          </cell>
          <cell r="W927">
            <v>0</v>
          </cell>
          <cell r="X927">
            <v>0</v>
          </cell>
          <cell r="Y927">
            <v>-0.01</v>
          </cell>
          <cell r="Z927">
            <v>0.01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-0.01</v>
          </cell>
          <cell r="AV927">
            <v>0</v>
          </cell>
          <cell r="AW927">
            <v>0</v>
          </cell>
          <cell r="AX927">
            <v>0</v>
          </cell>
          <cell r="AY927">
            <v>0.01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-0.01</v>
          </cell>
          <cell r="BI927">
            <v>0</v>
          </cell>
          <cell r="BJ927">
            <v>-0.01</v>
          </cell>
          <cell r="BK927">
            <v>0</v>
          </cell>
          <cell r="BL927">
            <v>0.01</v>
          </cell>
          <cell r="BM927">
            <v>0.01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-0.01</v>
          </cell>
          <cell r="BV927">
            <v>-0.01</v>
          </cell>
          <cell r="BW927">
            <v>-0.03</v>
          </cell>
          <cell r="BX927">
            <v>0</v>
          </cell>
          <cell r="BY927">
            <v>0.01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-0.01</v>
          </cell>
          <cell r="CF927">
            <v>0</v>
          </cell>
          <cell r="CG927">
            <v>0</v>
          </cell>
          <cell r="CH927">
            <v>-0.02</v>
          </cell>
          <cell r="CI927">
            <v>-0.01</v>
          </cell>
          <cell r="CJ927">
            <v>-0.01</v>
          </cell>
          <cell r="CK927">
            <v>0</v>
          </cell>
          <cell r="CL927">
            <v>-0.02</v>
          </cell>
          <cell r="CM927">
            <v>0.01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-0.01</v>
          </cell>
          <cell r="CS927">
            <v>0</v>
          </cell>
          <cell r="CT927">
            <v>0</v>
          </cell>
          <cell r="CU927">
            <v>-0.01</v>
          </cell>
          <cell r="CV927">
            <v>-0.02</v>
          </cell>
          <cell r="CW927">
            <v>-0.02</v>
          </cell>
          <cell r="CX927">
            <v>0</v>
          </cell>
          <cell r="CY927">
            <v>-0.02</v>
          </cell>
          <cell r="CZ927">
            <v>0.01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-0.01</v>
          </cell>
          <cell r="DF927">
            <v>0</v>
          </cell>
          <cell r="DG927">
            <v>0</v>
          </cell>
          <cell r="DH927">
            <v>0</v>
          </cell>
          <cell r="DI927">
            <v>-0.02</v>
          </cell>
          <cell r="DJ927">
            <v>0</v>
          </cell>
          <cell r="DK927">
            <v>0</v>
          </cell>
          <cell r="DL927">
            <v>-0.03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-0.01</v>
          </cell>
          <cell r="DV927">
            <v>-0.01</v>
          </cell>
          <cell r="DW927">
            <v>0</v>
          </cell>
          <cell r="DX927">
            <v>0</v>
          </cell>
          <cell r="DY927">
            <v>-0.02</v>
          </cell>
          <cell r="DZ927">
            <v>0.04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-7.0000000000000007E-2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-0.03</v>
          </cell>
          <cell r="M928">
            <v>0</v>
          </cell>
          <cell r="N928">
            <v>0</v>
          </cell>
          <cell r="O928">
            <v>-0.01</v>
          </cell>
          <cell r="P928">
            <v>0</v>
          </cell>
          <cell r="Q928">
            <v>-0.01</v>
          </cell>
          <cell r="R928">
            <v>-0.01</v>
          </cell>
          <cell r="S928">
            <v>-0.01</v>
          </cell>
          <cell r="T928">
            <v>0</v>
          </cell>
          <cell r="U928">
            <v>0</v>
          </cell>
          <cell r="V928">
            <v>-0.01</v>
          </cell>
          <cell r="W928">
            <v>-0.01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-0.01</v>
          </cell>
          <cell r="AC928">
            <v>0</v>
          </cell>
          <cell r="AD928">
            <v>0</v>
          </cell>
          <cell r="AE928">
            <v>-0.01</v>
          </cell>
          <cell r="AF928">
            <v>0</v>
          </cell>
          <cell r="AG928">
            <v>-0.02</v>
          </cell>
          <cell r="AH928">
            <v>0.01</v>
          </cell>
          <cell r="AI928">
            <v>-0.01</v>
          </cell>
          <cell r="AJ928">
            <v>-0.01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-0.01</v>
          </cell>
          <cell r="AP928">
            <v>-0.01</v>
          </cell>
          <cell r="AQ928">
            <v>0</v>
          </cell>
          <cell r="AR928">
            <v>-0.01</v>
          </cell>
          <cell r="AS928">
            <v>0</v>
          </cell>
          <cell r="AT928">
            <v>0</v>
          </cell>
          <cell r="AU928">
            <v>-0.01</v>
          </cell>
          <cell r="AV928">
            <v>-0.06</v>
          </cell>
          <cell r="AW928">
            <v>-0.03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-0.01</v>
          </cell>
          <cell r="BC928">
            <v>-0.01</v>
          </cell>
          <cell r="BD928">
            <v>0</v>
          </cell>
          <cell r="BE928">
            <v>-0.01</v>
          </cell>
          <cell r="BF928">
            <v>-0.1</v>
          </cell>
          <cell r="BG928">
            <v>-0.01</v>
          </cell>
          <cell r="BH928">
            <v>-0.02</v>
          </cell>
          <cell r="BI928">
            <v>-0.02</v>
          </cell>
          <cell r="BJ928">
            <v>-0.02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-0.01</v>
          </cell>
          <cell r="BP928">
            <v>-0.01</v>
          </cell>
          <cell r="BQ928">
            <v>0</v>
          </cell>
          <cell r="BR928">
            <v>-0.01</v>
          </cell>
          <cell r="BS928">
            <v>0</v>
          </cell>
          <cell r="BT928">
            <v>-0.02</v>
          </cell>
          <cell r="BU928">
            <v>-0.01</v>
          </cell>
          <cell r="BV928">
            <v>0.01</v>
          </cell>
          <cell r="BW928">
            <v>-0.01</v>
          </cell>
          <cell r="BX928">
            <v>0</v>
          </cell>
          <cell r="BY928">
            <v>0</v>
          </cell>
          <cell r="BZ928">
            <v>0.01</v>
          </cell>
          <cell r="CA928">
            <v>0</v>
          </cell>
          <cell r="CB928">
            <v>-0.01</v>
          </cell>
          <cell r="CC928">
            <v>-0.02</v>
          </cell>
          <cell r="CD928">
            <v>0</v>
          </cell>
          <cell r="CE928">
            <v>-0.01</v>
          </cell>
          <cell r="CF928">
            <v>0</v>
          </cell>
          <cell r="CG928">
            <v>-0.01</v>
          </cell>
          <cell r="CH928">
            <v>-0.02</v>
          </cell>
          <cell r="CI928">
            <v>-0.01</v>
          </cell>
          <cell r="CJ928">
            <v>-0.01</v>
          </cell>
          <cell r="CK928">
            <v>0</v>
          </cell>
          <cell r="CL928">
            <v>0</v>
          </cell>
          <cell r="CM928">
            <v>-0.01</v>
          </cell>
          <cell r="CN928">
            <v>0</v>
          </cell>
          <cell r="CO928">
            <v>-0.01</v>
          </cell>
          <cell r="CP928">
            <v>-0.02</v>
          </cell>
          <cell r="CQ928">
            <v>0</v>
          </cell>
          <cell r="CR928">
            <v>-0.01</v>
          </cell>
          <cell r="CS928">
            <v>0</v>
          </cell>
          <cell r="CT928">
            <v>-0.02</v>
          </cell>
          <cell r="CU928">
            <v>-0.01</v>
          </cell>
          <cell r="CV928">
            <v>-0.01</v>
          </cell>
          <cell r="CW928">
            <v>-0.03</v>
          </cell>
          <cell r="CX928">
            <v>-0.01</v>
          </cell>
          <cell r="CY928">
            <v>0.01</v>
          </cell>
          <cell r="CZ928">
            <v>0</v>
          </cell>
          <cell r="DA928">
            <v>0</v>
          </cell>
          <cell r="DB928">
            <v>-0.02</v>
          </cell>
          <cell r="DC928">
            <v>-0.01</v>
          </cell>
          <cell r="DD928">
            <v>0</v>
          </cell>
          <cell r="DE928">
            <v>-0.01</v>
          </cell>
          <cell r="DF928">
            <v>0</v>
          </cell>
          <cell r="DG928">
            <v>-0.02</v>
          </cell>
          <cell r="DH928">
            <v>-0.01</v>
          </cell>
          <cell r="DI928">
            <v>-0.01</v>
          </cell>
          <cell r="DJ928">
            <v>-0.01</v>
          </cell>
          <cell r="DK928">
            <v>0</v>
          </cell>
          <cell r="DL928">
            <v>0.01</v>
          </cell>
          <cell r="DM928">
            <v>0</v>
          </cell>
          <cell r="DN928">
            <v>0</v>
          </cell>
          <cell r="DO928">
            <v>-0.02</v>
          </cell>
          <cell r="DP928">
            <v>-0.02</v>
          </cell>
          <cell r="DQ928">
            <v>0</v>
          </cell>
          <cell r="DR928">
            <v>-0.01</v>
          </cell>
          <cell r="DS928">
            <v>0</v>
          </cell>
          <cell r="DT928">
            <v>-0.02</v>
          </cell>
          <cell r="DU928">
            <v>-0.01</v>
          </cell>
          <cell r="DV928">
            <v>-0.06</v>
          </cell>
          <cell r="DW928">
            <v>0</v>
          </cell>
          <cell r="DX928">
            <v>0</v>
          </cell>
          <cell r="DY928">
            <v>-0.03</v>
          </cell>
          <cell r="DZ928">
            <v>0.02</v>
          </cell>
          <cell r="EA928">
            <v>0.02</v>
          </cell>
          <cell r="EB928">
            <v>-0.02</v>
          </cell>
          <cell r="EC928">
            <v>-0.01</v>
          </cell>
          <cell r="ED928">
            <v>0</v>
          </cell>
        </row>
        <row r="929">
          <cell r="F929">
            <v>0</v>
          </cell>
          <cell r="G929">
            <v>-0.04</v>
          </cell>
          <cell r="H929">
            <v>0</v>
          </cell>
          <cell r="I929">
            <v>-0.04</v>
          </cell>
          <cell r="J929">
            <v>-0.02</v>
          </cell>
          <cell r="K929">
            <v>0</v>
          </cell>
          <cell r="L929">
            <v>-0.05</v>
          </cell>
          <cell r="M929">
            <v>0.01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-0.01</v>
          </cell>
          <cell r="S929">
            <v>0</v>
          </cell>
          <cell r="T929">
            <v>0</v>
          </cell>
          <cell r="U929">
            <v>0</v>
          </cell>
          <cell r="V929">
            <v>-0.04</v>
          </cell>
          <cell r="W929">
            <v>-0.03</v>
          </cell>
          <cell r="X929">
            <v>0</v>
          </cell>
          <cell r="Y929">
            <v>-0.03</v>
          </cell>
          <cell r="Z929">
            <v>0</v>
          </cell>
          <cell r="AA929">
            <v>0.01</v>
          </cell>
          <cell r="AB929">
            <v>0</v>
          </cell>
          <cell r="AC929">
            <v>0</v>
          </cell>
          <cell r="AD929">
            <v>0</v>
          </cell>
          <cell r="AE929">
            <v>-0.01</v>
          </cell>
          <cell r="AF929">
            <v>0</v>
          </cell>
          <cell r="AG929">
            <v>0</v>
          </cell>
          <cell r="AH929">
            <v>-0.01</v>
          </cell>
          <cell r="AI929">
            <v>0</v>
          </cell>
          <cell r="AJ929">
            <v>0</v>
          </cell>
          <cell r="AK929">
            <v>0.01</v>
          </cell>
          <cell r="AL929">
            <v>-0.03</v>
          </cell>
          <cell r="AM929">
            <v>0.01</v>
          </cell>
          <cell r="AN929">
            <v>0.01</v>
          </cell>
          <cell r="AO929">
            <v>0</v>
          </cell>
          <cell r="AP929">
            <v>0</v>
          </cell>
          <cell r="AQ929">
            <v>0</v>
          </cell>
          <cell r="AR929">
            <v>-0.03</v>
          </cell>
          <cell r="AS929">
            <v>0</v>
          </cell>
          <cell r="AT929">
            <v>0</v>
          </cell>
          <cell r="AU929">
            <v>-0.01</v>
          </cell>
          <cell r="AV929">
            <v>0</v>
          </cell>
          <cell r="AW929">
            <v>-0.03</v>
          </cell>
          <cell r="AX929">
            <v>0</v>
          </cell>
          <cell r="AY929">
            <v>-0.04</v>
          </cell>
          <cell r="AZ929">
            <v>0.01</v>
          </cell>
          <cell r="BA929">
            <v>0</v>
          </cell>
          <cell r="BB929">
            <v>0</v>
          </cell>
          <cell r="BC929">
            <v>0</v>
          </cell>
          <cell r="BD929">
            <v>-0.02</v>
          </cell>
          <cell r="BE929">
            <v>-0.02</v>
          </cell>
          <cell r="BF929">
            <v>0</v>
          </cell>
          <cell r="BG929">
            <v>0</v>
          </cell>
          <cell r="BH929">
            <v>0</v>
          </cell>
          <cell r="BI929">
            <v>-0.01</v>
          </cell>
          <cell r="BJ929">
            <v>0</v>
          </cell>
          <cell r="BK929">
            <v>0</v>
          </cell>
          <cell r="BL929">
            <v>-0.06</v>
          </cell>
          <cell r="BM929">
            <v>0.02</v>
          </cell>
          <cell r="BN929">
            <v>0</v>
          </cell>
          <cell r="BO929">
            <v>0</v>
          </cell>
          <cell r="BP929">
            <v>0</v>
          </cell>
          <cell r="BQ929">
            <v>-0.01</v>
          </cell>
          <cell r="BR929">
            <v>0</v>
          </cell>
          <cell r="BS929">
            <v>0</v>
          </cell>
          <cell r="BT929">
            <v>0</v>
          </cell>
          <cell r="BU929">
            <v>-0.03</v>
          </cell>
          <cell r="BV929">
            <v>0</v>
          </cell>
          <cell r="BW929">
            <v>-0.04</v>
          </cell>
          <cell r="BX929">
            <v>0</v>
          </cell>
          <cell r="BY929">
            <v>-0.03</v>
          </cell>
          <cell r="BZ929">
            <v>0.01</v>
          </cell>
          <cell r="CA929">
            <v>0</v>
          </cell>
          <cell r="CB929">
            <v>0</v>
          </cell>
          <cell r="CC929">
            <v>0</v>
          </cell>
          <cell r="CD929">
            <v>-0.01</v>
          </cell>
          <cell r="CE929">
            <v>0</v>
          </cell>
          <cell r="CF929">
            <v>0</v>
          </cell>
          <cell r="CG929">
            <v>0</v>
          </cell>
          <cell r="CH929">
            <v>-0.01</v>
          </cell>
          <cell r="CI929">
            <v>-0.01</v>
          </cell>
          <cell r="CJ929">
            <v>0</v>
          </cell>
          <cell r="CK929">
            <v>0</v>
          </cell>
          <cell r="CL929">
            <v>-0.03</v>
          </cell>
          <cell r="CM929">
            <v>0.01</v>
          </cell>
          <cell r="CN929">
            <v>0</v>
          </cell>
          <cell r="CO929">
            <v>0</v>
          </cell>
          <cell r="CP929">
            <v>0</v>
          </cell>
          <cell r="CQ929">
            <v>-0.02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-0.02</v>
          </cell>
          <cell r="CW929">
            <v>-7.0000000000000007E-2</v>
          </cell>
          <cell r="CX929">
            <v>0</v>
          </cell>
          <cell r="CY929">
            <v>-0.03</v>
          </cell>
          <cell r="CZ929">
            <v>0.01</v>
          </cell>
          <cell r="DA929">
            <v>0</v>
          </cell>
          <cell r="DB929">
            <v>0</v>
          </cell>
          <cell r="DC929">
            <v>0</v>
          </cell>
          <cell r="DD929">
            <v>-0.02</v>
          </cell>
          <cell r="DE929">
            <v>0</v>
          </cell>
          <cell r="DF929">
            <v>0</v>
          </cell>
          <cell r="DG929">
            <v>0</v>
          </cell>
          <cell r="DH929">
            <v>-0.01</v>
          </cell>
          <cell r="DI929">
            <v>-0.02</v>
          </cell>
          <cell r="DJ929">
            <v>-0.03</v>
          </cell>
          <cell r="DK929">
            <v>0.01</v>
          </cell>
          <cell r="DL929">
            <v>-0.03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-0.02</v>
          </cell>
          <cell r="DR929">
            <v>-0.01</v>
          </cell>
          <cell r="DS929">
            <v>0</v>
          </cell>
          <cell r="DT929">
            <v>0</v>
          </cell>
          <cell r="DU929">
            <v>0</v>
          </cell>
          <cell r="DV929">
            <v>-0.03</v>
          </cell>
          <cell r="DW929">
            <v>-0.01</v>
          </cell>
          <cell r="DX929">
            <v>0</v>
          </cell>
          <cell r="DY929">
            <v>-0.05</v>
          </cell>
          <cell r="DZ929">
            <v>0.02</v>
          </cell>
          <cell r="EA929">
            <v>0</v>
          </cell>
          <cell r="EB929">
            <v>0</v>
          </cell>
          <cell r="EC929">
            <v>0</v>
          </cell>
          <cell r="ED929">
            <v>-0.02</v>
          </cell>
        </row>
        <row r="930">
          <cell r="F930">
            <v>-0.01</v>
          </cell>
          <cell r="G930">
            <v>-0.04</v>
          </cell>
          <cell r="H930">
            <v>-0.02</v>
          </cell>
          <cell r="I930">
            <v>0</v>
          </cell>
          <cell r="J930">
            <v>0</v>
          </cell>
          <cell r="K930">
            <v>0</v>
          </cell>
          <cell r="L930">
            <v>-0.01</v>
          </cell>
          <cell r="M930">
            <v>-0.01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-0.01</v>
          </cell>
          <cell r="S930">
            <v>-0.01</v>
          </cell>
          <cell r="T930">
            <v>0</v>
          </cell>
          <cell r="U930">
            <v>-0.02</v>
          </cell>
          <cell r="V930">
            <v>-0.02</v>
          </cell>
          <cell r="W930">
            <v>0</v>
          </cell>
          <cell r="X930">
            <v>0</v>
          </cell>
          <cell r="Y930">
            <v>-0.06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-0.01</v>
          </cell>
          <cell r="AF930">
            <v>0</v>
          </cell>
          <cell r="AG930">
            <v>-0.01</v>
          </cell>
          <cell r="AH930">
            <v>-0.02</v>
          </cell>
          <cell r="AI930">
            <v>-0.02</v>
          </cell>
          <cell r="AJ930">
            <v>-0.01</v>
          </cell>
          <cell r="AK930">
            <v>0</v>
          </cell>
          <cell r="AL930">
            <v>-0.01</v>
          </cell>
          <cell r="AM930">
            <v>0</v>
          </cell>
          <cell r="AN930">
            <v>0</v>
          </cell>
          <cell r="AO930">
            <v>-0.01</v>
          </cell>
          <cell r="AP930">
            <v>0</v>
          </cell>
          <cell r="AQ930">
            <v>-0.01</v>
          </cell>
          <cell r="AR930">
            <v>-0.01</v>
          </cell>
          <cell r="AS930">
            <v>0</v>
          </cell>
          <cell r="AT930">
            <v>-0.01</v>
          </cell>
          <cell r="AU930">
            <v>-0.01</v>
          </cell>
          <cell r="AV930">
            <v>-0.03</v>
          </cell>
          <cell r="AW930">
            <v>-0.01</v>
          </cell>
          <cell r="AX930">
            <v>-0.01</v>
          </cell>
          <cell r="AY930">
            <v>-0.01</v>
          </cell>
          <cell r="AZ930">
            <v>0</v>
          </cell>
          <cell r="BA930">
            <v>-0.01</v>
          </cell>
          <cell r="BB930">
            <v>-0.01</v>
          </cell>
          <cell r="BC930">
            <v>0</v>
          </cell>
          <cell r="BD930">
            <v>-0.01</v>
          </cell>
          <cell r="BE930">
            <v>-0.01</v>
          </cell>
          <cell r="BF930">
            <v>0.04</v>
          </cell>
          <cell r="BG930">
            <v>0</v>
          </cell>
          <cell r="BH930">
            <v>-0.03</v>
          </cell>
          <cell r="BI930">
            <v>-0.03</v>
          </cell>
          <cell r="BJ930">
            <v>-0.01</v>
          </cell>
          <cell r="BK930">
            <v>-0.01</v>
          </cell>
          <cell r="BL930">
            <v>-0.02</v>
          </cell>
          <cell r="BM930">
            <v>-0.01</v>
          </cell>
          <cell r="BN930">
            <v>-0.01</v>
          </cell>
          <cell r="BO930">
            <v>-0.01</v>
          </cell>
          <cell r="BP930">
            <v>-0.01</v>
          </cell>
          <cell r="BQ930">
            <v>0</v>
          </cell>
          <cell r="BR930">
            <v>-0.01</v>
          </cell>
          <cell r="BS930">
            <v>-0.01</v>
          </cell>
          <cell r="BT930">
            <v>0</v>
          </cell>
          <cell r="BU930">
            <v>0</v>
          </cell>
          <cell r="BV930">
            <v>-0.02</v>
          </cell>
          <cell r="BW930">
            <v>-0.01</v>
          </cell>
          <cell r="BX930">
            <v>-0.01</v>
          </cell>
          <cell r="BY930">
            <v>-0.01</v>
          </cell>
          <cell r="BZ930">
            <v>0</v>
          </cell>
          <cell r="CA930">
            <v>-0.01</v>
          </cell>
          <cell r="CB930">
            <v>-0.01</v>
          </cell>
          <cell r="CC930">
            <v>0</v>
          </cell>
          <cell r="CD930">
            <v>0</v>
          </cell>
          <cell r="CE930">
            <v>-0.01</v>
          </cell>
          <cell r="CF930">
            <v>0</v>
          </cell>
          <cell r="CG930">
            <v>0</v>
          </cell>
          <cell r="CH930">
            <v>-0.03</v>
          </cell>
          <cell r="CI930">
            <v>-0.01</v>
          </cell>
          <cell r="CJ930">
            <v>-0.01</v>
          </cell>
          <cell r="CK930">
            <v>0</v>
          </cell>
          <cell r="CL930">
            <v>-0.01</v>
          </cell>
          <cell r="CM930">
            <v>0</v>
          </cell>
          <cell r="CN930">
            <v>-0.01</v>
          </cell>
          <cell r="CO930">
            <v>-0.01</v>
          </cell>
          <cell r="CP930">
            <v>-0.01</v>
          </cell>
          <cell r="CQ930">
            <v>0</v>
          </cell>
          <cell r="CR930">
            <v>-0.01</v>
          </cell>
          <cell r="CS930">
            <v>0</v>
          </cell>
          <cell r="CT930">
            <v>-0.01</v>
          </cell>
          <cell r="CU930">
            <v>0</v>
          </cell>
          <cell r="CV930">
            <v>-0.01</v>
          </cell>
          <cell r="CW930">
            <v>-0.01</v>
          </cell>
          <cell r="CX930">
            <v>0</v>
          </cell>
          <cell r="CY930">
            <v>-0.01</v>
          </cell>
          <cell r="CZ930">
            <v>-0.01</v>
          </cell>
          <cell r="DA930">
            <v>-0.02</v>
          </cell>
          <cell r="DB930">
            <v>-0.01</v>
          </cell>
          <cell r="DC930">
            <v>-0.01</v>
          </cell>
          <cell r="DD930">
            <v>0</v>
          </cell>
          <cell r="DE930">
            <v>-0.01</v>
          </cell>
          <cell r="DF930">
            <v>0</v>
          </cell>
          <cell r="DG930">
            <v>-0.01</v>
          </cell>
          <cell r="DH930">
            <v>-0.01</v>
          </cell>
          <cell r="DI930">
            <v>-0.02</v>
          </cell>
          <cell r="DJ930">
            <v>-0.02</v>
          </cell>
          <cell r="DK930">
            <v>0</v>
          </cell>
          <cell r="DL930">
            <v>-0.01</v>
          </cell>
          <cell r="DM930">
            <v>0</v>
          </cell>
          <cell r="DN930">
            <v>-0.01</v>
          </cell>
          <cell r="DO930">
            <v>-0.01</v>
          </cell>
          <cell r="DP930">
            <v>-0.01</v>
          </cell>
          <cell r="DQ930">
            <v>0</v>
          </cell>
          <cell r="DR930">
            <v>-0.01</v>
          </cell>
          <cell r="DS930">
            <v>0</v>
          </cell>
          <cell r="DT930">
            <v>-0.01</v>
          </cell>
          <cell r="DU930">
            <v>-0.02</v>
          </cell>
          <cell r="DV930">
            <v>-0.01</v>
          </cell>
          <cell r="DW930">
            <v>-0.02</v>
          </cell>
          <cell r="DX930">
            <v>0</v>
          </cell>
          <cell r="DY930">
            <v>-0.05</v>
          </cell>
          <cell r="DZ930">
            <v>-0.03</v>
          </cell>
          <cell r="EA930">
            <v>-0.01</v>
          </cell>
          <cell r="EB930">
            <v>-0.01</v>
          </cell>
          <cell r="EC930">
            <v>-0.01</v>
          </cell>
          <cell r="ED930">
            <v>0</v>
          </cell>
        </row>
        <row r="931">
          <cell r="F931">
            <v>-0.04</v>
          </cell>
          <cell r="G931">
            <v>-0.03</v>
          </cell>
          <cell r="H931">
            <v>-0.01</v>
          </cell>
          <cell r="I931">
            <v>0</v>
          </cell>
          <cell r="J931">
            <v>-0.02</v>
          </cell>
          <cell r="K931">
            <v>0</v>
          </cell>
          <cell r="L931">
            <v>-0.01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-0.01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-0.01</v>
          </cell>
          <cell r="X931">
            <v>0</v>
          </cell>
          <cell r="Y931">
            <v>-0.01</v>
          </cell>
          <cell r="Z931">
            <v>-0.01</v>
          </cell>
          <cell r="AA931">
            <v>0</v>
          </cell>
          <cell r="AB931">
            <v>-0.01</v>
          </cell>
          <cell r="AC931">
            <v>-0.01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-0.01</v>
          </cell>
          <cell r="BE931">
            <v>-0.02</v>
          </cell>
          <cell r="BF931">
            <v>-0.02</v>
          </cell>
          <cell r="BG931">
            <v>0</v>
          </cell>
          <cell r="BH931">
            <v>-0.03</v>
          </cell>
          <cell r="BI931">
            <v>-7.0000000000000007E-2</v>
          </cell>
          <cell r="BJ931">
            <v>-7.0000000000000007E-2</v>
          </cell>
          <cell r="BK931">
            <v>0</v>
          </cell>
          <cell r="BL931">
            <v>-0.03</v>
          </cell>
          <cell r="BM931">
            <v>-0.02</v>
          </cell>
          <cell r="BN931">
            <v>0</v>
          </cell>
          <cell r="BO931">
            <v>0</v>
          </cell>
          <cell r="BP931">
            <v>-0.01</v>
          </cell>
          <cell r="BQ931">
            <v>0</v>
          </cell>
          <cell r="BR931">
            <v>-0.01</v>
          </cell>
          <cell r="BS931">
            <v>0</v>
          </cell>
          <cell r="BT931">
            <v>0</v>
          </cell>
          <cell r="BU931">
            <v>-0.06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-0.01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-0.03</v>
          </cell>
          <cell r="CM931">
            <v>0</v>
          </cell>
          <cell r="CN931">
            <v>0</v>
          </cell>
          <cell r="CO931">
            <v>-0.02</v>
          </cell>
          <cell r="CP931">
            <v>0</v>
          </cell>
          <cell r="CQ931">
            <v>0</v>
          </cell>
          <cell r="CR931">
            <v>-0.01</v>
          </cell>
          <cell r="CS931">
            <v>0</v>
          </cell>
          <cell r="CT931">
            <v>-0.04</v>
          </cell>
          <cell r="CU931">
            <v>-0.04</v>
          </cell>
          <cell r="CV931">
            <v>0</v>
          </cell>
          <cell r="CW931">
            <v>-0.03</v>
          </cell>
          <cell r="CX931">
            <v>0</v>
          </cell>
          <cell r="CY931">
            <v>-0.03</v>
          </cell>
          <cell r="CZ931">
            <v>-0.03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-0.06</v>
          </cell>
          <cell r="DH931">
            <v>0</v>
          </cell>
          <cell r="DI931">
            <v>-0.02</v>
          </cell>
          <cell r="DJ931">
            <v>0</v>
          </cell>
          <cell r="DK931">
            <v>0</v>
          </cell>
          <cell r="DL931">
            <v>0.1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-0.02</v>
          </cell>
          <cell r="DS931">
            <v>0</v>
          </cell>
          <cell r="DT931">
            <v>0</v>
          </cell>
          <cell r="DU931">
            <v>0</v>
          </cell>
          <cell r="DV931">
            <v>-0.04</v>
          </cell>
          <cell r="DW931">
            <v>-0.14000000000000001</v>
          </cell>
          <cell r="DX931">
            <v>0</v>
          </cell>
          <cell r="DY931">
            <v>0</v>
          </cell>
          <cell r="DZ931">
            <v>-0.04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5">
          <cell r="F935">
            <v>-0.01</v>
          </cell>
          <cell r="G935">
            <v>-0.04</v>
          </cell>
          <cell r="H935">
            <v>-0.02</v>
          </cell>
          <cell r="I935">
            <v>-0.02</v>
          </cell>
          <cell r="J935">
            <v>-0.02</v>
          </cell>
          <cell r="K935">
            <v>-0.01</v>
          </cell>
          <cell r="L935">
            <v>-0.03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-0.01</v>
          </cell>
          <cell r="R935">
            <v>-0.01</v>
          </cell>
          <cell r="S935">
            <v>-0.01</v>
          </cell>
          <cell r="T935">
            <v>0</v>
          </cell>
          <cell r="U935">
            <v>-0.01</v>
          </cell>
          <cell r="V935">
            <v>-0.02</v>
          </cell>
          <cell r="W935">
            <v>-0.01</v>
          </cell>
          <cell r="X935">
            <v>-0.01</v>
          </cell>
          <cell r="Y935">
            <v>-0.02</v>
          </cell>
          <cell r="Z935">
            <v>-0.01</v>
          </cell>
          <cell r="AA935">
            <v>0</v>
          </cell>
          <cell r="AB935">
            <v>-0.01</v>
          </cell>
          <cell r="AC935">
            <v>-0.01</v>
          </cell>
          <cell r="AD935">
            <v>0</v>
          </cell>
          <cell r="AE935">
            <v>-0.01</v>
          </cell>
          <cell r="AF935">
            <v>0</v>
          </cell>
          <cell r="AG935">
            <v>-0.01</v>
          </cell>
          <cell r="AH935">
            <v>-0.01</v>
          </cell>
          <cell r="AI935">
            <v>-0.01</v>
          </cell>
          <cell r="AJ935">
            <v>-0.01</v>
          </cell>
          <cell r="AK935">
            <v>0</v>
          </cell>
          <cell r="AL935">
            <v>-0.01</v>
          </cell>
          <cell r="AM935">
            <v>0</v>
          </cell>
          <cell r="AN935">
            <v>0</v>
          </cell>
          <cell r="AO935">
            <v>-0.01</v>
          </cell>
          <cell r="AP935">
            <v>-0.01</v>
          </cell>
          <cell r="AQ935">
            <v>0</v>
          </cell>
          <cell r="AR935">
            <v>-0.01</v>
          </cell>
          <cell r="AS935">
            <v>0</v>
          </cell>
          <cell r="AT935">
            <v>0</v>
          </cell>
          <cell r="AU935">
            <v>-0.01</v>
          </cell>
          <cell r="AV935">
            <v>-0.02</v>
          </cell>
          <cell r="AW935">
            <v>-0.01</v>
          </cell>
          <cell r="AX935">
            <v>0</v>
          </cell>
          <cell r="AY935">
            <v>0.01</v>
          </cell>
          <cell r="AZ935">
            <v>0</v>
          </cell>
          <cell r="BA935">
            <v>0</v>
          </cell>
          <cell r="BB935">
            <v>-0.01</v>
          </cell>
          <cell r="BC935">
            <v>0</v>
          </cell>
          <cell r="BD935">
            <v>-0.02</v>
          </cell>
          <cell r="BE935">
            <v>0</v>
          </cell>
          <cell r="BF935">
            <v>0</v>
          </cell>
          <cell r="BG935">
            <v>-0.01</v>
          </cell>
          <cell r="BH935">
            <v>-0.02</v>
          </cell>
          <cell r="BI935">
            <v>-0.02</v>
          </cell>
          <cell r="BJ935">
            <v>-0.02</v>
          </cell>
          <cell r="BK935">
            <v>0</v>
          </cell>
          <cell r="BL935">
            <v>0.01</v>
          </cell>
          <cell r="BM935">
            <v>0</v>
          </cell>
          <cell r="BN935">
            <v>0</v>
          </cell>
          <cell r="BO935">
            <v>-0.01</v>
          </cell>
          <cell r="BP935">
            <v>0</v>
          </cell>
          <cell r="BQ935">
            <v>0.01</v>
          </cell>
          <cell r="BR935">
            <v>-0.01</v>
          </cell>
          <cell r="BS935">
            <v>0</v>
          </cell>
          <cell r="BT935">
            <v>-0.01</v>
          </cell>
          <cell r="BU935">
            <v>-0.02</v>
          </cell>
          <cell r="BV935">
            <v>-0.02</v>
          </cell>
          <cell r="BW935">
            <v>-0.02</v>
          </cell>
          <cell r="BX935">
            <v>0</v>
          </cell>
          <cell r="BY935">
            <v>-0.01</v>
          </cell>
          <cell r="BZ935">
            <v>0</v>
          </cell>
          <cell r="CA935">
            <v>0</v>
          </cell>
          <cell r="CB935">
            <v>-0.01</v>
          </cell>
          <cell r="CC935">
            <v>-0.01</v>
          </cell>
          <cell r="CD935">
            <v>0.01</v>
          </cell>
          <cell r="CE935">
            <v>-0.01</v>
          </cell>
          <cell r="CF935">
            <v>0</v>
          </cell>
          <cell r="CG935">
            <v>-0.01</v>
          </cell>
          <cell r="CH935">
            <v>-0.04</v>
          </cell>
          <cell r="CI935">
            <v>-0.01</v>
          </cell>
          <cell r="CJ935">
            <v>-0.01</v>
          </cell>
          <cell r="CK935">
            <v>0</v>
          </cell>
          <cell r="CL935">
            <v>-0.02</v>
          </cell>
          <cell r="CM935">
            <v>0</v>
          </cell>
          <cell r="CN935">
            <v>-0.01</v>
          </cell>
          <cell r="CO935">
            <v>-0.01</v>
          </cell>
          <cell r="CP935">
            <v>-0.01</v>
          </cell>
          <cell r="CQ935">
            <v>0.01</v>
          </cell>
          <cell r="CR935">
            <v>-0.01</v>
          </cell>
          <cell r="CS935">
            <v>0</v>
          </cell>
          <cell r="CT935">
            <v>-0.01</v>
          </cell>
          <cell r="CU935">
            <v>-0.01</v>
          </cell>
          <cell r="CV935">
            <v>-0.02</v>
          </cell>
          <cell r="CW935">
            <v>-0.03</v>
          </cell>
          <cell r="CX935">
            <v>0</v>
          </cell>
          <cell r="CY935">
            <v>-0.01</v>
          </cell>
          <cell r="CZ935">
            <v>0</v>
          </cell>
          <cell r="DA935">
            <v>-0.01</v>
          </cell>
          <cell r="DB935">
            <v>-0.01</v>
          </cell>
          <cell r="DC935">
            <v>-0.01</v>
          </cell>
          <cell r="DD935">
            <v>0.01</v>
          </cell>
          <cell r="DE935">
            <v>-0.01</v>
          </cell>
          <cell r="DF935">
            <v>0</v>
          </cell>
          <cell r="DG935">
            <v>-0.01</v>
          </cell>
          <cell r="DH935">
            <v>-0.01</v>
          </cell>
          <cell r="DI935">
            <v>-0.02</v>
          </cell>
          <cell r="DJ935">
            <v>-0.02</v>
          </cell>
          <cell r="DK935">
            <v>0</v>
          </cell>
          <cell r="DL935">
            <v>-0.01</v>
          </cell>
          <cell r="DM935">
            <v>0</v>
          </cell>
          <cell r="DN935">
            <v>-0.01</v>
          </cell>
          <cell r="DO935">
            <v>-0.01</v>
          </cell>
          <cell r="DP935">
            <v>-0.01</v>
          </cell>
          <cell r="DQ935">
            <v>0.01</v>
          </cell>
          <cell r="DR935">
            <v>-0.01</v>
          </cell>
          <cell r="DS935">
            <v>0</v>
          </cell>
          <cell r="DT935">
            <v>-0.01</v>
          </cell>
          <cell r="DU935">
            <v>-0.03</v>
          </cell>
          <cell r="DV935">
            <v>-0.04</v>
          </cell>
          <cell r="DW935">
            <v>-0.02</v>
          </cell>
          <cell r="DX935">
            <v>0</v>
          </cell>
          <cell r="DY935">
            <v>-0.04</v>
          </cell>
          <cell r="DZ935">
            <v>0.01</v>
          </cell>
          <cell r="EA935">
            <v>0</v>
          </cell>
          <cell r="EB935">
            <v>-0.01</v>
          </cell>
          <cell r="EC935">
            <v>-0.01</v>
          </cell>
          <cell r="ED935">
            <v>0.01</v>
          </cell>
        </row>
        <row r="937">
          <cell r="A937" t="str">
            <v>Total Special Sales For Resale</v>
          </cell>
          <cell r="F937">
            <v>0</v>
          </cell>
          <cell r="G937">
            <v>0.01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-0.02</v>
          </cell>
          <cell r="M937">
            <v>0.01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-0.01</v>
          </cell>
          <cell r="S937">
            <v>0</v>
          </cell>
          <cell r="T937">
            <v>0</v>
          </cell>
          <cell r="U937">
            <v>0</v>
          </cell>
          <cell r="V937">
            <v>-0.01</v>
          </cell>
          <cell r="W937">
            <v>0</v>
          </cell>
          <cell r="X937">
            <v>0</v>
          </cell>
          <cell r="Y937">
            <v>-0.02</v>
          </cell>
          <cell r="Z937">
            <v>0</v>
          </cell>
          <cell r="AA937">
            <v>0</v>
          </cell>
          <cell r="AB937">
            <v>-0.01</v>
          </cell>
          <cell r="AC937">
            <v>0</v>
          </cell>
          <cell r="AD937">
            <v>0</v>
          </cell>
          <cell r="AE937">
            <v>-0.01</v>
          </cell>
          <cell r="AF937">
            <v>0</v>
          </cell>
          <cell r="AG937">
            <v>-0.01</v>
          </cell>
          <cell r="AH937">
            <v>-0.01</v>
          </cell>
          <cell r="AI937">
            <v>-0.01</v>
          </cell>
          <cell r="AJ937">
            <v>-0.01</v>
          </cell>
          <cell r="AK937">
            <v>0</v>
          </cell>
          <cell r="AL937">
            <v>-0.01</v>
          </cell>
          <cell r="AM937">
            <v>0</v>
          </cell>
          <cell r="AN937">
            <v>0</v>
          </cell>
          <cell r="AO937">
            <v>-0.01</v>
          </cell>
          <cell r="AP937">
            <v>-0.01</v>
          </cell>
          <cell r="AQ937">
            <v>0</v>
          </cell>
          <cell r="AR937">
            <v>-0.01</v>
          </cell>
          <cell r="AS937">
            <v>0</v>
          </cell>
          <cell r="AT937">
            <v>0</v>
          </cell>
          <cell r="AU937">
            <v>-0.01</v>
          </cell>
          <cell r="AV937">
            <v>-0.02</v>
          </cell>
          <cell r="AW937">
            <v>-0.01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-0.01</v>
          </cell>
          <cell r="BC937">
            <v>0</v>
          </cell>
          <cell r="BD937">
            <v>-0.02</v>
          </cell>
          <cell r="BE937">
            <v>0</v>
          </cell>
          <cell r="BF937">
            <v>-0.01</v>
          </cell>
          <cell r="BG937">
            <v>-0.01</v>
          </cell>
          <cell r="BH937">
            <v>-0.02</v>
          </cell>
          <cell r="BI937">
            <v>-0.02</v>
          </cell>
          <cell r="BJ937">
            <v>-0.02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-0.01</v>
          </cell>
          <cell r="BP937">
            <v>0</v>
          </cell>
          <cell r="BQ937">
            <v>0.01</v>
          </cell>
          <cell r="BR937">
            <v>-0.01</v>
          </cell>
          <cell r="BS937">
            <v>0</v>
          </cell>
          <cell r="BT937">
            <v>-0.01</v>
          </cell>
          <cell r="BU937">
            <v>-0.02</v>
          </cell>
          <cell r="BV937">
            <v>-0.02</v>
          </cell>
          <cell r="BW937">
            <v>-0.02</v>
          </cell>
          <cell r="BX937">
            <v>0</v>
          </cell>
          <cell r="BY937">
            <v>-0.01</v>
          </cell>
          <cell r="BZ937">
            <v>0</v>
          </cell>
          <cell r="CA937">
            <v>0</v>
          </cell>
          <cell r="CB937">
            <v>-0.01</v>
          </cell>
          <cell r="CC937">
            <v>-0.01</v>
          </cell>
          <cell r="CD937">
            <v>0.01</v>
          </cell>
          <cell r="CE937">
            <v>-0.01</v>
          </cell>
          <cell r="CF937">
            <v>0</v>
          </cell>
          <cell r="CG937">
            <v>-0.01</v>
          </cell>
          <cell r="CH937">
            <v>-0.04</v>
          </cell>
          <cell r="CI937">
            <v>-0.01</v>
          </cell>
          <cell r="CJ937">
            <v>-0.01</v>
          </cell>
          <cell r="CK937">
            <v>0</v>
          </cell>
          <cell r="CL937">
            <v>-0.02</v>
          </cell>
          <cell r="CM937">
            <v>0</v>
          </cell>
          <cell r="CN937">
            <v>-0.01</v>
          </cell>
          <cell r="CO937">
            <v>-0.01</v>
          </cell>
          <cell r="CP937">
            <v>-0.01</v>
          </cell>
          <cell r="CQ937">
            <v>0.01</v>
          </cell>
          <cell r="CR937">
            <v>-0.01</v>
          </cell>
          <cell r="CS937">
            <v>0</v>
          </cell>
          <cell r="CT937">
            <v>-0.01</v>
          </cell>
          <cell r="CU937">
            <v>-0.01</v>
          </cell>
          <cell r="CV937">
            <v>-0.02</v>
          </cell>
          <cell r="CW937">
            <v>-0.03</v>
          </cell>
          <cell r="CX937">
            <v>0</v>
          </cell>
          <cell r="CY937">
            <v>-0.01</v>
          </cell>
          <cell r="CZ937">
            <v>0</v>
          </cell>
          <cell r="DA937">
            <v>-0.01</v>
          </cell>
          <cell r="DB937">
            <v>-0.01</v>
          </cell>
          <cell r="DC937">
            <v>-0.01</v>
          </cell>
          <cell r="DD937">
            <v>0.01</v>
          </cell>
          <cell r="DE937">
            <v>-0.01</v>
          </cell>
          <cell r="DF937">
            <v>0</v>
          </cell>
          <cell r="DG937">
            <v>-0.01</v>
          </cell>
          <cell r="DH937">
            <v>-0.01</v>
          </cell>
          <cell r="DI937">
            <v>-0.02</v>
          </cell>
          <cell r="DJ937">
            <v>-0.02</v>
          </cell>
          <cell r="DK937">
            <v>0</v>
          </cell>
          <cell r="DL937">
            <v>-0.01</v>
          </cell>
          <cell r="DM937">
            <v>0</v>
          </cell>
          <cell r="DN937">
            <v>-0.01</v>
          </cell>
          <cell r="DO937">
            <v>-0.01</v>
          </cell>
          <cell r="DP937">
            <v>-0.01</v>
          </cell>
          <cell r="DQ937">
            <v>0.01</v>
          </cell>
          <cell r="DR937">
            <v>-0.01</v>
          </cell>
          <cell r="DS937">
            <v>0</v>
          </cell>
          <cell r="DT937">
            <v>-0.01</v>
          </cell>
          <cell r="DU937">
            <v>-0.03</v>
          </cell>
          <cell r="DV937">
            <v>-0.04</v>
          </cell>
          <cell r="DW937">
            <v>-0.02</v>
          </cell>
          <cell r="DX937">
            <v>0</v>
          </cell>
          <cell r="DY937">
            <v>-0.04</v>
          </cell>
          <cell r="DZ937">
            <v>0.01</v>
          </cell>
          <cell r="EA937">
            <v>0</v>
          </cell>
          <cell r="EB937">
            <v>-0.01</v>
          </cell>
          <cell r="EC937">
            <v>-0.01</v>
          </cell>
          <cell r="ED937">
            <v>0.01</v>
          </cell>
        </row>
        <row r="939">
          <cell r="A939" t="str">
            <v>Purchased Power &amp; Net Interchange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2"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</row>
        <row r="943"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0</v>
          </cell>
          <cell r="CD943">
            <v>0</v>
          </cell>
          <cell r="CE943">
            <v>0</v>
          </cell>
          <cell r="CF943">
            <v>0</v>
          </cell>
          <cell r="CG943">
            <v>0</v>
          </cell>
          <cell r="CH943">
            <v>0</v>
          </cell>
          <cell r="CI943">
            <v>0</v>
          </cell>
          <cell r="CJ943">
            <v>0</v>
          </cell>
          <cell r="CK943">
            <v>0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  <cell r="DD943">
            <v>0</v>
          </cell>
          <cell r="DE943">
            <v>0</v>
          </cell>
          <cell r="DF943">
            <v>0</v>
          </cell>
          <cell r="DG943">
            <v>0</v>
          </cell>
          <cell r="DH943">
            <v>0</v>
          </cell>
          <cell r="DI943">
            <v>0</v>
          </cell>
          <cell r="DJ943">
            <v>0</v>
          </cell>
          <cell r="DK943">
            <v>0</v>
          </cell>
          <cell r="DL943">
            <v>0</v>
          </cell>
          <cell r="DM943">
            <v>0</v>
          </cell>
          <cell r="DN943">
            <v>0</v>
          </cell>
          <cell r="DO943">
            <v>0</v>
          </cell>
          <cell r="DP943">
            <v>0</v>
          </cell>
          <cell r="DQ943">
            <v>0</v>
          </cell>
          <cell r="DR943">
            <v>0</v>
          </cell>
          <cell r="DS943">
            <v>0</v>
          </cell>
          <cell r="DT943">
            <v>0</v>
          </cell>
          <cell r="DU943">
            <v>0</v>
          </cell>
          <cell r="DV943">
            <v>0</v>
          </cell>
          <cell r="DW943">
            <v>0</v>
          </cell>
          <cell r="DX943">
            <v>0</v>
          </cell>
          <cell r="DY943">
            <v>0</v>
          </cell>
          <cell r="DZ943">
            <v>0</v>
          </cell>
          <cell r="EA943">
            <v>0</v>
          </cell>
          <cell r="EB943">
            <v>0</v>
          </cell>
          <cell r="EC943">
            <v>0</v>
          </cell>
          <cell r="ED943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0"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4.4079752281334095E-3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3.5930925177282802E-2</v>
          </cell>
          <cell r="AY966">
            <v>0</v>
          </cell>
          <cell r="AZ966">
            <v>0</v>
          </cell>
          <cell r="BA966">
            <v>0</v>
          </cell>
          <cell r="BB966">
            <v>2.2873978533240802E-2</v>
          </cell>
          <cell r="BC966">
            <v>0</v>
          </cell>
          <cell r="BD966">
            <v>0</v>
          </cell>
          <cell r="BE966">
            <v>5.7621478165259532E-3</v>
          </cell>
          <cell r="BF966">
            <v>0</v>
          </cell>
          <cell r="BG966">
            <v>0</v>
          </cell>
          <cell r="BH966">
            <v>0</v>
          </cell>
          <cell r="BI966">
            <v>3.1406347236028864E-2</v>
          </cell>
          <cell r="BJ966">
            <v>0</v>
          </cell>
          <cell r="BK966">
            <v>0</v>
          </cell>
          <cell r="BL966">
            <v>4.1901413735686788E-2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1.2819525398271026E-2</v>
          </cell>
          <cell r="BS966">
            <v>0</v>
          </cell>
          <cell r="BT966">
            <v>0</v>
          </cell>
          <cell r="BU966">
            <v>0</v>
          </cell>
          <cell r="BV966">
            <v>9.7530176249961187E-2</v>
          </cell>
          <cell r="BW966">
            <v>0</v>
          </cell>
          <cell r="BX966">
            <v>3.5747771261824823E-2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1.3634029121220692E-2</v>
          </cell>
          <cell r="CF966">
            <v>0</v>
          </cell>
          <cell r="CG966">
            <v>0</v>
          </cell>
          <cell r="CH966">
            <v>3.6389641042447352E-2</v>
          </cell>
          <cell r="CI966">
            <v>6.1400779138224948E-2</v>
          </cell>
          <cell r="CJ966">
            <v>0</v>
          </cell>
          <cell r="CK966">
            <v>3.5587146729440633E-2</v>
          </cell>
          <cell r="CL966">
            <v>0</v>
          </cell>
          <cell r="CM966">
            <v>5.9452154898735898E-3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2.7293566968324967E-3</v>
          </cell>
          <cell r="CS966">
            <v>0</v>
          </cell>
          <cell r="CT966">
            <v>0</v>
          </cell>
          <cell r="CU966">
            <v>0</v>
          </cell>
          <cell r="CV966">
            <v>1.9946879046273125E-2</v>
          </cell>
          <cell r="CW966">
            <v>0</v>
          </cell>
          <cell r="CX966">
            <v>0</v>
          </cell>
          <cell r="CY966">
            <v>0</v>
          </cell>
          <cell r="CZ966">
            <v>8.8615983029143308E-3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3.0023781552017681E-3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3.5486267849435649E-2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5.9831353519257391E-3</v>
          </cell>
          <cell r="DS966">
            <v>0</v>
          </cell>
          <cell r="DT966">
            <v>0</v>
          </cell>
          <cell r="DU966">
            <v>1.5811475315203438E-2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5.3868515516782622E-2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1.1849852745953626E-2</v>
          </cell>
          <cell r="AF967">
            <v>0</v>
          </cell>
          <cell r="AG967">
            <v>0</v>
          </cell>
          <cell r="AH967">
            <v>5.5742725463673537E-2</v>
          </cell>
          <cell r="AI967">
            <v>0</v>
          </cell>
          <cell r="AJ967">
            <v>0</v>
          </cell>
          <cell r="AK967">
            <v>4.508927321873557E-2</v>
          </cell>
          <cell r="AL967">
            <v>0</v>
          </cell>
          <cell r="AM967">
            <v>0</v>
          </cell>
          <cell r="AN967">
            <v>0</v>
          </cell>
          <cell r="AO967">
            <v>2.4595192863415605E-2</v>
          </cell>
          <cell r="AP967">
            <v>0</v>
          </cell>
          <cell r="AQ967">
            <v>0</v>
          </cell>
          <cell r="AR967">
            <v>3.9045625638323145E-4</v>
          </cell>
          <cell r="AS967">
            <v>0</v>
          </cell>
          <cell r="AT967">
            <v>0</v>
          </cell>
          <cell r="AU967">
            <v>0</v>
          </cell>
          <cell r="AV967">
            <v>3.6553377936598963E-3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9.0131674910765014E-3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9.1028891648932131E-3</v>
          </cell>
          <cell r="BL967">
            <v>8.1617138960680791E-2</v>
          </cell>
          <cell r="BM967">
            <v>0</v>
          </cell>
          <cell r="BN967">
            <v>0</v>
          </cell>
          <cell r="BO967">
            <v>2.5968157597304753E-2</v>
          </cell>
          <cell r="BP967">
            <v>0</v>
          </cell>
          <cell r="BQ967">
            <v>0</v>
          </cell>
          <cell r="BR967">
            <v>5.8867979710441887E-4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6.7418391339089112E-3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5.6561800252694638E-3</v>
          </cell>
          <cell r="CF967">
            <v>0</v>
          </cell>
          <cell r="CG967">
            <v>0</v>
          </cell>
          <cell r="CH967">
            <v>4.1514552690031792E-2</v>
          </cell>
          <cell r="CI967">
            <v>1.7528831030588776E-2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4.5177979402382107E-3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2.1477760520923539E-2</v>
          </cell>
          <cell r="CY967">
            <v>0</v>
          </cell>
          <cell r="CZ967">
            <v>2.7412990576607399E-2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6.4267101845416619E-3</v>
          </cell>
          <cell r="DF967">
            <v>0</v>
          </cell>
          <cell r="DG967">
            <v>0</v>
          </cell>
          <cell r="DH967">
            <v>0</v>
          </cell>
          <cell r="DI967">
            <v>2.0902412498983836E-2</v>
          </cell>
          <cell r="DJ967">
            <v>0</v>
          </cell>
          <cell r="DK967">
            <v>2.1986151796483E-2</v>
          </cell>
          <cell r="DL967">
            <v>0</v>
          </cell>
          <cell r="DM967">
            <v>0</v>
          </cell>
          <cell r="DN967">
            <v>1.7729230319645239E-2</v>
          </cell>
          <cell r="DO967">
            <v>0</v>
          </cell>
          <cell r="DP967">
            <v>0</v>
          </cell>
          <cell r="DQ967">
            <v>0</v>
          </cell>
          <cell r="DR967">
            <v>9.2865675151756477E-3</v>
          </cell>
          <cell r="DS967">
            <v>0</v>
          </cell>
          <cell r="DT967">
            <v>0</v>
          </cell>
          <cell r="DU967">
            <v>4.3064813066521879E-2</v>
          </cell>
          <cell r="DV967">
            <v>1.3019479251155985E-2</v>
          </cell>
          <cell r="DW967">
            <v>0</v>
          </cell>
          <cell r="DX967">
            <v>0</v>
          </cell>
          <cell r="DY967">
            <v>2.1855043462650769E-2</v>
          </cell>
          <cell r="DZ967">
            <v>0</v>
          </cell>
          <cell r="EA967">
            <v>0</v>
          </cell>
          <cell r="EB967">
            <v>4.0853289074760823E-2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1.6869651954110054E-4</v>
          </cell>
          <cell r="AF974">
            <v>0</v>
          </cell>
          <cell r="AG974">
            <v>0</v>
          </cell>
          <cell r="AH974">
            <v>8.5566481050136645E-4</v>
          </cell>
          <cell r="AI974">
            <v>0</v>
          </cell>
          <cell r="AJ974">
            <v>0</v>
          </cell>
          <cell r="AK974">
            <v>9.1223058542055924E-4</v>
          </cell>
          <cell r="AL974">
            <v>0</v>
          </cell>
          <cell r="AM974">
            <v>0</v>
          </cell>
          <cell r="AN974">
            <v>0</v>
          </cell>
          <cell r="AO974">
            <v>2.8584231035466701E-4</v>
          </cell>
          <cell r="AP974">
            <v>0</v>
          </cell>
          <cell r="AQ974">
            <v>0</v>
          </cell>
          <cell r="AR974">
            <v>5.3692267346860945E-5</v>
          </cell>
          <cell r="AS974">
            <v>0</v>
          </cell>
          <cell r="AT974">
            <v>0</v>
          </cell>
          <cell r="AU974">
            <v>0</v>
          </cell>
          <cell r="AV974">
            <v>7.2958616936347198E-5</v>
          </cell>
          <cell r="AW974">
            <v>0</v>
          </cell>
          <cell r="AX974">
            <v>4.2787372299457616E-4</v>
          </cell>
          <cell r="AY974">
            <v>0</v>
          </cell>
          <cell r="AZ974">
            <v>0</v>
          </cell>
          <cell r="BA974">
            <v>0</v>
          </cell>
          <cell r="BB974">
            <v>1.7243705746494697E-4</v>
          </cell>
          <cell r="BC974">
            <v>0</v>
          </cell>
          <cell r="BD974">
            <v>0</v>
          </cell>
          <cell r="BE974">
            <v>1.8999428533561513E-4</v>
          </cell>
          <cell r="BF974">
            <v>0</v>
          </cell>
          <cell r="BG974">
            <v>0</v>
          </cell>
          <cell r="BH974">
            <v>0</v>
          </cell>
          <cell r="BI974">
            <v>3.9515139830115231E-4</v>
          </cell>
          <cell r="BJ974">
            <v>0</v>
          </cell>
          <cell r="BK974">
            <v>1.8638487786404312E-4</v>
          </cell>
          <cell r="BL974">
            <v>1.6113328539759664E-3</v>
          </cell>
          <cell r="BM974">
            <v>0</v>
          </cell>
          <cell r="BN974">
            <v>0</v>
          </cell>
          <cell r="BO974">
            <v>2.9093845579097888E-4</v>
          </cell>
          <cell r="BP974">
            <v>0</v>
          </cell>
          <cell r="BQ974">
            <v>0</v>
          </cell>
          <cell r="BR974">
            <v>1.3107288736691203E-4</v>
          </cell>
          <cell r="BS974">
            <v>0</v>
          </cell>
          <cell r="BT974">
            <v>0</v>
          </cell>
          <cell r="BU974">
            <v>0</v>
          </cell>
          <cell r="BV974">
            <v>1.1231733382643938E-3</v>
          </cell>
          <cell r="BW974">
            <v>0</v>
          </cell>
          <cell r="BX974">
            <v>4.0742655592751476E-4</v>
          </cell>
          <cell r="BY974">
            <v>0</v>
          </cell>
          <cell r="BZ974">
            <v>1.371730915487035E-4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1.8576372902501248E-4</v>
          </cell>
          <cell r="CF974">
            <v>0</v>
          </cell>
          <cell r="CG974">
            <v>0</v>
          </cell>
          <cell r="CH974">
            <v>8.9297758216133616E-4</v>
          </cell>
          <cell r="CI974">
            <v>9.4564631232785246E-4</v>
          </cell>
          <cell r="CJ974">
            <v>0</v>
          </cell>
          <cell r="CK974">
            <v>3.3717470787308912E-4</v>
          </cell>
          <cell r="CL974">
            <v>0</v>
          </cell>
          <cell r="CM974">
            <v>6.273579164428611E-5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7.3250234706279116E-5</v>
          </cell>
          <cell r="CS974">
            <v>0</v>
          </cell>
          <cell r="CT974">
            <v>0</v>
          </cell>
          <cell r="CU974">
            <v>0</v>
          </cell>
          <cell r="CV974">
            <v>1.9635387745609023E-4</v>
          </cell>
          <cell r="CW974">
            <v>0</v>
          </cell>
          <cell r="CX974">
            <v>3.3023793807629431E-4</v>
          </cell>
          <cell r="CY974">
            <v>0</v>
          </cell>
          <cell r="CZ974">
            <v>4.9085406672233489E-4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9.3410579871999744E-5</v>
          </cell>
          <cell r="DF974">
            <v>0</v>
          </cell>
          <cell r="DG974">
            <v>0</v>
          </cell>
          <cell r="DH974">
            <v>0</v>
          </cell>
          <cell r="DI974">
            <v>2.8467484134608867E-4</v>
          </cell>
          <cell r="DJ974">
            <v>0</v>
          </cell>
          <cell r="DK974">
            <v>6.0428884486540824E-4</v>
          </cell>
          <cell r="DL974">
            <v>0</v>
          </cell>
          <cell r="DM974">
            <v>0</v>
          </cell>
          <cell r="DN974">
            <v>3.0013424813901679E-4</v>
          </cell>
          <cell r="DO974">
            <v>0</v>
          </cell>
          <cell r="DP974">
            <v>0</v>
          </cell>
          <cell r="DQ974">
            <v>0</v>
          </cell>
          <cell r="DR974">
            <v>2.6504066014965133E-4</v>
          </cell>
          <cell r="DS974">
            <v>0</v>
          </cell>
          <cell r="DT974">
            <v>0</v>
          </cell>
          <cell r="DU974">
            <v>1.1985559633558296E-3</v>
          </cell>
          <cell r="DV974">
            <v>2.7437917422901137E-4</v>
          </cell>
          <cell r="DW974">
            <v>0</v>
          </cell>
          <cell r="DX974">
            <v>0</v>
          </cell>
          <cell r="DY974">
            <v>2.9431180931993595E-4</v>
          </cell>
          <cell r="DZ974">
            <v>0</v>
          </cell>
          <cell r="EA974">
            <v>0</v>
          </cell>
          <cell r="EB974">
            <v>1.2996482866398651E-3</v>
          </cell>
          <cell r="EC974">
            <v>0</v>
          </cell>
          <cell r="ED974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  <row r="997"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  <cell r="BY997">
            <v>0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0</v>
          </cell>
          <cell r="CG997">
            <v>0</v>
          </cell>
          <cell r="CH997">
            <v>0</v>
          </cell>
          <cell r="CI997">
            <v>0</v>
          </cell>
          <cell r="CJ997">
            <v>0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  <cell r="DD997">
            <v>0</v>
          </cell>
          <cell r="DE997">
            <v>0</v>
          </cell>
          <cell r="DF997">
            <v>0</v>
          </cell>
          <cell r="DG997">
            <v>0</v>
          </cell>
          <cell r="DH997">
            <v>0</v>
          </cell>
          <cell r="DI997">
            <v>0</v>
          </cell>
          <cell r="DJ997">
            <v>0</v>
          </cell>
          <cell r="DK997">
            <v>0</v>
          </cell>
          <cell r="DL997">
            <v>0</v>
          </cell>
          <cell r="DM997">
            <v>0</v>
          </cell>
          <cell r="DN997">
            <v>0</v>
          </cell>
          <cell r="DO997">
            <v>0</v>
          </cell>
          <cell r="DP997">
            <v>0</v>
          </cell>
          <cell r="DQ997">
            <v>0</v>
          </cell>
          <cell r="DR997">
            <v>0</v>
          </cell>
          <cell r="DS997">
            <v>0</v>
          </cell>
          <cell r="DT997">
            <v>0</v>
          </cell>
          <cell r="DU997">
            <v>0</v>
          </cell>
          <cell r="DV997">
            <v>0</v>
          </cell>
          <cell r="DW997">
            <v>0</v>
          </cell>
          <cell r="DX997">
            <v>0</v>
          </cell>
          <cell r="DY997">
            <v>0</v>
          </cell>
          <cell r="DZ997">
            <v>0</v>
          </cell>
          <cell r="EA997">
            <v>0</v>
          </cell>
          <cell r="EB997">
            <v>0</v>
          </cell>
          <cell r="EC997">
            <v>0</v>
          </cell>
          <cell r="ED997">
            <v>0</v>
          </cell>
        </row>
      </sheetData>
      <sheetData sheetId="8">
        <row r="3">
          <cell r="F3">
            <v>43466</v>
          </cell>
        </row>
        <row r="84">
          <cell r="EI84" t="str">
            <v>Not Used</v>
          </cell>
          <cell r="EK84" t="str">
            <v>Not Used</v>
          </cell>
          <cell r="EM84" t="str">
            <v>QF - Sch37 - UT - Solar T</v>
          </cell>
          <cell r="EO84" t="str">
            <v>Not Used</v>
          </cell>
          <cell r="EQ84">
            <v>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ImportData"/>
      <sheetName val="Summary"/>
      <sheetName val="Avoided Costs"/>
      <sheetName val="AC Dollars"/>
      <sheetName val="Recon"/>
      <sheetName val="Side-by-Side"/>
      <sheetName val="Delta"/>
      <sheetName val="NPC"/>
      <sheetName val="BASE"/>
      <sheetName val="Check MWh"/>
      <sheetName val="Check Dollars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E3">
            <v>2029</v>
          </cell>
          <cell r="F3">
            <v>47119</v>
          </cell>
          <cell r="G3">
            <v>47150</v>
          </cell>
          <cell r="H3">
            <v>47178</v>
          </cell>
          <cell r="I3">
            <v>47209</v>
          </cell>
          <cell r="J3">
            <v>47239</v>
          </cell>
          <cell r="K3">
            <v>47270</v>
          </cell>
          <cell r="L3">
            <v>47300</v>
          </cell>
          <cell r="M3">
            <v>47331</v>
          </cell>
          <cell r="N3">
            <v>47362</v>
          </cell>
          <cell r="O3">
            <v>47392</v>
          </cell>
          <cell r="P3">
            <v>47423</v>
          </cell>
          <cell r="Q3">
            <v>47453</v>
          </cell>
          <cell r="R3">
            <v>2030</v>
          </cell>
          <cell r="S3">
            <v>47484</v>
          </cell>
          <cell r="T3">
            <v>47515</v>
          </cell>
          <cell r="U3">
            <v>47543</v>
          </cell>
          <cell r="V3">
            <v>47574</v>
          </cell>
          <cell r="W3">
            <v>47604</v>
          </cell>
          <cell r="X3">
            <v>47635</v>
          </cell>
          <cell r="Y3">
            <v>47665</v>
          </cell>
          <cell r="Z3">
            <v>47696</v>
          </cell>
          <cell r="AA3">
            <v>47727</v>
          </cell>
          <cell r="AB3">
            <v>47757</v>
          </cell>
          <cell r="AC3">
            <v>47788</v>
          </cell>
          <cell r="AD3">
            <v>47818</v>
          </cell>
          <cell r="AE3">
            <v>2031</v>
          </cell>
          <cell r="AF3">
            <v>47849</v>
          </cell>
          <cell r="AG3">
            <v>47880</v>
          </cell>
          <cell r="AH3">
            <v>47908</v>
          </cell>
          <cell r="AI3">
            <v>47939</v>
          </cell>
          <cell r="AJ3">
            <v>47969</v>
          </cell>
          <cell r="AK3">
            <v>48000</v>
          </cell>
          <cell r="AL3">
            <v>48030</v>
          </cell>
          <cell r="AM3">
            <v>48061</v>
          </cell>
          <cell r="AN3">
            <v>48092</v>
          </cell>
          <cell r="AO3">
            <v>48122</v>
          </cell>
          <cell r="AP3">
            <v>48153</v>
          </cell>
          <cell r="AQ3">
            <v>48183</v>
          </cell>
          <cell r="AR3">
            <v>2032</v>
          </cell>
          <cell r="AS3">
            <v>48214</v>
          </cell>
          <cell r="AT3">
            <v>48245</v>
          </cell>
          <cell r="AU3">
            <v>48274</v>
          </cell>
          <cell r="AV3">
            <v>48305</v>
          </cell>
          <cell r="AW3">
            <v>48335</v>
          </cell>
          <cell r="AX3">
            <v>48366</v>
          </cell>
          <cell r="AY3">
            <v>48396</v>
          </cell>
          <cell r="AZ3">
            <v>48427</v>
          </cell>
          <cell r="BA3">
            <v>48458</v>
          </cell>
          <cell r="BB3">
            <v>48488</v>
          </cell>
          <cell r="BC3">
            <v>48519</v>
          </cell>
          <cell r="BD3">
            <v>48549</v>
          </cell>
          <cell r="BE3">
            <v>2033</v>
          </cell>
          <cell r="BF3">
            <v>48580</v>
          </cell>
          <cell r="BG3">
            <v>48611</v>
          </cell>
          <cell r="BH3">
            <v>48639</v>
          </cell>
          <cell r="BI3">
            <v>48670</v>
          </cell>
          <cell r="BJ3">
            <v>48700</v>
          </cell>
          <cell r="BK3">
            <v>48731</v>
          </cell>
          <cell r="BL3">
            <v>48761</v>
          </cell>
          <cell r="BM3">
            <v>48792</v>
          </cell>
          <cell r="BN3">
            <v>48823</v>
          </cell>
          <cell r="BO3">
            <v>48853</v>
          </cell>
          <cell r="BP3">
            <v>48884</v>
          </cell>
          <cell r="BQ3">
            <v>48914</v>
          </cell>
          <cell r="BR3">
            <v>2034</v>
          </cell>
          <cell r="BS3">
            <v>48945</v>
          </cell>
          <cell r="BT3">
            <v>48976</v>
          </cell>
          <cell r="BU3">
            <v>49004</v>
          </cell>
          <cell r="BV3">
            <v>49035</v>
          </cell>
          <cell r="BW3">
            <v>49065</v>
          </cell>
          <cell r="BX3">
            <v>49096</v>
          </cell>
          <cell r="BY3">
            <v>49126</v>
          </cell>
          <cell r="BZ3">
            <v>49157</v>
          </cell>
          <cell r="CA3">
            <v>49188</v>
          </cell>
          <cell r="CB3">
            <v>49218</v>
          </cell>
          <cell r="CC3">
            <v>49249</v>
          </cell>
          <cell r="CD3">
            <v>49279</v>
          </cell>
          <cell r="CE3">
            <v>2035</v>
          </cell>
          <cell r="CF3">
            <v>49310</v>
          </cell>
          <cell r="CG3">
            <v>49341</v>
          </cell>
          <cell r="CH3">
            <v>49369</v>
          </cell>
          <cell r="CI3">
            <v>49400</v>
          </cell>
          <cell r="CJ3">
            <v>49430</v>
          </cell>
          <cell r="CK3">
            <v>49461</v>
          </cell>
          <cell r="CL3">
            <v>49491</v>
          </cell>
          <cell r="CM3">
            <v>49522</v>
          </cell>
          <cell r="CN3">
            <v>49553</v>
          </cell>
          <cell r="CO3">
            <v>49583</v>
          </cell>
          <cell r="CP3">
            <v>49614</v>
          </cell>
          <cell r="CQ3">
            <v>49644</v>
          </cell>
          <cell r="CR3">
            <v>2036</v>
          </cell>
          <cell r="CS3">
            <v>49675</v>
          </cell>
          <cell r="CT3">
            <v>49706</v>
          </cell>
          <cell r="CU3">
            <v>49735</v>
          </cell>
          <cell r="CV3">
            <v>49766</v>
          </cell>
          <cell r="CW3">
            <v>49796</v>
          </cell>
          <cell r="CX3">
            <v>49827</v>
          </cell>
          <cell r="CY3">
            <v>49857</v>
          </cell>
          <cell r="CZ3">
            <v>49888</v>
          </cell>
          <cell r="DA3">
            <v>49919</v>
          </cell>
          <cell r="DB3">
            <v>49949</v>
          </cell>
          <cell r="DC3">
            <v>49980</v>
          </cell>
          <cell r="DD3">
            <v>50010</v>
          </cell>
          <cell r="DE3">
            <v>2037</v>
          </cell>
          <cell r="DF3">
            <v>50041</v>
          </cell>
          <cell r="DG3">
            <v>50072</v>
          </cell>
          <cell r="DH3">
            <v>50100</v>
          </cell>
          <cell r="DI3">
            <v>50131</v>
          </cell>
          <cell r="DJ3">
            <v>50161</v>
          </cell>
          <cell r="DK3">
            <v>50192</v>
          </cell>
          <cell r="DL3">
            <v>50222</v>
          </cell>
          <cell r="DM3">
            <v>50253</v>
          </cell>
          <cell r="DN3">
            <v>50284</v>
          </cell>
          <cell r="DO3">
            <v>50314</v>
          </cell>
          <cell r="DP3">
            <v>50345</v>
          </cell>
          <cell r="DQ3">
            <v>50375</v>
          </cell>
          <cell r="DR3">
            <v>2038</v>
          </cell>
          <cell r="DS3">
            <v>50406</v>
          </cell>
          <cell r="DT3">
            <v>50437</v>
          </cell>
          <cell r="DU3">
            <v>50465</v>
          </cell>
          <cell r="DV3">
            <v>50496</v>
          </cell>
          <cell r="DW3">
            <v>50526</v>
          </cell>
          <cell r="DX3">
            <v>50557</v>
          </cell>
          <cell r="DY3">
            <v>50587</v>
          </cell>
          <cell r="DZ3">
            <v>50618</v>
          </cell>
          <cell r="EA3">
            <v>50649</v>
          </cell>
          <cell r="EB3">
            <v>50679</v>
          </cell>
          <cell r="EC3">
            <v>50710</v>
          </cell>
          <cell r="ED3">
            <v>50740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199.79999999981374</v>
          </cell>
          <cell r="G32">
            <v>575</v>
          </cell>
          <cell r="H32">
            <v>1815.1000000000931</v>
          </cell>
          <cell r="I32">
            <v>1562.5</v>
          </cell>
          <cell r="J32">
            <v>12.580000000001746</v>
          </cell>
          <cell r="K32">
            <v>2140</v>
          </cell>
          <cell r="L32">
            <v>622</v>
          </cell>
          <cell r="M32">
            <v>7428.5</v>
          </cell>
          <cell r="N32">
            <v>2176.3000000000466</v>
          </cell>
          <cell r="O32">
            <v>297</v>
          </cell>
          <cell r="P32">
            <v>904.29999999981374</v>
          </cell>
          <cell r="Q32">
            <v>1090.7000000001863</v>
          </cell>
          <cell r="R32">
            <v>19050.730000000447</v>
          </cell>
          <cell r="S32">
            <v>316.20000000018626</v>
          </cell>
          <cell r="T32">
            <v>288.69999999995343</v>
          </cell>
          <cell r="U32">
            <v>829.39999999990687</v>
          </cell>
          <cell r="V32">
            <v>1023.7600000000093</v>
          </cell>
          <cell r="W32">
            <v>362.27000000000407</v>
          </cell>
          <cell r="X32">
            <v>2445.5999999996275</v>
          </cell>
          <cell r="Y32">
            <v>3421</v>
          </cell>
          <cell r="Z32">
            <v>4419.5</v>
          </cell>
          <cell r="AA32">
            <v>2313.5</v>
          </cell>
          <cell r="AB32">
            <v>464.79999999981374</v>
          </cell>
          <cell r="AC32">
            <v>1901.7000000001863</v>
          </cell>
          <cell r="AD32">
            <v>1264.2999999998137</v>
          </cell>
          <cell r="AE32">
            <v>18517.780000001192</v>
          </cell>
          <cell r="AF32">
            <v>1105.3999999999069</v>
          </cell>
          <cell r="AG32">
            <v>1007.3999999999069</v>
          </cell>
          <cell r="AH32">
            <v>1018</v>
          </cell>
          <cell r="AI32">
            <v>1428.4399999999441</v>
          </cell>
          <cell r="AJ32">
            <v>247.33999999999651</v>
          </cell>
          <cell r="AK32">
            <v>1620.2999999998137</v>
          </cell>
          <cell r="AL32">
            <v>1415</v>
          </cell>
          <cell r="AM32">
            <v>3676.5</v>
          </cell>
          <cell r="AN32">
            <v>2867.3999999999069</v>
          </cell>
          <cell r="AO32">
            <v>1155.5</v>
          </cell>
          <cell r="AP32">
            <v>1497.2999999998137</v>
          </cell>
          <cell r="AQ32">
            <v>1479.2000000001863</v>
          </cell>
          <cell r="AR32">
            <v>14543.230000004172</v>
          </cell>
          <cell r="AS32">
            <v>227</v>
          </cell>
          <cell r="AT32">
            <v>505.60000000009313</v>
          </cell>
          <cell r="AU32">
            <v>1250.6000000000931</v>
          </cell>
          <cell r="AV32">
            <v>1348.8000000000466</v>
          </cell>
          <cell r="AW32">
            <v>471.1299999999901</v>
          </cell>
          <cell r="AX32">
            <v>2474</v>
          </cell>
          <cell r="AY32">
            <v>0</v>
          </cell>
          <cell r="AZ32">
            <v>3124</v>
          </cell>
          <cell r="BA32">
            <v>2012.1999999999534</v>
          </cell>
          <cell r="BB32">
            <v>357.59999999962747</v>
          </cell>
          <cell r="BC32">
            <v>1848.2999999998137</v>
          </cell>
          <cell r="BD32">
            <v>924</v>
          </cell>
          <cell r="BE32">
            <v>9958.3500000014901</v>
          </cell>
          <cell r="BF32">
            <v>906.5999999998603</v>
          </cell>
          <cell r="BG32">
            <v>497.60000000009313</v>
          </cell>
          <cell r="BH32">
            <v>916.19999999995343</v>
          </cell>
          <cell r="BI32">
            <v>2704.3000000000466</v>
          </cell>
          <cell r="BJ32">
            <v>687.85000000000582</v>
          </cell>
          <cell r="BK32">
            <v>21</v>
          </cell>
          <cell r="BL32">
            <v>1061</v>
          </cell>
          <cell r="BM32">
            <v>348</v>
          </cell>
          <cell r="BN32">
            <v>996.70000000018626</v>
          </cell>
          <cell r="BO32">
            <v>8.400000000372529</v>
          </cell>
          <cell r="BP32">
            <v>523.5</v>
          </cell>
          <cell r="BQ32">
            <v>1287.2000000001863</v>
          </cell>
          <cell r="BR32">
            <v>20252.80000000447</v>
          </cell>
          <cell r="BS32">
            <v>643.5999999998603</v>
          </cell>
          <cell r="BT32">
            <v>1004</v>
          </cell>
          <cell r="BU32">
            <v>914</v>
          </cell>
          <cell r="BV32">
            <v>1596.2000000000698</v>
          </cell>
          <cell r="BW32">
            <v>5598.0999999999767</v>
          </cell>
          <cell r="BX32">
            <v>795</v>
          </cell>
          <cell r="BY32">
            <v>2569</v>
          </cell>
          <cell r="BZ32">
            <v>3669.5</v>
          </cell>
          <cell r="CA32">
            <v>229.19999999995343</v>
          </cell>
          <cell r="CB32">
            <v>462.5</v>
          </cell>
          <cell r="CC32">
            <v>477.29999999981374</v>
          </cell>
          <cell r="CD32">
            <v>2294.4000000003725</v>
          </cell>
          <cell r="CE32">
            <v>18072.489999987185</v>
          </cell>
          <cell r="CF32">
            <v>208</v>
          </cell>
          <cell r="CG32">
            <v>702.89999999990687</v>
          </cell>
          <cell r="CH32">
            <v>878.10000000009313</v>
          </cell>
          <cell r="CI32">
            <v>1615</v>
          </cell>
          <cell r="CJ32">
            <v>294.08999999999651</v>
          </cell>
          <cell r="CK32">
            <v>1074.5</v>
          </cell>
          <cell r="CL32">
            <v>0</v>
          </cell>
          <cell r="CM32">
            <v>1930</v>
          </cell>
          <cell r="CN32">
            <v>8516.8000000000466</v>
          </cell>
          <cell r="CO32">
            <v>720.29999999981374</v>
          </cell>
          <cell r="CP32">
            <v>1046.7999999998137</v>
          </cell>
          <cell r="CQ32">
            <v>1086</v>
          </cell>
          <cell r="CR32">
            <v>15203.810000002384</v>
          </cell>
          <cell r="CS32">
            <v>214.40000000037253</v>
          </cell>
          <cell r="CT32">
            <v>254</v>
          </cell>
          <cell r="CU32">
            <v>1120</v>
          </cell>
          <cell r="CV32">
            <v>1534.1999999999534</v>
          </cell>
          <cell r="CW32">
            <v>119.11000000001513</v>
          </cell>
          <cell r="CX32">
            <v>2166.5</v>
          </cell>
          <cell r="CY32">
            <v>401</v>
          </cell>
          <cell r="CZ32">
            <v>3991.5</v>
          </cell>
          <cell r="DA32">
            <v>3442.8000000000466</v>
          </cell>
          <cell r="DB32">
            <v>806.5</v>
          </cell>
          <cell r="DC32">
            <v>624.29999999981374</v>
          </cell>
          <cell r="DD32">
            <v>529.5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</row>
        <row r="33">
          <cell r="F33">
            <v>4964</v>
          </cell>
          <cell r="G33">
            <v>2926.5</v>
          </cell>
          <cell r="H33">
            <v>1688</v>
          </cell>
          <cell r="I33">
            <v>1161.5</v>
          </cell>
          <cell r="J33">
            <v>2122.7999999998137</v>
          </cell>
          <cell r="K33">
            <v>2142.2000000001863</v>
          </cell>
          <cell r="L33">
            <v>-7596</v>
          </cell>
          <cell r="M33">
            <v>10958</v>
          </cell>
          <cell r="N33">
            <v>2484</v>
          </cell>
          <cell r="O33">
            <v>5251</v>
          </cell>
          <cell r="P33">
            <v>2196</v>
          </cell>
          <cell r="Q33">
            <v>649</v>
          </cell>
          <cell r="R33">
            <v>54389.70000000298</v>
          </cell>
          <cell r="S33">
            <v>5016</v>
          </cell>
          <cell r="T33">
            <v>2358.5</v>
          </cell>
          <cell r="U33">
            <v>2311</v>
          </cell>
          <cell r="V33">
            <v>2086.4000000003725</v>
          </cell>
          <cell r="W33">
            <v>1630.7999999998137</v>
          </cell>
          <cell r="X33">
            <v>-1420</v>
          </cell>
          <cell r="Y33">
            <v>13065.5</v>
          </cell>
          <cell r="Z33">
            <v>14112.5</v>
          </cell>
          <cell r="AA33">
            <v>4203</v>
          </cell>
          <cell r="AB33">
            <v>5953</v>
          </cell>
          <cell r="AC33">
            <v>3413</v>
          </cell>
          <cell r="AD33">
            <v>1660</v>
          </cell>
          <cell r="AE33">
            <v>67619.5</v>
          </cell>
          <cell r="AF33">
            <v>4776</v>
          </cell>
          <cell r="AG33">
            <v>3463.5</v>
          </cell>
          <cell r="AH33">
            <v>2113</v>
          </cell>
          <cell r="AI33">
            <v>2737.5999999996275</v>
          </cell>
          <cell r="AJ33">
            <v>2332.4000000003725</v>
          </cell>
          <cell r="AK33">
            <v>3948.5</v>
          </cell>
          <cell r="AL33">
            <v>20902</v>
          </cell>
          <cell r="AM33">
            <v>15680.5</v>
          </cell>
          <cell r="AN33">
            <v>3608</v>
          </cell>
          <cell r="AO33">
            <v>4333</v>
          </cell>
          <cell r="AP33">
            <v>2990</v>
          </cell>
          <cell r="AQ33">
            <v>735</v>
          </cell>
          <cell r="AR33">
            <v>47231.79999999702</v>
          </cell>
          <cell r="AS33">
            <v>2296</v>
          </cell>
          <cell r="AT33">
            <v>2724</v>
          </cell>
          <cell r="AU33">
            <v>1416</v>
          </cell>
          <cell r="AV33">
            <v>2703.5</v>
          </cell>
          <cell r="AW33">
            <v>2324.7999999998137</v>
          </cell>
          <cell r="AX33">
            <v>2386.5</v>
          </cell>
          <cell r="AY33">
            <v>7236</v>
          </cell>
          <cell r="AZ33">
            <v>12476</v>
          </cell>
          <cell r="BA33">
            <v>4606</v>
          </cell>
          <cell r="BB33">
            <v>4963</v>
          </cell>
          <cell r="BC33">
            <v>2569</v>
          </cell>
          <cell r="BD33">
            <v>1531</v>
          </cell>
          <cell r="BE33">
            <v>40686.59999999404</v>
          </cell>
          <cell r="BF33">
            <v>2380</v>
          </cell>
          <cell r="BG33">
            <v>2528</v>
          </cell>
          <cell r="BH33">
            <v>2081</v>
          </cell>
          <cell r="BI33">
            <v>2522.7999999998137</v>
          </cell>
          <cell r="BJ33">
            <v>3590.2999999998137</v>
          </cell>
          <cell r="BK33">
            <v>3197.5</v>
          </cell>
          <cell r="BL33">
            <v>7240</v>
          </cell>
          <cell r="BM33">
            <v>5350</v>
          </cell>
          <cell r="BN33">
            <v>3049</v>
          </cell>
          <cell r="BO33">
            <v>3640</v>
          </cell>
          <cell r="BP33">
            <v>2856</v>
          </cell>
          <cell r="BQ33">
            <v>2252</v>
          </cell>
          <cell r="BR33">
            <v>35729.5</v>
          </cell>
          <cell r="BS33">
            <v>1158</v>
          </cell>
          <cell r="BT33">
            <v>3326</v>
          </cell>
          <cell r="BU33">
            <v>7008</v>
          </cell>
          <cell r="BV33">
            <v>2086.7999999998137</v>
          </cell>
          <cell r="BW33">
            <v>843.70000000018626</v>
          </cell>
          <cell r="BX33">
            <v>3225.5</v>
          </cell>
          <cell r="BY33">
            <v>10297.5</v>
          </cell>
          <cell r="BZ33">
            <v>10519.5</v>
          </cell>
          <cell r="CA33">
            <v>1724.5</v>
          </cell>
          <cell r="CB33">
            <v>5500</v>
          </cell>
          <cell r="CC33">
            <v>-10670</v>
          </cell>
          <cell r="CD33">
            <v>710</v>
          </cell>
          <cell r="CE33">
            <v>58126</v>
          </cell>
          <cell r="CF33">
            <v>3068</v>
          </cell>
          <cell r="CG33">
            <v>-897</v>
          </cell>
          <cell r="CH33">
            <v>1866</v>
          </cell>
          <cell r="CI33">
            <v>1772.5</v>
          </cell>
          <cell r="CJ33">
            <v>4186</v>
          </cell>
          <cell r="CK33">
            <v>3351</v>
          </cell>
          <cell r="CL33">
            <v>17685</v>
          </cell>
          <cell r="CM33">
            <v>16642.5</v>
          </cell>
          <cell r="CN33">
            <v>2461</v>
          </cell>
          <cell r="CO33">
            <v>5610</v>
          </cell>
          <cell r="CP33">
            <v>1647</v>
          </cell>
          <cell r="CQ33">
            <v>734</v>
          </cell>
          <cell r="CR33">
            <v>58915.20000000298</v>
          </cell>
          <cell r="CS33">
            <v>3060</v>
          </cell>
          <cell r="CT33">
            <v>3958</v>
          </cell>
          <cell r="CU33">
            <v>2295</v>
          </cell>
          <cell r="CV33">
            <v>2442</v>
          </cell>
          <cell r="CW33">
            <v>3799.2000000001863</v>
          </cell>
          <cell r="CX33">
            <v>4469.5</v>
          </cell>
          <cell r="CY33">
            <v>9859.5</v>
          </cell>
          <cell r="CZ33">
            <v>13829</v>
          </cell>
          <cell r="DA33">
            <v>6262</v>
          </cell>
          <cell r="DB33">
            <v>5241</v>
          </cell>
          <cell r="DC33">
            <v>2850</v>
          </cell>
          <cell r="DD33">
            <v>850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</row>
        <row r="34">
          <cell r="F34">
            <v>0</v>
          </cell>
          <cell r="G34">
            <v>158.5</v>
          </cell>
          <cell r="H34">
            <v>473.84999999997672</v>
          </cell>
          <cell r="I34">
            <v>920.5</v>
          </cell>
          <cell r="J34">
            <v>405.44400000000314</v>
          </cell>
          <cell r="K34">
            <v>1953.7000000001863</v>
          </cell>
          <cell r="L34">
            <v>-10254</v>
          </cell>
          <cell r="M34">
            <v>2009.6000000000931</v>
          </cell>
          <cell r="N34">
            <v>2211.7000000001863</v>
          </cell>
          <cell r="O34">
            <v>1169.7999999998137</v>
          </cell>
          <cell r="P34">
            <v>93.040000000037253</v>
          </cell>
          <cell r="Q34">
            <v>-42316.5</v>
          </cell>
          <cell r="R34">
            <v>-127795.28000000119</v>
          </cell>
          <cell r="S34">
            <v>-20243.349999999977</v>
          </cell>
          <cell r="T34">
            <v>-20842.799999999814</v>
          </cell>
          <cell r="U34">
            <v>-11067.299999999814</v>
          </cell>
          <cell r="V34">
            <v>-6434</v>
          </cell>
          <cell r="W34">
            <v>-1050.7300000000105</v>
          </cell>
          <cell r="X34">
            <v>-8027</v>
          </cell>
          <cell r="Y34">
            <v>-7035</v>
          </cell>
          <cell r="Z34">
            <v>-19930.400000000373</v>
          </cell>
          <cell r="AA34">
            <v>-1632.2999999998137</v>
          </cell>
          <cell r="AB34">
            <v>144.29999999981374</v>
          </cell>
          <cell r="AC34">
            <v>-20914.200000000186</v>
          </cell>
          <cell r="AD34">
            <v>-10762.5</v>
          </cell>
          <cell r="AE34">
            <v>-150318.74999999255</v>
          </cell>
          <cell r="AF34">
            <v>-20912.20000000007</v>
          </cell>
          <cell r="AG34">
            <v>-21098</v>
          </cell>
          <cell r="AH34">
            <v>-11919.5</v>
          </cell>
          <cell r="AI34">
            <v>-3891.8100000000559</v>
          </cell>
          <cell r="AJ34">
            <v>124.86000000001513</v>
          </cell>
          <cell r="AK34">
            <v>-13492</v>
          </cell>
          <cell r="AL34">
            <v>-16507</v>
          </cell>
          <cell r="AM34">
            <v>-25200.799999999814</v>
          </cell>
          <cell r="AN34">
            <v>2206.5</v>
          </cell>
          <cell r="AO34">
            <v>-2812.7999999998137</v>
          </cell>
          <cell r="AP34">
            <v>-22765.5</v>
          </cell>
          <cell r="AQ34">
            <v>-14050.5</v>
          </cell>
          <cell r="AR34">
            <v>-148268.79500000179</v>
          </cell>
          <cell r="AS34">
            <v>-23191.199999999953</v>
          </cell>
          <cell r="AT34">
            <v>-23267.200000000186</v>
          </cell>
          <cell r="AU34">
            <v>-4296.2000000001863</v>
          </cell>
          <cell r="AV34">
            <v>-5140.3000000000466</v>
          </cell>
          <cell r="AW34">
            <v>-568.59500000000116</v>
          </cell>
          <cell r="AX34">
            <v>-15452</v>
          </cell>
          <cell r="AY34">
            <v>-20774</v>
          </cell>
          <cell r="AZ34">
            <v>-13309</v>
          </cell>
          <cell r="BA34">
            <v>381</v>
          </cell>
          <cell r="BB34">
            <v>-782</v>
          </cell>
          <cell r="BC34">
            <v>-26534.800000000047</v>
          </cell>
          <cell r="BD34">
            <v>-15334.5</v>
          </cell>
          <cell r="BE34">
            <v>-165206.44000000507</v>
          </cell>
          <cell r="BF34">
            <v>-22930.5</v>
          </cell>
          <cell r="BG34">
            <v>-24925.400000000373</v>
          </cell>
          <cell r="BH34">
            <v>-17411.100000000093</v>
          </cell>
          <cell r="BI34">
            <v>-9183</v>
          </cell>
          <cell r="BJ34">
            <v>390.55999999999767</v>
          </cell>
          <cell r="BK34">
            <v>-11934</v>
          </cell>
          <cell r="BL34">
            <v>-17540</v>
          </cell>
          <cell r="BM34">
            <v>-8354.5</v>
          </cell>
          <cell r="BN34">
            <v>-3886.7000000001863</v>
          </cell>
          <cell r="BO34">
            <v>-2782</v>
          </cell>
          <cell r="BP34">
            <v>-26083.299999999814</v>
          </cell>
          <cell r="BQ34">
            <v>-20566.5</v>
          </cell>
          <cell r="BR34">
            <v>-180759.8599999994</v>
          </cell>
          <cell r="BS34">
            <v>-25785.5</v>
          </cell>
          <cell r="BT34">
            <v>-27391.200000000186</v>
          </cell>
          <cell r="BU34">
            <v>-18751</v>
          </cell>
          <cell r="BV34">
            <v>-9315.5</v>
          </cell>
          <cell r="BW34">
            <v>38.64000000001397</v>
          </cell>
          <cell r="BX34">
            <v>-19617.5</v>
          </cell>
          <cell r="BY34">
            <v>-23048</v>
          </cell>
          <cell r="BZ34">
            <v>-1018.5</v>
          </cell>
          <cell r="CA34">
            <v>-5053.5</v>
          </cell>
          <cell r="CB34">
            <v>-3689</v>
          </cell>
          <cell r="CC34">
            <v>-25603.299999999814</v>
          </cell>
          <cell r="CD34">
            <v>-21525.5</v>
          </cell>
          <cell r="CE34">
            <v>-131139.03999999166</v>
          </cell>
          <cell r="CF34">
            <v>-25874.700000000186</v>
          </cell>
          <cell r="CG34">
            <v>-20996.299999999814</v>
          </cell>
          <cell r="CH34">
            <v>-14736.599999999627</v>
          </cell>
          <cell r="CI34">
            <v>-10750.799999999814</v>
          </cell>
          <cell r="CJ34">
            <v>92.960000000020955</v>
          </cell>
          <cell r="CK34">
            <v>-11793.5</v>
          </cell>
          <cell r="CL34">
            <v>-11894</v>
          </cell>
          <cell r="CM34">
            <v>2057.5</v>
          </cell>
          <cell r="CN34">
            <v>457</v>
          </cell>
          <cell r="CO34">
            <v>-1780.5</v>
          </cell>
          <cell r="CP34">
            <v>-17423.599999999627</v>
          </cell>
          <cell r="CQ34">
            <v>-18496.5</v>
          </cell>
          <cell r="CR34">
            <v>-131007.33999998868</v>
          </cell>
          <cell r="CS34">
            <v>-26670</v>
          </cell>
          <cell r="CT34">
            <v>-22303</v>
          </cell>
          <cell r="CU34">
            <v>-11314.5</v>
          </cell>
          <cell r="CV34">
            <v>-6180.8000000000466</v>
          </cell>
          <cell r="CW34">
            <v>-146.14000000001397</v>
          </cell>
          <cell r="CX34">
            <v>-13885</v>
          </cell>
          <cell r="CY34">
            <v>-6632</v>
          </cell>
          <cell r="CZ34">
            <v>-9840.5</v>
          </cell>
          <cell r="DA34">
            <v>1669.4000000003725</v>
          </cell>
          <cell r="DB34">
            <v>3421</v>
          </cell>
          <cell r="DC34">
            <v>-18677.799999999814</v>
          </cell>
          <cell r="DD34">
            <v>-20448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</row>
        <row r="35">
          <cell r="F35">
            <v>1257</v>
          </cell>
          <cell r="G35">
            <v>1553.0999999996275</v>
          </cell>
          <cell r="H35">
            <v>738.6999999997206</v>
          </cell>
          <cell r="I35">
            <v>1318.2000000001863</v>
          </cell>
          <cell r="J35">
            <v>2654.0999999996275</v>
          </cell>
          <cell r="K35">
            <v>2950.1000000005588</v>
          </cell>
          <cell r="L35">
            <v>-1588.4000000003725</v>
          </cell>
          <cell r="M35">
            <v>16189.299999999814</v>
          </cell>
          <cell r="N35">
            <v>2046.2000000001863</v>
          </cell>
          <cell r="O35">
            <v>1753.2999999998137</v>
          </cell>
          <cell r="P35">
            <v>967.70000000018626</v>
          </cell>
          <cell r="Q35">
            <v>584</v>
          </cell>
          <cell r="R35">
            <v>38916.29999999702</v>
          </cell>
          <cell r="S35">
            <v>1395.4000000003725</v>
          </cell>
          <cell r="T35">
            <v>1395.0999999996275</v>
          </cell>
          <cell r="U35">
            <v>988.20000000018626</v>
          </cell>
          <cell r="V35">
            <v>2212.0000000004657</v>
          </cell>
          <cell r="W35">
            <v>1073.2999999998137</v>
          </cell>
          <cell r="X35">
            <v>6636.3999999994412</v>
          </cell>
          <cell r="Y35">
            <v>4019.5</v>
          </cell>
          <cell r="Z35">
            <v>15784.299999999814</v>
          </cell>
          <cell r="AA35">
            <v>929.40000000037253</v>
          </cell>
          <cell r="AB35">
            <v>2804.2000000001863</v>
          </cell>
          <cell r="AC35">
            <v>819.5</v>
          </cell>
          <cell r="AD35">
            <v>859</v>
          </cell>
          <cell r="AE35">
            <v>51594.5</v>
          </cell>
          <cell r="AF35">
            <v>1711.7999999998137</v>
          </cell>
          <cell r="AG35">
            <v>583.30000000074506</v>
          </cell>
          <cell r="AH35">
            <v>1590.0999999996275</v>
          </cell>
          <cell r="AI35">
            <v>1819.7999999998137</v>
          </cell>
          <cell r="AJ35">
            <v>1561.1000000000931</v>
          </cell>
          <cell r="AK35">
            <v>13691.900000000373</v>
          </cell>
          <cell r="AL35">
            <v>7484.2000000001863</v>
          </cell>
          <cell r="AM35">
            <v>16505.299999999814</v>
          </cell>
          <cell r="AN35">
            <v>2632.7999999998137</v>
          </cell>
          <cell r="AO35">
            <v>1959.2999999998137</v>
          </cell>
          <cell r="AP35">
            <v>1849.5</v>
          </cell>
          <cell r="AQ35">
            <v>205.40000000037253</v>
          </cell>
          <cell r="AR35">
            <v>50919.70000000298</v>
          </cell>
          <cell r="AS35">
            <v>296.5</v>
          </cell>
          <cell r="AT35">
            <v>1252</v>
          </cell>
          <cell r="AU35">
            <v>619</v>
          </cell>
          <cell r="AV35">
            <v>2397.0000000004657</v>
          </cell>
          <cell r="AW35">
            <v>2728.3999999999069</v>
          </cell>
          <cell r="AX35">
            <v>5565.9000000003725</v>
          </cell>
          <cell r="AY35">
            <v>13439</v>
          </cell>
          <cell r="AZ35">
            <v>15479</v>
          </cell>
          <cell r="BA35">
            <v>3852.2000000001863</v>
          </cell>
          <cell r="BB35">
            <v>2790.7999999998137</v>
          </cell>
          <cell r="BC35">
            <v>1693.0999999996275</v>
          </cell>
          <cell r="BD35">
            <v>806.79999999981374</v>
          </cell>
          <cell r="BE35">
            <v>40413.70000000298</v>
          </cell>
          <cell r="BF35">
            <v>424.29999999981374</v>
          </cell>
          <cell r="BG35">
            <v>1058.7999999998137</v>
          </cell>
          <cell r="BH35">
            <v>3568.8000000002794</v>
          </cell>
          <cell r="BI35">
            <v>1940.6000000000931</v>
          </cell>
          <cell r="BJ35">
            <v>2031.1000000000931</v>
          </cell>
          <cell r="BK35">
            <v>4628.1999999992549</v>
          </cell>
          <cell r="BL35">
            <v>7280.2000000001863</v>
          </cell>
          <cell r="BM35">
            <v>13827.799999999814</v>
          </cell>
          <cell r="BN35">
            <v>2999.4000000003725</v>
          </cell>
          <cell r="BO35">
            <v>1735</v>
          </cell>
          <cell r="BP35">
            <v>251.5</v>
          </cell>
          <cell r="BQ35">
            <v>668</v>
          </cell>
          <cell r="BR35">
            <v>50276.799999982119</v>
          </cell>
          <cell r="BS35">
            <v>1189.7999999998137</v>
          </cell>
          <cell r="BT35">
            <v>1519.5</v>
          </cell>
          <cell r="BU35">
            <v>832.10000000009313</v>
          </cell>
          <cell r="BV35">
            <v>974.6999999997206</v>
          </cell>
          <cell r="BW35">
            <v>735.60000000009313</v>
          </cell>
          <cell r="BX35">
            <v>3208.7000000001863</v>
          </cell>
          <cell r="BY35">
            <v>14066.200000000186</v>
          </cell>
          <cell r="BZ35">
            <v>23618.799999999814</v>
          </cell>
          <cell r="CA35">
            <v>1496.2999999998137</v>
          </cell>
          <cell r="CB35">
            <v>1171</v>
          </cell>
          <cell r="CC35">
            <v>906.79999999981374</v>
          </cell>
          <cell r="CD35">
            <v>557.30000000074506</v>
          </cell>
          <cell r="CE35">
            <v>48373</v>
          </cell>
          <cell r="CF35">
            <v>1022</v>
          </cell>
          <cell r="CG35">
            <v>680.90000000037253</v>
          </cell>
          <cell r="CH35">
            <v>1385.5</v>
          </cell>
          <cell r="CI35">
            <v>1479.1999999997206</v>
          </cell>
          <cell r="CJ35">
            <v>2645.5</v>
          </cell>
          <cell r="CK35">
            <v>6213.3999999994412</v>
          </cell>
          <cell r="CL35">
            <v>9562.2000000001863</v>
          </cell>
          <cell r="CM35">
            <v>20656</v>
          </cell>
          <cell r="CN35">
            <v>2099.7000000001863</v>
          </cell>
          <cell r="CO35">
            <v>2307.6000000005588</v>
          </cell>
          <cell r="CP35">
            <v>285</v>
          </cell>
          <cell r="CQ35">
            <v>36</v>
          </cell>
          <cell r="CR35">
            <v>47462.59999999404</v>
          </cell>
          <cell r="CS35">
            <v>935.79999999981374</v>
          </cell>
          <cell r="CT35">
            <v>292.59999999962747</v>
          </cell>
          <cell r="CU35">
            <v>2100.3999999999069</v>
          </cell>
          <cell r="CV35">
            <v>629.79999999981374</v>
          </cell>
          <cell r="CW35">
            <v>3028.8000000002794</v>
          </cell>
          <cell r="CX35">
            <v>2791.6000000005588</v>
          </cell>
          <cell r="CY35">
            <v>12416.799999999814</v>
          </cell>
          <cell r="CZ35">
            <v>17095.299999999814</v>
          </cell>
          <cell r="DA35">
            <v>3366.0999999996275</v>
          </cell>
          <cell r="DB35">
            <v>3646.8000000007451</v>
          </cell>
          <cell r="DC35">
            <v>569.90000000037253</v>
          </cell>
          <cell r="DD35">
            <v>588.69999999925494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</row>
        <row r="36">
          <cell r="F36">
            <v>0</v>
          </cell>
          <cell r="G36">
            <v>56.125</v>
          </cell>
          <cell r="H36">
            <v>0</v>
          </cell>
          <cell r="I36">
            <v>30.934000000001106</v>
          </cell>
          <cell r="J36">
            <v>87.992999999994936</v>
          </cell>
          <cell r="K36">
            <v>0</v>
          </cell>
          <cell r="L36">
            <v>0</v>
          </cell>
          <cell r="M36">
            <v>495.88499999999476</v>
          </cell>
          <cell r="N36">
            <v>102.34499999998661</v>
          </cell>
          <cell r="O36">
            <v>0</v>
          </cell>
          <cell r="P36">
            <v>7.5700000000069849</v>
          </cell>
          <cell r="Q36">
            <v>0</v>
          </cell>
          <cell r="R36">
            <v>45.700000000186265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38.44999999999709</v>
          </cell>
          <cell r="X36">
            <v>7.25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670.72800000000279</v>
          </cell>
          <cell r="AF36">
            <v>47.6759999999922</v>
          </cell>
          <cell r="AG36">
            <v>0</v>
          </cell>
          <cell r="AH36">
            <v>0</v>
          </cell>
          <cell r="AI36">
            <v>101.62200000000303</v>
          </cell>
          <cell r="AJ36">
            <v>0</v>
          </cell>
          <cell r="AK36">
            <v>0</v>
          </cell>
          <cell r="AL36">
            <v>271.92999999999302</v>
          </cell>
          <cell r="AM36">
            <v>0</v>
          </cell>
          <cell r="AN36">
            <v>187.75500000000466</v>
          </cell>
          <cell r="AO36">
            <v>0</v>
          </cell>
          <cell r="AP36">
            <v>61.745000000009895</v>
          </cell>
          <cell r="AQ36">
            <v>0</v>
          </cell>
          <cell r="AR36">
            <v>59.510999999940395</v>
          </cell>
          <cell r="AS36">
            <v>0</v>
          </cell>
          <cell r="AT36">
            <v>39.275000000008731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20.236000000004424</v>
          </cell>
          <cell r="BD36">
            <v>0</v>
          </cell>
          <cell r="BE36">
            <v>462.99599999981001</v>
          </cell>
          <cell r="BF36">
            <v>0</v>
          </cell>
          <cell r="BG36">
            <v>5.9199999999982538</v>
          </cell>
          <cell r="BH36">
            <v>0</v>
          </cell>
          <cell r="BI36">
            <v>27.195000000006985</v>
          </cell>
          <cell r="BJ36">
            <v>68.110000000000582</v>
          </cell>
          <cell r="BK36">
            <v>0</v>
          </cell>
          <cell r="BL36">
            <v>0</v>
          </cell>
          <cell r="BM36">
            <v>68.506000000008498</v>
          </cell>
          <cell r="BN36">
            <v>52.440000000002328</v>
          </cell>
          <cell r="BO36">
            <v>240.82499999999709</v>
          </cell>
          <cell r="BP36">
            <v>0</v>
          </cell>
          <cell r="BQ36">
            <v>0</v>
          </cell>
          <cell r="BR36">
            <v>491.32500000006985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-9.5400000000081491</v>
          </cell>
          <cell r="BZ36">
            <v>424.98499999998603</v>
          </cell>
          <cell r="CA36">
            <v>75.880000000004657</v>
          </cell>
          <cell r="CB36">
            <v>0</v>
          </cell>
          <cell r="CC36">
            <v>0</v>
          </cell>
          <cell r="CD36">
            <v>0</v>
          </cell>
          <cell r="CE36">
            <v>121.31999999983236</v>
          </cell>
          <cell r="CF36">
            <v>0</v>
          </cell>
          <cell r="CG36">
            <v>0</v>
          </cell>
          <cell r="CH36">
            <v>48</v>
          </cell>
          <cell r="CI36">
            <v>0</v>
          </cell>
          <cell r="CJ36">
            <v>0</v>
          </cell>
          <cell r="CK36">
            <v>36.119999999995343</v>
          </cell>
          <cell r="CL36">
            <v>0</v>
          </cell>
          <cell r="CM36">
            <v>0</v>
          </cell>
          <cell r="CN36">
            <v>0</v>
          </cell>
          <cell r="CO36">
            <v>37.19999999999709</v>
          </cell>
          <cell r="CP36">
            <v>0</v>
          </cell>
          <cell r="CQ36">
            <v>0</v>
          </cell>
          <cell r="CR36">
            <v>685.30599999986589</v>
          </cell>
          <cell r="CS36">
            <v>0</v>
          </cell>
          <cell r="CT36">
            <v>1.7559999999939464</v>
          </cell>
          <cell r="CU36">
            <v>85.319999999992433</v>
          </cell>
          <cell r="CV36">
            <v>0.3799999999901047</v>
          </cell>
          <cell r="CW36">
            <v>12.540000000008149</v>
          </cell>
          <cell r="CX36">
            <v>0</v>
          </cell>
          <cell r="CY36">
            <v>1.9609999999956926</v>
          </cell>
          <cell r="CZ36">
            <v>520.23400000001129</v>
          </cell>
          <cell r="DA36">
            <v>0</v>
          </cell>
          <cell r="DB36">
            <v>0</v>
          </cell>
          <cell r="DC36">
            <v>63.115000000005239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-14.342219999991357</v>
          </cell>
          <cell r="G38">
            <v>-58.60511999996379</v>
          </cell>
          <cell r="H38">
            <v>-226.44000000000233</v>
          </cell>
          <cell r="I38">
            <v>-217.35791999998037</v>
          </cell>
          <cell r="J38">
            <v>-1.9094399999594316</v>
          </cell>
          <cell r="K38">
            <v>-269.38419999973848</v>
          </cell>
          <cell r="L38">
            <v>-93.138840000145137</v>
          </cell>
          <cell r="M38">
            <v>-377.82936000009067</v>
          </cell>
          <cell r="N38">
            <v>-340.97581999981776</v>
          </cell>
          <cell r="O38">
            <v>-20.777399999904446</v>
          </cell>
          <cell r="P38">
            <v>-86.689799999992829</v>
          </cell>
          <cell r="Q38">
            <v>-102.20400000002701</v>
          </cell>
          <cell r="R38">
            <v>-1727.469858000055</v>
          </cell>
          <cell r="S38">
            <v>-26.16367000003811</v>
          </cell>
          <cell r="T38">
            <v>-28.84295000002021</v>
          </cell>
          <cell r="U38">
            <v>-109.0053800001042</v>
          </cell>
          <cell r="V38">
            <v>-129.72597999998834</v>
          </cell>
          <cell r="W38">
            <v>-66.714697999996133</v>
          </cell>
          <cell r="X38">
            <v>-298.90100000007078</v>
          </cell>
          <cell r="Y38">
            <v>-185.42045000009239</v>
          </cell>
          <cell r="Z38">
            <v>-218.69490000000224</v>
          </cell>
          <cell r="AA38">
            <v>-334.22402999992482</v>
          </cell>
          <cell r="AB38">
            <v>-35.181199999933597</v>
          </cell>
          <cell r="AC38">
            <v>-172.30649999994785</v>
          </cell>
          <cell r="AD38">
            <v>-122.28910000005271</v>
          </cell>
          <cell r="AE38">
            <v>-1822.368299998343</v>
          </cell>
          <cell r="AF38">
            <v>-100.59840000001714</v>
          </cell>
          <cell r="AG38">
            <v>-78.099200000055134</v>
          </cell>
          <cell r="AH38">
            <v>-101.19679999991786</v>
          </cell>
          <cell r="AI38">
            <v>-179.2831999999471</v>
          </cell>
          <cell r="AJ38">
            <v>-48.752959999954328</v>
          </cell>
          <cell r="AK38">
            <v>-221.8140499999281</v>
          </cell>
          <cell r="AL38">
            <v>-98.693000000203028</v>
          </cell>
          <cell r="AM38">
            <v>-202.04480000003241</v>
          </cell>
          <cell r="AN38">
            <v>-440.82669000001624</v>
          </cell>
          <cell r="AO38">
            <v>-94.592000000004191</v>
          </cell>
          <cell r="AP38">
            <v>-124.44799999991665</v>
          </cell>
          <cell r="AQ38">
            <v>-132.01920000009704</v>
          </cell>
          <cell r="AR38">
            <v>-1530.7309350017458</v>
          </cell>
          <cell r="AS38">
            <v>-20.064720000023954</v>
          </cell>
          <cell r="AT38">
            <v>-51.911250000004657</v>
          </cell>
          <cell r="AU38">
            <v>-148.40567999996711</v>
          </cell>
          <cell r="AV38">
            <v>-207.95564999990165</v>
          </cell>
          <cell r="AW38">
            <v>-85.064144999952987</v>
          </cell>
          <cell r="AX38">
            <v>-255.54012000001967</v>
          </cell>
          <cell r="AY38">
            <v>0</v>
          </cell>
          <cell r="AZ38">
            <v>-161.04495000001043</v>
          </cell>
          <cell r="BA38">
            <v>-327.14351999992505</v>
          </cell>
          <cell r="BB38">
            <v>-29.887800000025891</v>
          </cell>
          <cell r="BC38">
            <v>-165.20039999997243</v>
          </cell>
          <cell r="BD38">
            <v>-78.512699999962933</v>
          </cell>
          <cell r="BE38">
            <v>-1189.0115400012583</v>
          </cell>
          <cell r="BF38">
            <v>-74.862450000015087</v>
          </cell>
          <cell r="BG38">
            <v>-36.36089999997057</v>
          </cell>
          <cell r="BH38">
            <v>-119.48780000000261</v>
          </cell>
          <cell r="BI38">
            <v>-458.15270000009332</v>
          </cell>
          <cell r="BJ38">
            <v>-137.42370000004303</v>
          </cell>
          <cell r="BK38">
            <v>-2.4358000000938773</v>
          </cell>
          <cell r="BL38">
            <v>-76.311050000134856</v>
          </cell>
          <cell r="BM38">
            <v>-16.377549999859184</v>
          </cell>
          <cell r="BN38">
            <v>-138.80213999981061</v>
          </cell>
          <cell r="BO38">
            <v>-0.65995000011753291</v>
          </cell>
          <cell r="BP38">
            <v>-34.773000000044703</v>
          </cell>
          <cell r="BQ38">
            <v>-93.364500000025146</v>
          </cell>
          <cell r="BR38">
            <v>-2109.5896199997514</v>
          </cell>
          <cell r="BS38">
            <v>-49.7109899999341</v>
          </cell>
          <cell r="BT38">
            <v>-78.152549999882467</v>
          </cell>
          <cell r="BU38">
            <v>-105.02659999998286</v>
          </cell>
          <cell r="BV38">
            <v>-211.09249000006821</v>
          </cell>
          <cell r="BW38">
            <v>-1064.459339999943</v>
          </cell>
          <cell r="BX38">
            <v>-80.25503999995999</v>
          </cell>
          <cell r="BY38">
            <v>-87.772799999918789</v>
          </cell>
          <cell r="BZ38">
            <v>-155.99680000031367</v>
          </cell>
          <cell r="CA38">
            <v>-32.485119999852031</v>
          </cell>
          <cell r="CB38">
            <v>-32.389489999972284</v>
          </cell>
          <cell r="CC38">
            <v>-43.320899999991525</v>
          </cell>
          <cell r="CD38">
            <v>-168.92749999999069</v>
          </cell>
          <cell r="CE38">
            <v>-1930.9912900030613</v>
          </cell>
          <cell r="CF38">
            <v>-14.485769999912009</v>
          </cell>
          <cell r="CG38">
            <v>-53.952210000017658</v>
          </cell>
          <cell r="CH38">
            <v>-82.955339999985881</v>
          </cell>
          <cell r="CI38">
            <v>-231.94079999998212</v>
          </cell>
          <cell r="CJ38">
            <v>-38.971529999980703</v>
          </cell>
          <cell r="CK38">
            <v>-113.09599999990314</v>
          </cell>
          <cell r="CL38">
            <v>0</v>
          </cell>
          <cell r="CM38">
            <v>-54.377199999755248</v>
          </cell>
          <cell r="CN38">
            <v>-1140.8827000001911</v>
          </cell>
          <cell r="CO38">
            <v>-48.044879999943078</v>
          </cell>
          <cell r="CP38">
            <v>-72.888659999996889</v>
          </cell>
          <cell r="CQ38">
            <v>-79.396200000075623</v>
          </cell>
          <cell r="CR38">
            <v>-1440.9619100019336</v>
          </cell>
          <cell r="CS38">
            <v>-15.354430000064895</v>
          </cell>
          <cell r="CT38">
            <v>-15.803180000046268</v>
          </cell>
          <cell r="CU38">
            <v>-131.41912999993656</v>
          </cell>
          <cell r="CV38">
            <v>-209.43342000001576</v>
          </cell>
          <cell r="CW38">
            <v>-32.220250000013039</v>
          </cell>
          <cell r="CX38">
            <v>-210.63749999995343</v>
          </cell>
          <cell r="CY38">
            <v>-46.538899999810383</v>
          </cell>
          <cell r="CZ38">
            <v>-144.54869999969378</v>
          </cell>
          <cell r="DA38">
            <v>-488.10360000003129</v>
          </cell>
          <cell r="DB38">
            <v>-57.116900000022724</v>
          </cell>
          <cell r="DC38">
            <v>-45.987900000007357</v>
          </cell>
          <cell r="DD38">
            <v>-43.797999999951571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6406.4577799998224</v>
          </cell>
          <cell r="G41">
            <v>5210.6198800001293</v>
          </cell>
          <cell r="H41">
            <v>4489.2099999990314</v>
          </cell>
          <cell r="I41">
            <v>4776.276079999283</v>
          </cell>
          <cell r="J41">
            <v>5281.0075600007549</v>
          </cell>
          <cell r="K41">
            <v>8916.6158000007272</v>
          </cell>
          <cell r="L41">
            <v>-18909.538839999586</v>
          </cell>
          <cell r="M41">
            <v>36703.455640003085</v>
          </cell>
          <cell r="N41">
            <v>8679.5691799968481</v>
          </cell>
          <cell r="O41">
            <v>8450.3226000033319</v>
          </cell>
          <cell r="P41">
            <v>4081.9201999977231</v>
          </cell>
          <cell r="Q41">
            <v>-40095.004000000656</v>
          </cell>
          <cell r="R41">
            <v>-17120.319857925177</v>
          </cell>
          <cell r="S41">
            <v>-13541.913669999689</v>
          </cell>
          <cell r="T41">
            <v>-16829.342949997634</v>
          </cell>
          <cell r="U41">
            <v>-7047.7053799983114</v>
          </cell>
          <cell r="V41">
            <v>-1241.5659799985588</v>
          </cell>
          <cell r="W41">
            <v>1987.3753019999713</v>
          </cell>
          <cell r="X41">
            <v>-656.65099999308586</v>
          </cell>
          <cell r="Y41">
            <v>13285.579549998045</v>
          </cell>
          <cell r="Z41">
            <v>14167.20510000363</v>
          </cell>
          <cell r="AA41">
            <v>5479.3759700022638</v>
          </cell>
          <cell r="AB41">
            <v>9331.1187999993563</v>
          </cell>
          <cell r="AC41">
            <v>-14952.306499999017</v>
          </cell>
          <cell r="AD41">
            <v>-7101.4891000017524</v>
          </cell>
          <cell r="AE41">
            <v>-13738.610300004482</v>
          </cell>
          <cell r="AF41">
            <v>-13371.922400001436</v>
          </cell>
          <cell r="AG41">
            <v>-16121.899199999869</v>
          </cell>
          <cell r="AH41">
            <v>-7299.5967999976128</v>
          </cell>
          <cell r="AI41">
            <v>2016.3687999993563</v>
          </cell>
          <cell r="AJ41">
            <v>4216.9470399990678</v>
          </cell>
          <cell r="AK41">
            <v>5546.885949999094</v>
          </cell>
          <cell r="AL41">
            <v>13467.437000006437</v>
          </cell>
          <cell r="AM41">
            <v>10459.455199997872</v>
          </cell>
          <cell r="AN41">
            <v>11061.628309994936</v>
          </cell>
          <cell r="AO41">
            <v>4540.4079999998212</v>
          </cell>
          <cell r="AP41">
            <v>-16491.402999997139</v>
          </cell>
          <cell r="AQ41">
            <v>-11762.919200003147</v>
          </cell>
          <cell r="AR41">
            <v>-37045.284934997559</v>
          </cell>
          <cell r="AS41">
            <v>-20391.764720004052</v>
          </cell>
          <cell r="AT41">
            <v>-18798.236250001937</v>
          </cell>
          <cell r="AU41">
            <v>-1159.0056799985468</v>
          </cell>
          <cell r="AV41">
            <v>1101.0443500000983</v>
          </cell>
          <cell r="AW41">
            <v>4870.6708550006151</v>
          </cell>
          <cell r="AX41">
            <v>-5281.1401199996471</v>
          </cell>
          <cell r="AY41">
            <v>-99</v>
          </cell>
          <cell r="AZ41">
            <v>17608.955049999058</v>
          </cell>
          <cell r="BA41">
            <v>10524.256480000913</v>
          </cell>
          <cell r="BB41">
            <v>7299.5122000053525</v>
          </cell>
          <cell r="BC41">
            <v>-20569.364400003105</v>
          </cell>
          <cell r="BD41">
            <v>-12151.21269999817</v>
          </cell>
          <cell r="BE41">
            <v>-74873.80553996563</v>
          </cell>
          <cell r="BF41">
            <v>-19294.462450001389</v>
          </cell>
          <cell r="BG41">
            <v>-20871.44089999795</v>
          </cell>
          <cell r="BH41">
            <v>-10964.587799999863</v>
          </cell>
          <cell r="BI41">
            <v>-2446.2576999999583</v>
          </cell>
          <cell r="BJ41">
            <v>6630.4963000006974</v>
          </cell>
          <cell r="BK41">
            <v>-4089.7358000017703</v>
          </cell>
          <cell r="BL41">
            <v>-2035.1110500022769</v>
          </cell>
          <cell r="BM41">
            <v>11223.428449999541</v>
          </cell>
          <cell r="BN41">
            <v>3072.0378599986434</v>
          </cell>
          <cell r="BO41">
            <v>2841.5650499984622</v>
          </cell>
          <cell r="BP41">
            <v>-22487.072999998927</v>
          </cell>
          <cell r="BQ41">
            <v>-16452.664499998093</v>
          </cell>
          <cell r="BR41">
            <v>-76119.024619996548</v>
          </cell>
          <cell r="BS41">
            <v>-22843.810990002006</v>
          </cell>
          <cell r="BT41">
            <v>-21619.852549999952</v>
          </cell>
          <cell r="BU41">
            <v>-10101.926600001752</v>
          </cell>
          <cell r="BV41">
            <v>-4868.8924900013953</v>
          </cell>
          <cell r="BW41">
            <v>6151.5806600004435</v>
          </cell>
          <cell r="BX41">
            <v>-12468.555040001869</v>
          </cell>
          <cell r="BY41">
            <v>3787.3872000053525</v>
          </cell>
          <cell r="BZ41">
            <v>37058.288200002164</v>
          </cell>
          <cell r="CA41">
            <v>-1560.1051199994981</v>
          </cell>
          <cell r="CB41">
            <v>3412.1105099990964</v>
          </cell>
          <cell r="CC41">
            <v>-34932.520899996161</v>
          </cell>
          <cell r="CD41">
            <v>-18132.727499999106</v>
          </cell>
          <cell r="CE41">
            <v>-8377.2212899923325</v>
          </cell>
          <cell r="CF41">
            <v>-21591.185769993812</v>
          </cell>
          <cell r="CG41">
            <v>-20563.452210001647</v>
          </cell>
          <cell r="CH41">
            <v>-10641.955339999869</v>
          </cell>
          <cell r="CI41">
            <v>-6116.0407999977469</v>
          </cell>
          <cell r="CJ41">
            <v>7179.5784700009972</v>
          </cell>
          <cell r="CK41">
            <v>-1231.5760000012815</v>
          </cell>
          <cell r="CL41">
            <v>15353.20000000298</v>
          </cell>
          <cell r="CM41">
            <v>41231.622800000012</v>
          </cell>
          <cell r="CN41">
            <v>12393.617300003767</v>
          </cell>
          <cell r="CO41">
            <v>6846.5551199987531</v>
          </cell>
          <cell r="CP41">
            <v>-14517.688659995794</v>
          </cell>
          <cell r="CQ41">
            <v>-16719.896199997514</v>
          </cell>
          <cell r="CR41">
            <v>-10181.385909974575</v>
          </cell>
          <cell r="CS41">
            <v>-22475.154430001974</v>
          </cell>
          <cell r="CT41">
            <v>-17812.447179995477</v>
          </cell>
          <cell r="CU41">
            <v>-5845.1991300005466</v>
          </cell>
          <cell r="CV41">
            <v>-1783.8534200005233</v>
          </cell>
          <cell r="CW41">
            <v>6781.2897500013933</v>
          </cell>
          <cell r="CX41">
            <v>-4668.0375000014901</v>
          </cell>
          <cell r="CY41">
            <v>16000.722099997103</v>
          </cell>
          <cell r="CZ41">
            <v>25450.985300000757</v>
          </cell>
          <cell r="DA41">
            <v>14252.196400001645</v>
          </cell>
          <cell r="DB41">
            <v>13058.183099996299</v>
          </cell>
          <cell r="DC41">
            <v>-14616.472900003195</v>
          </cell>
          <cell r="DD41">
            <v>-18523.597999997437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</row>
        <row r="43">
          <cell r="F43">
            <v>6406.4577799998224</v>
          </cell>
          <cell r="G43">
            <v>5210.6198800001293</v>
          </cell>
          <cell r="H43">
            <v>4489.2099999990314</v>
          </cell>
          <cell r="I43">
            <v>4776.276079999283</v>
          </cell>
          <cell r="J43">
            <v>5281.0075600007549</v>
          </cell>
          <cell r="K43">
            <v>8916.6158000007272</v>
          </cell>
          <cell r="L43">
            <v>-18909.538839999586</v>
          </cell>
          <cell r="M43">
            <v>36703.455640003085</v>
          </cell>
          <cell r="N43">
            <v>8679.5691799968481</v>
          </cell>
          <cell r="O43">
            <v>8450.3226000033319</v>
          </cell>
          <cell r="P43">
            <v>4081.9201999977231</v>
          </cell>
          <cell r="Q43">
            <v>-40095.004000000656</v>
          </cell>
          <cell r="R43">
            <v>-17120.319857925177</v>
          </cell>
          <cell r="S43">
            <v>-13541.913669999689</v>
          </cell>
          <cell r="T43">
            <v>-16829.342949997634</v>
          </cell>
          <cell r="U43">
            <v>-7047.7053799983114</v>
          </cell>
          <cell r="V43">
            <v>-1241.5659799985588</v>
          </cell>
          <cell r="W43">
            <v>1987.3753019999713</v>
          </cell>
          <cell r="X43">
            <v>-656.65099999308586</v>
          </cell>
          <cell r="Y43">
            <v>13285.579549998045</v>
          </cell>
          <cell r="Z43">
            <v>14167.20510000363</v>
          </cell>
          <cell r="AA43">
            <v>5479.3759700022638</v>
          </cell>
          <cell r="AB43">
            <v>9331.1187999993563</v>
          </cell>
          <cell r="AC43">
            <v>-14952.306499999017</v>
          </cell>
          <cell r="AD43">
            <v>-7101.4891000017524</v>
          </cell>
          <cell r="AE43">
            <v>-13738.610300004482</v>
          </cell>
          <cell r="AF43">
            <v>-13371.922400001436</v>
          </cell>
          <cell r="AG43">
            <v>-16121.899199999869</v>
          </cell>
          <cell r="AH43">
            <v>-7299.5967999976128</v>
          </cell>
          <cell r="AI43">
            <v>2016.3687999993563</v>
          </cell>
          <cell r="AJ43">
            <v>4216.9470399990678</v>
          </cell>
          <cell r="AK43">
            <v>5546.885949999094</v>
          </cell>
          <cell r="AL43">
            <v>13467.437000006437</v>
          </cell>
          <cell r="AM43">
            <v>10459.455199997872</v>
          </cell>
          <cell r="AN43">
            <v>11061.628309994936</v>
          </cell>
          <cell r="AO43">
            <v>4540.4079999998212</v>
          </cell>
          <cell r="AP43">
            <v>-16491.402999997139</v>
          </cell>
          <cell r="AQ43">
            <v>-11762.919200003147</v>
          </cell>
          <cell r="AR43">
            <v>-37045.284934997559</v>
          </cell>
          <cell r="AS43">
            <v>-20391.764720004052</v>
          </cell>
          <cell r="AT43">
            <v>-18798.236250001937</v>
          </cell>
          <cell r="AU43">
            <v>-1159.0056799985468</v>
          </cell>
          <cell r="AV43">
            <v>1101.0443500000983</v>
          </cell>
          <cell r="AW43">
            <v>4870.6708550006151</v>
          </cell>
          <cell r="AX43">
            <v>-5281.1401199996471</v>
          </cell>
          <cell r="AY43">
            <v>-99</v>
          </cell>
          <cell r="AZ43">
            <v>17608.955049999058</v>
          </cell>
          <cell r="BA43">
            <v>10524.256480000913</v>
          </cell>
          <cell r="BB43">
            <v>7299.5122000053525</v>
          </cell>
          <cell r="BC43">
            <v>-20569.364400003105</v>
          </cell>
          <cell r="BD43">
            <v>-12151.21269999817</v>
          </cell>
          <cell r="BE43">
            <v>-74873.80553996563</v>
          </cell>
          <cell r="BF43">
            <v>-19294.462450001389</v>
          </cell>
          <cell r="BG43">
            <v>-20871.44089999795</v>
          </cell>
          <cell r="BH43">
            <v>-10964.587799999863</v>
          </cell>
          <cell r="BI43">
            <v>-2446.2576999999583</v>
          </cell>
          <cell r="BJ43">
            <v>6630.4963000006974</v>
          </cell>
          <cell r="BK43">
            <v>-4089.7358000017703</v>
          </cell>
          <cell r="BL43">
            <v>-2035.1110500022769</v>
          </cell>
          <cell r="BM43">
            <v>11223.428449999541</v>
          </cell>
          <cell r="BN43">
            <v>3072.0378599986434</v>
          </cell>
          <cell r="BO43">
            <v>2841.5650499984622</v>
          </cell>
          <cell r="BP43">
            <v>-22487.072999998927</v>
          </cell>
          <cell r="BQ43">
            <v>-16452.664499998093</v>
          </cell>
          <cell r="BR43">
            <v>-76119.024619996548</v>
          </cell>
          <cell r="BS43">
            <v>-22843.810990002006</v>
          </cell>
          <cell r="BT43">
            <v>-21619.852549999952</v>
          </cell>
          <cell r="BU43">
            <v>-10101.926600001752</v>
          </cell>
          <cell r="BV43">
            <v>-4868.8924900013953</v>
          </cell>
          <cell r="BW43">
            <v>6151.5806600004435</v>
          </cell>
          <cell r="BX43">
            <v>-12468.555040001869</v>
          </cell>
          <cell r="BY43">
            <v>3787.3872000053525</v>
          </cell>
          <cell r="BZ43">
            <v>37058.288200002164</v>
          </cell>
          <cell r="CA43">
            <v>-1560.1051199994981</v>
          </cell>
          <cell r="CB43">
            <v>3412.1105099990964</v>
          </cell>
          <cell r="CC43">
            <v>-34932.520899996161</v>
          </cell>
          <cell r="CD43">
            <v>-18132.727499999106</v>
          </cell>
          <cell r="CE43">
            <v>-8377.2212899923325</v>
          </cell>
          <cell r="CF43">
            <v>-21591.185769993812</v>
          </cell>
          <cell r="CG43">
            <v>-20563.452210001647</v>
          </cell>
          <cell r="CH43">
            <v>-10641.955339999869</v>
          </cell>
          <cell r="CI43">
            <v>-6116.0407999977469</v>
          </cell>
          <cell r="CJ43">
            <v>7179.5784700009972</v>
          </cell>
          <cell r="CK43">
            <v>-1231.5760000012815</v>
          </cell>
          <cell r="CL43">
            <v>15353.20000000298</v>
          </cell>
          <cell r="CM43">
            <v>41231.622800000012</v>
          </cell>
          <cell r="CN43">
            <v>12393.617300003767</v>
          </cell>
          <cell r="CO43">
            <v>6846.5551199987531</v>
          </cell>
          <cell r="CP43">
            <v>-14517.688659995794</v>
          </cell>
          <cell r="CQ43">
            <v>-16719.896199997514</v>
          </cell>
          <cell r="CR43">
            <v>-10181.385909974575</v>
          </cell>
          <cell r="CS43">
            <v>-22475.154430001974</v>
          </cell>
          <cell r="CT43">
            <v>-17812.447179995477</v>
          </cell>
          <cell r="CU43">
            <v>-5845.1991300005466</v>
          </cell>
          <cell r="CV43">
            <v>-1783.8534200005233</v>
          </cell>
          <cell r="CW43">
            <v>6781.2897500013933</v>
          </cell>
          <cell r="CX43">
            <v>-4668.0375000014901</v>
          </cell>
          <cell r="CY43">
            <v>16000.722099997103</v>
          </cell>
          <cell r="CZ43">
            <v>25450.985300000757</v>
          </cell>
          <cell r="DA43">
            <v>14252.196400001645</v>
          </cell>
          <cell r="DB43">
            <v>13058.183099996299</v>
          </cell>
          <cell r="DC43">
            <v>-14616.472900003195</v>
          </cell>
          <cell r="DD43">
            <v>-18523.597999997437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6">
          <cell r="F186">
            <v>-482.45999999996275</v>
          </cell>
          <cell r="G186">
            <v>-1567.2000000001863</v>
          </cell>
          <cell r="H186">
            <v>-3565.8300000000745</v>
          </cell>
          <cell r="I186">
            <v>-3734.7800000002608</v>
          </cell>
          <cell r="J186">
            <v>-2225.8800000008196</v>
          </cell>
          <cell r="K186">
            <v>-4437.186999999918</v>
          </cell>
          <cell r="L186">
            <v>94.199999999720603</v>
          </cell>
          <cell r="M186">
            <v>-25491.399999999441</v>
          </cell>
          <cell r="N186">
            <v>-6620.7000000001863</v>
          </cell>
          <cell r="O186">
            <v>-1163</v>
          </cell>
          <cell r="P186">
            <v>-959</v>
          </cell>
          <cell r="Q186">
            <v>-2301.7900000000373</v>
          </cell>
          <cell r="R186">
            <v>-50339.880999997258</v>
          </cell>
          <cell r="S186">
            <v>-1030.0699999998324</v>
          </cell>
          <cell r="T186">
            <v>-2221.5999999996275</v>
          </cell>
          <cell r="U186">
            <v>-4170.4199999999255</v>
          </cell>
          <cell r="V186">
            <v>-5304.4600000004284</v>
          </cell>
          <cell r="W186">
            <v>-3867.0499999998137</v>
          </cell>
          <cell r="X186">
            <v>-3740.6400000001304</v>
          </cell>
          <cell r="Y186">
            <v>-1700.5</v>
          </cell>
          <cell r="Z186">
            <v>-16486.200000000186</v>
          </cell>
          <cell r="AA186">
            <v>-5957.6749999998137</v>
          </cell>
          <cell r="AB186">
            <v>-646.24600000004284</v>
          </cell>
          <cell r="AC186">
            <v>-1494.8000000002794</v>
          </cell>
          <cell r="AD186">
            <v>-3720.2199999997392</v>
          </cell>
          <cell r="AE186">
            <v>-50976.246000006795</v>
          </cell>
          <cell r="AF186">
            <v>-1362.5099999997765</v>
          </cell>
          <cell r="AG186">
            <v>-2294.3450000002049</v>
          </cell>
          <cell r="AH186">
            <v>-4755.8900000001304</v>
          </cell>
          <cell r="AI186">
            <v>-5085.2999999998137</v>
          </cell>
          <cell r="AJ186">
            <v>-2702</v>
          </cell>
          <cell r="AK186">
            <v>-2438.7509999999311</v>
          </cell>
          <cell r="AL186">
            <v>-4848.7099999999627</v>
          </cell>
          <cell r="AM186">
            <v>-16412.5</v>
          </cell>
          <cell r="AN186">
            <v>-5523.269999999553</v>
          </cell>
          <cell r="AO186">
            <v>-1598.9499999997206</v>
          </cell>
          <cell r="AP186">
            <v>-663.35999999986961</v>
          </cell>
          <cell r="AQ186">
            <v>-3290.660000000149</v>
          </cell>
          <cell r="AR186">
            <v>-42990.379000008106</v>
          </cell>
          <cell r="AS186">
            <v>-1863.7799999997951</v>
          </cell>
          <cell r="AT186">
            <v>-2746.1340000000782</v>
          </cell>
          <cell r="AU186">
            <v>-3195.9799999999814</v>
          </cell>
          <cell r="AV186">
            <v>-4225.3939999998547</v>
          </cell>
          <cell r="AW186">
            <v>-1337.5</v>
          </cell>
          <cell r="AX186">
            <v>-1584.6000000000931</v>
          </cell>
          <cell r="AY186">
            <v>-2496.7900000000373</v>
          </cell>
          <cell r="AZ186">
            <v>-16937.5</v>
          </cell>
          <cell r="BA186">
            <v>-3270</v>
          </cell>
          <cell r="BB186">
            <v>-317.27099999994971</v>
          </cell>
          <cell r="BC186">
            <v>-1844.3099999995902</v>
          </cell>
          <cell r="BD186">
            <v>-3171.1199999996461</v>
          </cell>
          <cell r="BE186">
            <v>-39486.084999985993</v>
          </cell>
          <cell r="BF186">
            <v>-1604.3999999999069</v>
          </cell>
          <cell r="BG186">
            <v>-2512.6700000003912</v>
          </cell>
          <cell r="BH186">
            <v>-3049.5500000007451</v>
          </cell>
          <cell r="BI186">
            <v>-3709</v>
          </cell>
          <cell r="BJ186">
            <v>-2930.4000000003725</v>
          </cell>
          <cell r="BK186">
            <v>-1567.3199999998324</v>
          </cell>
          <cell r="BL186">
            <v>-1896.1999999992549</v>
          </cell>
          <cell r="BM186">
            <v>-15764</v>
          </cell>
          <cell r="BN186">
            <v>-1768.3699999991804</v>
          </cell>
          <cell r="BO186">
            <v>-886.84499999973923</v>
          </cell>
          <cell r="BP186">
            <v>-851.92999999970198</v>
          </cell>
          <cell r="BQ186">
            <v>-2945.3999999999069</v>
          </cell>
          <cell r="BR186">
            <v>-32356.55000000447</v>
          </cell>
          <cell r="BS186">
            <v>-1201.75</v>
          </cell>
          <cell r="BT186">
            <v>-806.62999999988824</v>
          </cell>
          <cell r="BU186">
            <v>-2125.8600000003353</v>
          </cell>
          <cell r="BV186">
            <v>-6794.6999999992549</v>
          </cell>
          <cell r="BW186">
            <v>-641.95999999903142</v>
          </cell>
          <cell r="BX186">
            <v>-2042.1099999998696</v>
          </cell>
          <cell r="BY186">
            <v>-1884.9000000003725</v>
          </cell>
          <cell r="BZ186">
            <v>-9603</v>
          </cell>
          <cell r="CA186">
            <v>-3886.4500000001863</v>
          </cell>
          <cell r="CB186">
            <v>-825.27000000001863</v>
          </cell>
          <cell r="CC186">
            <v>-1052.769999999553</v>
          </cell>
          <cell r="CD186">
            <v>-1491.1499999999069</v>
          </cell>
          <cell r="CE186">
            <v>-20248.255999997258</v>
          </cell>
          <cell r="CF186">
            <v>-1193.0999999996275</v>
          </cell>
          <cell r="CG186">
            <v>-1967.6900000004098</v>
          </cell>
          <cell r="CH186">
            <v>-3000</v>
          </cell>
          <cell r="CI186">
            <v>-2414.0499999998137</v>
          </cell>
          <cell r="CJ186">
            <v>-4168.5</v>
          </cell>
          <cell r="CK186">
            <v>-710.41999999992549</v>
          </cell>
          <cell r="CL186">
            <v>-790.5</v>
          </cell>
          <cell r="CM186">
            <v>-4504.5</v>
          </cell>
          <cell r="CN186">
            <v>1466.1900000004098</v>
          </cell>
          <cell r="CO186">
            <v>-247.97000000020489</v>
          </cell>
          <cell r="CP186">
            <v>-997.54599999962375</v>
          </cell>
          <cell r="CQ186">
            <v>-1720.1699999999255</v>
          </cell>
          <cell r="CR186">
            <v>-34140.670000009239</v>
          </cell>
          <cell r="CS186">
            <v>-478.14000000013039</v>
          </cell>
          <cell r="CT186">
            <v>-2955.4099999992177</v>
          </cell>
          <cell r="CU186">
            <v>-2796.2000000001863</v>
          </cell>
          <cell r="CV186">
            <v>-5359.5000000009313</v>
          </cell>
          <cell r="CW186">
            <v>-4183.3099999995902</v>
          </cell>
          <cell r="CX186">
            <v>-2763.6200000001118</v>
          </cell>
          <cell r="CY186">
            <v>-1099.3000000007451</v>
          </cell>
          <cell r="CZ186">
            <v>-7702.5</v>
          </cell>
          <cell r="DA186">
            <v>-4011.5</v>
          </cell>
          <cell r="DB186">
            <v>-983.58000000007451</v>
          </cell>
          <cell r="DC186">
            <v>-1696.4300000001676</v>
          </cell>
          <cell r="DD186">
            <v>-111.17999999993481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</row>
        <row r="187">
          <cell r="F187">
            <v>-2311.640000000014</v>
          </cell>
          <cell r="G187">
            <v>-5077.6999999999534</v>
          </cell>
          <cell r="H187">
            <v>-4562.6999999999534</v>
          </cell>
          <cell r="I187">
            <v>-4973.3499999999767</v>
          </cell>
          <cell r="J187">
            <v>-6746.1000000000931</v>
          </cell>
          <cell r="K187">
            <v>-4322.9400000000023</v>
          </cell>
          <cell r="L187">
            <v>13577.200000000186</v>
          </cell>
          <cell r="M187">
            <v>-30412.299999999814</v>
          </cell>
          <cell r="N187">
            <v>-5009.3699999999953</v>
          </cell>
          <cell r="O187">
            <v>-6426.5500000000466</v>
          </cell>
          <cell r="P187">
            <v>-5017.2999999999302</v>
          </cell>
          <cell r="Q187">
            <v>-520.01999999996042</v>
          </cell>
          <cell r="R187">
            <v>-132883.19999999925</v>
          </cell>
          <cell r="S187">
            <v>-4271.3099999999977</v>
          </cell>
          <cell r="T187">
            <v>-5757</v>
          </cell>
          <cell r="U187">
            <v>-3350.3000000000466</v>
          </cell>
          <cell r="V187">
            <v>-5883.5</v>
          </cell>
          <cell r="W187">
            <v>-8237.0399999999208</v>
          </cell>
          <cell r="X187">
            <v>-13529.100000000093</v>
          </cell>
          <cell r="Y187">
            <v>-29404</v>
          </cell>
          <cell r="Z187">
            <v>-42034</v>
          </cell>
          <cell r="AA187">
            <v>-4788</v>
          </cell>
          <cell r="AB187">
            <v>-7351.3000000000466</v>
          </cell>
          <cell r="AC187">
            <v>-7529.0999999999767</v>
          </cell>
          <cell r="AD187">
            <v>-748.55000000004657</v>
          </cell>
          <cell r="AE187">
            <v>-117090.12000000104</v>
          </cell>
          <cell r="AF187">
            <v>-3586.5399999999208</v>
          </cell>
          <cell r="AG187">
            <v>-3865.1999999999534</v>
          </cell>
          <cell r="AH187">
            <v>-3729.7000000001863</v>
          </cell>
          <cell r="AI187">
            <v>-7697.6999999999534</v>
          </cell>
          <cell r="AJ187">
            <v>-5720.5399999999208</v>
          </cell>
          <cell r="AK187">
            <v>-8755.7399999999907</v>
          </cell>
          <cell r="AL187">
            <v>-19486.5</v>
          </cell>
          <cell r="AM187">
            <v>-41518</v>
          </cell>
          <cell r="AN187">
            <v>-8601.6999999999534</v>
          </cell>
          <cell r="AO187">
            <v>-6704.7000000001863</v>
          </cell>
          <cell r="AP187">
            <v>-6734.5</v>
          </cell>
          <cell r="AQ187">
            <v>-689.30000000004657</v>
          </cell>
          <cell r="AR187">
            <v>-129943.70000000671</v>
          </cell>
          <cell r="AS187">
            <v>-2133.3400000000256</v>
          </cell>
          <cell r="AT187">
            <v>-4217.2000000001863</v>
          </cell>
          <cell r="AU187">
            <v>-3301.3999999999069</v>
          </cell>
          <cell r="AV187">
            <v>-5277.5999999999767</v>
          </cell>
          <cell r="AW187">
            <v>-15503.400000000373</v>
          </cell>
          <cell r="AX187">
            <v>-6006.7999999998137</v>
          </cell>
          <cell r="AY187">
            <v>-30307</v>
          </cell>
          <cell r="AZ187">
            <v>-43014.5</v>
          </cell>
          <cell r="BA187">
            <v>-8071.7000000001863</v>
          </cell>
          <cell r="BB187">
            <v>-5979.6000000000931</v>
          </cell>
          <cell r="BC187">
            <v>-5355.3600000001024</v>
          </cell>
          <cell r="BD187">
            <v>-775.79999999993015</v>
          </cell>
          <cell r="BE187">
            <v>-103977.20000001043</v>
          </cell>
          <cell r="BF187">
            <v>-976</v>
          </cell>
          <cell r="BG187">
            <v>-2425.7000000001863</v>
          </cell>
          <cell r="BH187">
            <v>-5907.5</v>
          </cell>
          <cell r="BI187">
            <v>-6264</v>
          </cell>
          <cell r="BJ187">
            <v>-6223</v>
          </cell>
          <cell r="BK187">
            <v>-10043.400000000373</v>
          </cell>
          <cell r="BL187">
            <v>-29712</v>
          </cell>
          <cell r="BM187">
            <v>-32121</v>
          </cell>
          <cell r="BN187">
            <v>-5313.7000000001863</v>
          </cell>
          <cell r="BO187">
            <v>-4273.1000000000931</v>
          </cell>
          <cell r="BP187">
            <v>-2223</v>
          </cell>
          <cell r="BQ187">
            <v>1505.1999999999534</v>
          </cell>
          <cell r="BR187">
            <v>-109945.30999999493</v>
          </cell>
          <cell r="BS187">
            <v>-1236.3100000000559</v>
          </cell>
          <cell r="BT187">
            <v>-2891.6999999999534</v>
          </cell>
          <cell r="BU187">
            <v>-2281.4000000003725</v>
          </cell>
          <cell r="BV187">
            <v>-6054.5</v>
          </cell>
          <cell r="BW187">
            <v>-5043</v>
          </cell>
          <cell r="BX187">
            <v>-7833.7000000001863</v>
          </cell>
          <cell r="BY187">
            <v>-25312</v>
          </cell>
          <cell r="BZ187">
            <v>-31831</v>
          </cell>
          <cell r="CA187">
            <v>-4105.5999999996275</v>
          </cell>
          <cell r="CB187">
            <v>-6416.4000000001397</v>
          </cell>
          <cell r="CC187">
            <v>-16044</v>
          </cell>
          <cell r="CD187">
            <v>-895.69999999995343</v>
          </cell>
          <cell r="CE187">
            <v>-134808.90999999642</v>
          </cell>
          <cell r="CF187">
            <v>-1070.8600000001024</v>
          </cell>
          <cell r="CG187">
            <v>-8193.7000000001863</v>
          </cell>
          <cell r="CH187">
            <v>-7187.2999999998137</v>
          </cell>
          <cell r="CI187">
            <v>-5304.2999999998137</v>
          </cell>
          <cell r="CJ187">
            <v>-9343.5999999996275</v>
          </cell>
          <cell r="CK187">
            <v>-12021</v>
          </cell>
          <cell r="CL187">
            <v>-32474</v>
          </cell>
          <cell r="CM187">
            <v>-41714</v>
          </cell>
          <cell r="CN187">
            <v>-5247.5</v>
          </cell>
          <cell r="CO187">
            <v>-9388.2999999998137</v>
          </cell>
          <cell r="CP187">
            <v>-2360</v>
          </cell>
          <cell r="CQ187">
            <v>-504.34999999997672</v>
          </cell>
          <cell r="CR187">
            <v>-138886.95000001788</v>
          </cell>
          <cell r="CS187">
            <v>-1270.8499999999767</v>
          </cell>
          <cell r="CT187">
            <v>-4036.2000000001863</v>
          </cell>
          <cell r="CU187">
            <v>-8582.7999999998137</v>
          </cell>
          <cell r="CV187">
            <v>-6380.5</v>
          </cell>
          <cell r="CW187">
            <v>-7286.2000000001863</v>
          </cell>
          <cell r="CX187">
            <v>-11967</v>
          </cell>
          <cell r="CY187">
            <v>-35902</v>
          </cell>
          <cell r="CZ187">
            <v>-41612</v>
          </cell>
          <cell r="DA187">
            <v>-8090.5</v>
          </cell>
          <cell r="DB187">
            <v>-8024</v>
          </cell>
          <cell r="DC187">
            <v>-4615.2000000001863</v>
          </cell>
          <cell r="DD187">
            <v>-1119.6999999999534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</row>
        <row r="188">
          <cell r="F188">
            <v>-4811</v>
          </cell>
          <cell r="G188">
            <v>-3720</v>
          </cell>
          <cell r="H188">
            <v>-11956.5</v>
          </cell>
          <cell r="I188">
            <v>-17817.5</v>
          </cell>
          <cell r="J188">
            <v>-12918</v>
          </cell>
          <cell r="K188">
            <v>-23570</v>
          </cell>
          <cell r="L188">
            <v>-57</v>
          </cell>
          <cell r="M188">
            <v>-63100</v>
          </cell>
          <cell r="N188">
            <v>-22477.5</v>
          </cell>
          <cell r="O188">
            <v>-11729</v>
          </cell>
          <cell r="P188">
            <v>-10596</v>
          </cell>
          <cell r="Q188">
            <v>32774</v>
          </cell>
          <cell r="R188">
            <v>144967.5</v>
          </cell>
          <cell r="S188">
            <v>5884</v>
          </cell>
          <cell r="T188">
            <v>2050.5</v>
          </cell>
          <cell r="U188">
            <v>-3200</v>
          </cell>
          <cell r="V188">
            <v>2545</v>
          </cell>
          <cell r="W188">
            <v>9154</v>
          </cell>
          <cell r="X188">
            <v>3260</v>
          </cell>
          <cell r="Y188">
            <v>60791</v>
          </cell>
          <cell r="Z188">
            <v>54756</v>
          </cell>
          <cell r="AA188">
            <v>583</v>
          </cell>
          <cell r="AB188">
            <v>115</v>
          </cell>
          <cell r="AC188">
            <v>4698</v>
          </cell>
          <cell r="AD188">
            <v>4331</v>
          </cell>
          <cell r="AE188">
            <v>149457</v>
          </cell>
          <cell r="AF188">
            <v>6023</v>
          </cell>
          <cell r="AG188">
            <v>1615</v>
          </cell>
          <cell r="AH188">
            <v>-2358</v>
          </cell>
          <cell r="AI188">
            <v>2868</v>
          </cell>
          <cell r="AJ188">
            <v>9649</v>
          </cell>
          <cell r="AK188">
            <v>2676</v>
          </cell>
          <cell r="AL188">
            <v>63892</v>
          </cell>
          <cell r="AM188">
            <v>53508</v>
          </cell>
          <cell r="AN188">
            <v>4255</v>
          </cell>
          <cell r="AO188">
            <v>1720</v>
          </cell>
          <cell r="AP188">
            <v>2248</v>
          </cell>
          <cell r="AQ188">
            <v>3361</v>
          </cell>
          <cell r="AR188">
            <v>129363.5</v>
          </cell>
          <cell r="AS188">
            <v>4116</v>
          </cell>
          <cell r="AT188">
            <v>1305.5</v>
          </cell>
          <cell r="AU188">
            <v>1</v>
          </cell>
          <cell r="AV188">
            <v>3438</v>
          </cell>
          <cell r="AW188">
            <v>11678</v>
          </cell>
          <cell r="AX188">
            <v>-5468</v>
          </cell>
          <cell r="AY188">
            <v>51030</v>
          </cell>
          <cell r="AZ188">
            <v>48144</v>
          </cell>
          <cell r="BA188">
            <v>6891</v>
          </cell>
          <cell r="BB188">
            <v>1655</v>
          </cell>
          <cell r="BC188">
            <v>2665</v>
          </cell>
          <cell r="BD188">
            <v>3908</v>
          </cell>
          <cell r="BE188">
            <v>139319</v>
          </cell>
          <cell r="BF188">
            <v>6614</v>
          </cell>
          <cell r="BG188">
            <v>2587</v>
          </cell>
          <cell r="BH188">
            <v>3156</v>
          </cell>
          <cell r="BI188">
            <v>4308</v>
          </cell>
          <cell r="BJ188">
            <v>3520</v>
          </cell>
          <cell r="BK188">
            <v>3429</v>
          </cell>
          <cell r="BL188">
            <v>55920</v>
          </cell>
          <cell r="BM188">
            <v>42436</v>
          </cell>
          <cell r="BN188">
            <v>9807</v>
          </cell>
          <cell r="BO188">
            <v>2777</v>
          </cell>
          <cell r="BP188">
            <v>1966</v>
          </cell>
          <cell r="BQ188">
            <v>2799</v>
          </cell>
          <cell r="BR188">
            <v>144438</v>
          </cell>
          <cell r="BS188">
            <v>4634</v>
          </cell>
          <cell r="BT188">
            <v>2290</v>
          </cell>
          <cell r="BU188">
            <v>2216</v>
          </cell>
          <cell r="BV188">
            <v>4760</v>
          </cell>
          <cell r="BW188">
            <v>-2571</v>
          </cell>
          <cell r="BX188">
            <v>3787</v>
          </cell>
          <cell r="BY188">
            <v>65898</v>
          </cell>
          <cell r="BZ188">
            <v>49100</v>
          </cell>
          <cell r="CA188">
            <v>8374</v>
          </cell>
          <cell r="CB188">
            <v>3888</v>
          </cell>
          <cell r="CC188">
            <v>686</v>
          </cell>
          <cell r="CD188">
            <v>1376</v>
          </cell>
          <cell r="CE188">
            <v>104470</v>
          </cell>
          <cell r="CF188">
            <v>2814</v>
          </cell>
          <cell r="CG188">
            <v>2909</v>
          </cell>
          <cell r="CH188">
            <v>2165</v>
          </cell>
          <cell r="CI188">
            <v>1469</v>
          </cell>
          <cell r="CJ188">
            <v>-1202</v>
          </cell>
          <cell r="CK188">
            <v>451</v>
          </cell>
          <cell r="CL188">
            <v>37404</v>
          </cell>
          <cell r="CM188">
            <v>44568</v>
          </cell>
          <cell r="CN188">
            <v>7577</v>
          </cell>
          <cell r="CO188">
            <v>3633</v>
          </cell>
          <cell r="CP188">
            <v>1249</v>
          </cell>
          <cell r="CQ188">
            <v>1433</v>
          </cell>
          <cell r="CR188">
            <v>141725</v>
          </cell>
          <cell r="CS188">
            <v>3104</v>
          </cell>
          <cell r="CT188">
            <v>4174</v>
          </cell>
          <cell r="CU188">
            <v>936</v>
          </cell>
          <cell r="CV188">
            <v>783</v>
          </cell>
          <cell r="CW188">
            <v>3812</v>
          </cell>
          <cell r="CX188">
            <v>4286</v>
          </cell>
          <cell r="CY188">
            <v>64096</v>
          </cell>
          <cell r="CZ188">
            <v>46824</v>
          </cell>
          <cell r="DA188">
            <v>7800</v>
          </cell>
          <cell r="DB188">
            <v>2421</v>
          </cell>
          <cell r="DC188">
            <v>2153</v>
          </cell>
          <cell r="DD188">
            <v>1336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</row>
        <row r="189">
          <cell r="F189">
            <v>-134.02599999999984</v>
          </cell>
          <cell r="G189">
            <v>0</v>
          </cell>
          <cell r="H189">
            <v>-132.91599999999744</v>
          </cell>
          <cell r="I189">
            <v>-335.71099999999933</v>
          </cell>
          <cell r="J189">
            <v>-24.013299999998708</v>
          </cell>
          <cell r="K189">
            <v>-644.76900000000023</v>
          </cell>
          <cell r="L189">
            <v>-301.77000000000407</v>
          </cell>
          <cell r="M189">
            <v>-989.82499999999709</v>
          </cell>
          <cell r="N189">
            <v>0</v>
          </cell>
          <cell r="O189">
            <v>-29.507000000001426</v>
          </cell>
          <cell r="P189">
            <v>-18.148999999999887</v>
          </cell>
          <cell r="Q189">
            <v>0</v>
          </cell>
          <cell r="R189">
            <v>1480.2912000000942</v>
          </cell>
          <cell r="S189">
            <v>0</v>
          </cell>
          <cell r="T189">
            <v>-153.18000000000029</v>
          </cell>
          <cell r="U189">
            <v>-348</v>
          </cell>
          <cell r="V189">
            <v>-4.3747000000003027</v>
          </cell>
          <cell r="W189">
            <v>-144.98809999999867</v>
          </cell>
          <cell r="X189">
            <v>2428.4470000000001</v>
          </cell>
          <cell r="Y189">
            <v>0</v>
          </cell>
          <cell r="Z189">
            <v>-125.93700000000536</v>
          </cell>
          <cell r="AA189">
            <v>-171.62299999999959</v>
          </cell>
          <cell r="AB189">
            <v>-5.2999999999883585E-2</v>
          </cell>
          <cell r="AC189">
            <v>0</v>
          </cell>
          <cell r="AD189">
            <v>0</v>
          </cell>
          <cell r="AE189">
            <v>5525.1619999995455</v>
          </cell>
          <cell r="AF189">
            <v>-23.335999999995693</v>
          </cell>
          <cell r="AG189">
            <v>-1.305000000007567</v>
          </cell>
          <cell r="AH189">
            <v>-857</v>
          </cell>
          <cell r="AI189">
            <v>-987.91000000000349</v>
          </cell>
          <cell r="AJ189">
            <v>-157.07900000001246</v>
          </cell>
          <cell r="AK189">
            <v>9925.2599999999948</v>
          </cell>
          <cell r="AL189">
            <v>326.6359999999986</v>
          </cell>
          <cell r="AM189">
            <v>-2404.7000000000698</v>
          </cell>
          <cell r="AN189">
            <v>0</v>
          </cell>
          <cell r="AO189">
            <v>-118.69000000000233</v>
          </cell>
          <cell r="AP189">
            <v>-131.0460000000021</v>
          </cell>
          <cell r="AQ189">
            <v>-45.668000000005122</v>
          </cell>
          <cell r="AR189">
            <v>604.36189999966882</v>
          </cell>
          <cell r="AS189">
            <v>-158.98399999999674</v>
          </cell>
          <cell r="AT189">
            <v>-176.16999999999825</v>
          </cell>
          <cell r="AU189">
            <v>-88.536300000007031</v>
          </cell>
          <cell r="AV189">
            <v>-381.19970000001194</v>
          </cell>
          <cell r="AW189">
            <v>-154.15000000002328</v>
          </cell>
          <cell r="AX189">
            <v>753.92200000000594</v>
          </cell>
          <cell r="AY189">
            <v>3069.1759999999776</v>
          </cell>
          <cell r="AZ189">
            <v>-1286.9000000000233</v>
          </cell>
          <cell r="BA189">
            <v>0</v>
          </cell>
          <cell r="BB189">
            <v>-601.46010000001115</v>
          </cell>
          <cell r="BC189">
            <v>-145.18600000000151</v>
          </cell>
          <cell r="BD189">
            <v>-226.14999999999418</v>
          </cell>
          <cell r="BE189">
            <v>-7164.9910000003874</v>
          </cell>
          <cell r="BF189">
            <v>-5.3699999999953434</v>
          </cell>
          <cell r="BG189">
            <v>-292.93500000001222</v>
          </cell>
          <cell r="BH189">
            <v>402.78000000002794</v>
          </cell>
          <cell r="BI189">
            <v>-304.05900000000838</v>
          </cell>
          <cell r="BJ189">
            <v>-506.59999999997672</v>
          </cell>
          <cell r="BK189">
            <v>-959.13199999998324</v>
          </cell>
          <cell r="BL189">
            <v>-116.86999999999534</v>
          </cell>
          <cell r="BM189">
            <v>-4571.859999999986</v>
          </cell>
          <cell r="BN189">
            <v>-356.79000000000815</v>
          </cell>
          <cell r="BO189">
            <v>-97.989999999990687</v>
          </cell>
          <cell r="BP189">
            <v>-355.80999999999767</v>
          </cell>
          <cell r="BQ189">
            <v>-0.35499999999592546</v>
          </cell>
          <cell r="BR189">
            <v>-11426.213299999945</v>
          </cell>
          <cell r="BS189">
            <v>-52.100000000005821</v>
          </cell>
          <cell r="BT189">
            <v>-7.9999999987194315E-2</v>
          </cell>
          <cell r="BU189">
            <v>-576.19000000000233</v>
          </cell>
          <cell r="BV189">
            <v>-450.26930000001448</v>
          </cell>
          <cell r="BW189">
            <v>-708.41000000000349</v>
          </cell>
          <cell r="BX189">
            <v>-984.76000000000931</v>
          </cell>
          <cell r="BY189">
            <v>-2140.2700000000186</v>
          </cell>
          <cell r="BZ189">
            <v>-5378.0399999999208</v>
          </cell>
          <cell r="CA189">
            <v>-754.23399999999674</v>
          </cell>
          <cell r="CB189">
            <v>-390.08999999999651</v>
          </cell>
          <cell r="CC189">
            <v>8.2299999999959255</v>
          </cell>
          <cell r="CD189">
            <v>0</v>
          </cell>
          <cell r="CE189">
            <v>-16625.860000001267</v>
          </cell>
          <cell r="CF189">
            <v>64.420000000012806</v>
          </cell>
          <cell r="CG189">
            <v>-966.80999999999767</v>
          </cell>
          <cell r="CH189">
            <v>-425.5</v>
          </cell>
          <cell r="CI189">
            <v>-273.05999999999767</v>
          </cell>
          <cell r="CJ189">
            <v>-1244.2799999999697</v>
          </cell>
          <cell r="CK189">
            <v>-1823.5200000000186</v>
          </cell>
          <cell r="CL189">
            <v>-1864.1999999999534</v>
          </cell>
          <cell r="CM189">
            <v>-8855.4699999999721</v>
          </cell>
          <cell r="CN189">
            <v>-544.93000000005122</v>
          </cell>
          <cell r="CO189">
            <v>-512.11999999999534</v>
          </cell>
          <cell r="CP189">
            <v>-180.38999999998487</v>
          </cell>
          <cell r="CQ189">
            <v>0</v>
          </cell>
          <cell r="CR189">
            <v>-14339.096400001086</v>
          </cell>
          <cell r="CS189">
            <v>-329.36000000001513</v>
          </cell>
          <cell r="CT189">
            <v>99.168599999975413</v>
          </cell>
          <cell r="CU189">
            <v>-513.68000000005122</v>
          </cell>
          <cell r="CV189">
            <v>-687.09000000002561</v>
          </cell>
          <cell r="CW189">
            <v>-789.02000000001863</v>
          </cell>
          <cell r="CX189">
            <v>-1606.1650000000955</v>
          </cell>
          <cell r="CY189">
            <v>-4834.6199999999953</v>
          </cell>
          <cell r="CZ189">
            <v>-4169.660000000149</v>
          </cell>
          <cell r="DA189">
            <v>-480.71999999997206</v>
          </cell>
          <cell r="DB189">
            <v>-648.43999999994412</v>
          </cell>
          <cell r="DC189">
            <v>-346.80999999999767</v>
          </cell>
          <cell r="DD189">
            <v>-32.700000000011642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</row>
        <row r="195">
          <cell r="F195">
            <v>-7739.1259999983013</v>
          </cell>
          <cell r="G195">
            <v>-10364.900000000373</v>
          </cell>
          <cell r="H195">
            <v>-20217.945999998599</v>
          </cell>
          <cell r="I195">
            <v>-26861.341000000015</v>
          </cell>
          <cell r="J195">
            <v>-21913.993300002068</v>
          </cell>
          <cell r="K195">
            <v>-32974.89600000158</v>
          </cell>
          <cell r="L195">
            <v>13312.629999998957</v>
          </cell>
          <cell r="M195">
            <v>-119993.52499999851</v>
          </cell>
          <cell r="N195">
            <v>-34107.569999998435</v>
          </cell>
          <cell r="O195">
            <v>-19348.05700000003</v>
          </cell>
          <cell r="P195">
            <v>-16590.449000000954</v>
          </cell>
          <cell r="Q195">
            <v>29952.189999999478</v>
          </cell>
          <cell r="R195">
            <v>-36775.289800047874</v>
          </cell>
          <cell r="S195">
            <v>582.61999999918044</v>
          </cell>
          <cell r="T195">
            <v>-6081.2799999993294</v>
          </cell>
          <cell r="U195">
            <v>-11068.720000000671</v>
          </cell>
          <cell r="V195">
            <v>-8647.3347000014037</v>
          </cell>
          <cell r="W195">
            <v>-3095.0781000014395</v>
          </cell>
          <cell r="X195">
            <v>-11581.29300000146</v>
          </cell>
          <cell r="Y195">
            <v>29686.5</v>
          </cell>
          <cell r="Z195">
            <v>-3890.137000001967</v>
          </cell>
          <cell r="AA195">
            <v>-10334.298000000417</v>
          </cell>
          <cell r="AB195">
            <v>-7882.5989999994636</v>
          </cell>
          <cell r="AC195">
            <v>-4325.9000000003725</v>
          </cell>
          <cell r="AD195">
            <v>-137.76999999955297</v>
          </cell>
          <cell r="AE195">
            <v>-13084.203999966383</v>
          </cell>
          <cell r="AF195">
            <v>1050.6140000000596</v>
          </cell>
          <cell r="AG195">
            <v>-4545.8499999977648</v>
          </cell>
          <cell r="AH195">
            <v>-11700.589999999851</v>
          </cell>
          <cell r="AI195">
            <v>-10902.909999996424</v>
          </cell>
          <cell r="AJ195">
            <v>1069.3810000009835</v>
          </cell>
          <cell r="AK195">
            <v>1406.7689999993891</v>
          </cell>
          <cell r="AL195">
            <v>39883.425999999046</v>
          </cell>
          <cell r="AM195">
            <v>-6827.1999999955297</v>
          </cell>
          <cell r="AN195">
            <v>-9869.9700000006706</v>
          </cell>
          <cell r="AO195">
            <v>-6702.339999999851</v>
          </cell>
          <cell r="AP195">
            <v>-5280.9059999994934</v>
          </cell>
          <cell r="AQ195">
            <v>-664.62800000049174</v>
          </cell>
          <cell r="AR195">
            <v>-42966.217100054026</v>
          </cell>
          <cell r="AS195">
            <v>-40.103999998420477</v>
          </cell>
          <cell r="AT195">
            <v>-5834.0040000006557</v>
          </cell>
          <cell r="AU195">
            <v>-6584.9162999987602</v>
          </cell>
          <cell r="AV195">
            <v>-6446.1937000006437</v>
          </cell>
          <cell r="AW195">
            <v>-5317.0500000044703</v>
          </cell>
          <cell r="AX195">
            <v>-12305.478000000119</v>
          </cell>
          <cell r="AY195">
            <v>21295.38599999994</v>
          </cell>
          <cell r="AZ195">
            <v>-13094.89999999851</v>
          </cell>
          <cell r="BA195">
            <v>-4450.7000000011176</v>
          </cell>
          <cell r="BB195">
            <v>-5243.3311000000685</v>
          </cell>
          <cell r="BC195">
            <v>-4679.8559999987483</v>
          </cell>
          <cell r="BD195">
            <v>-265.06999999843538</v>
          </cell>
          <cell r="BE195">
            <v>-11309.276000022888</v>
          </cell>
          <cell r="BF195">
            <v>4028.230000000447</v>
          </cell>
          <cell r="BG195">
            <v>-2644.3050000015646</v>
          </cell>
          <cell r="BH195">
            <v>-5398.2700000032783</v>
          </cell>
          <cell r="BI195">
            <v>-5969.0590000003576</v>
          </cell>
          <cell r="BJ195">
            <v>-6140</v>
          </cell>
          <cell r="BK195">
            <v>-9140.8520000018179</v>
          </cell>
          <cell r="BL195">
            <v>24194.929999992251</v>
          </cell>
          <cell r="BM195">
            <v>-10020.859999999404</v>
          </cell>
          <cell r="BN195">
            <v>2368.1400000043213</v>
          </cell>
          <cell r="BO195">
            <v>-2480.9349999986589</v>
          </cell>
          <cell r="BP195">
            <v>-1464.7399999983609</v>
          </cell>
          <cell r="BQ195">
            <v>1358.445000000298</v>
          </cell>
          <cell r="BR195">
            <v>-9290.0733000040054</v>
          </cell>
          <cell r="BS195">
            <v>2143.839999999851</v>
          </cell>
          <cell r="BT195">
            <v>-1408.410000000149</v>
          </cell>
          <cell r="BU195">
            <v>-2767.4500000029802</v>
          </cell>
          <cell r="BV195">
            <v>-8539.4692999981344</v>
          </cell>
          <cell r="BW195">
            <v>-8964.3700000010431</v>
          </cell>
          <cell r="BX195">
            <v>-7073.570000000298</v>
          </cell>
          <cell r="BY195">
            <v>36560.830000005662</v>
          </cell>
          <cell r="BZ195">
            <v>2287.9599999934435</v>
          </cell>
          <cell r="CA195">
            <v>-372.28399999439716</v>
          </cell>
          <cell r="CB195">
            <v>-3743.7600000016391</v>
          </cell>
          <cell r="CC195">
            <v>-16402.539999999106</v>
          </cell>
          <cell r="CD195">
            <v>-1010.8500000014901</v>
          </cell>
          <cell r="CE195">
            <v>-67213.026000082493</v>
          </cell>
          <cell r="CF195">
            <v>614.46000000089407</v>
          </cell>
          <cell r="CG195">
            <v>-8219.1999999992549</v>
          </cell>
          <cell r="CH195">
            <v>-8447.7999999970198</v>
          </cell>
          <cell r="CI195">
            <v>-6522.410000000149</v>
          </cell>
          <cell r="CJ195">
            <v>-15958.379999998957</v>
          </cell>
          <cell r="CK195">
            <v>-14103.939999997616</v>
          </cell>
          <cell r="CL195">
            <v>2275.2999999970198</v>
          </cell>
          <cell r="CM195">
            <v>-10505.969999998808</v>
          </cell>
          <cell r="CN195">
            <v>3250.7600000016391</v>
          </cell>
          <cell r="CO195">
            <v>-6515.390000000596</v>
          </cell>
          <cell r="CP195">
            <v>-2288.9360000006855</v>
          </cell>
          <cell r="CQ195">
            <v>-791.51999999955297</v>
          </cell>
          <cell r="CR195">
            <v>-45641.716400027275</v>
          </cell>
          <cell r="CS195">
            <v>1025.6499999985099</v>
          </cell>
          <cell r="CT195">
            <v>-2718.4413999989629</v>
          </cell>
          <cell r="CU195">
            <v>-10956.679999999702</v>
          </cell>
          <cell r="CV195">
            <v>-11644.090000003576</v>
          </cell>
          <cell r="CW195">
            <v>-8446.5300000011921</v>
          </cell>
          <cell r="CX195">
            <v>-12050.784999996424</v>
          </cell>
          <cell r="CY195">
            <v>22260.080000005662</v>
          </cell>
          <cell r="CZ195">
            <v>-6660.1599999964237</v>
          </cell>
          <cell r="DA195">
            <v>-4782.7200000025332</v>
          </cell>
          <cell r="DB195">
            <v>-7235.0199999958277</v>
          </cell>
          <cell r="DC195">
            <v>-4505.4399999976158</v>
          </cell>
          <cell r="DD195">
            <v>72.419999999925494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</row>
        <row r="197">
          <cell r="F197">
            <v>-7739.1260000020266</v>
          </cell>
          <cell r="G197">
            <v>-10364.90000000596</v>
          </cell>
          <cell r="H197">
            <v>-20217.945999994874</v>
          </cell>
          <cell r="I197">
            <v>-26861.340999998152</v>
          </cell>
          <cell r="J197">
            <v>-21913.993300005794</v>
          </cell>
          <cell r="K197">
            <v>-32974.895999997854</v>
          </cell>
          <cell r="L197">
            <v>13312.630000002682</v>
          </cell>
          <cell r="M197">
            <v>-119993.52499999106</v>
          </cell>
          <cell r="N197">
            <v>-34107.569999992847</v>
          </cell>
          <cell r="O197">
            <v>-19348.057000003755</v>
          </cell>
          <cell r="P197">
            <v>-16590.449000000954</v>
          </cell>
          <cell r="Q197">
            <v>29952.189999997616</v>
          </cell>
          <cell r="R197">
            <v>-36775.289800047874</v>
          </cell>
          <cell r="S197">
            <v>582.61999999731779</v>
          </cell>
          <cell r="T197">
            <v>-6081.2800000011921</v>
          </cell>
          <cell r="U197">
            <v>-11068.720000006258</v>
          </cell>
          <cell r="V197">
            <v>-8647.3346999958158</v>
          </cell>
          <cell r="W197">
            <v>-3095.0780999958515</v>
          </cell>
          <cell r="X197">
            <v>-11581.292999997735</v>
          </cell>
          <cell r="Y197">
            <v>29686.5</v>
          </cell>
          <cell r="Z197">
            <v>-3890.1370000094175</v>
          </cell>
          <cell r="AA197">
            <v>-10334.298000000417</v>
          </cell>
          <cell r="AB197">
            <v>-7882.5990000069141</v>
          </cell>
          <cell r="AC197">
            <v>-4325.8999999985099</v>
          </cell>
          <cell r="AD197">
            <v>-137.77000000327826</v>
          </cell>
          <cell r="AE197">
            <v>-13084.203999876976</v>
          </cell>
          <cell r="AF197">
            <v>1050.6140000000596</v>
          </cell>
          <cell r="AG197">
            <v>-4545.8499999940395</v>
          </cell>
          <cell r="AH197">
            <v>-11700.589999996126</v>
          </cell>
          <cell r="AI197">
            <v>-10902.909999996424</v>
          </cell>
          <cell r="AJ197">
            <v>1069.3810000047088</v>
          </cell>
          <cell r="AK197">
            <v>1406.7690000012517</v>
          </cell>
          <cell r="AL197">
            <v>39883.425999999046</v>
          </cell>
          <cell r="AM197">
            <v>-6827.2000000029802</v>
          </cell>
          <cell r="AN197">
            <v>-9869.9699999988079</v>
          </cell>
          <cell r="AO197">
            <v>-6702.3400000035763</v>
          </cell>
          <cell r="AP197">
            <v>-5280.9060000032187</v>
          </cell>
          <cell r="AQ197">
            <v>-664.62799999862909</v>
          </cell>
          <cell r="AR197">
            <v>-42966.217100024223</v>
          </cell>
          <cell r="AS197">
            <v>-40.103999994695187</v>
          </cell>
          <cell r="AT197">
            <v>-5834.0040000006557</v>
          </cell>
          <cell r="AU197">
            <v>-6584.9162999987602</v>
          </cell>
          <cell r="AV197">
            <v>-6446.1937000006437</v>
          </cell>
          <cell r="AW197">
            <v>-5317.0499999970198</v>
          </cell>
          <cell r="AX197">
            <v>-12305.478000000119</v>
          </cell>
          <cell r="AY197">
            <v>21295.38599999249</v>
          </cell>
          <cell r="AZ197">
            <v>-13094.90000000596</v>
          </cell>
          <cell r="BA197">
            <v>-4450.7000000029802</v>
          </cell>
          <cell r="BB197">
            <v>-5243.3311000019312</v>
          </cell>
          <cell r="BC197">
            <v>-4679.8560000061989</v>
          </cell>
          <cell r="BD197">
            <v>-265.07000000029802</v>
          </cell>
          <cell r="BE197">
            <v>-11309.275999903679</v>
          </cell>
          <cell r="BF197">
            <v>4028.2299999967217</v>
          </cell>
          <cell r="BG197">
            <v>-2644.3050000071526</v>
          </cell>
          <cell r="BH197">
            <v>-5398.2700000032783</v>
          </cell>
          <cell r="BI197">
            <v>-5969.0590000003576</v>
          </cell>
          <cell r="BJ197">
            <v>-6140</v>
          </cell>
          <cell r="BK197">
            <v>-9140.8520000055432</v>
          </cell>
          <cell r="BL197">
            <v>24194.930000007153</v>
          </cell>
          <cell r="BM197">
            <v>-10020.859999999404</v>
          </cell>
          <cell r="BN197">
            <v>2368.140000000596</v>
          </cell>
          <cell r="BO197">
            <v>-2480.9350000023842</v>
          </cell>
          <cell r="BP197">
            <v>-1464.7400000020862</v>
          </cell>
          <cell r="BQ197">
            <v>1358.445000000298</v>
          </cell>
          <cell r="BR197">
            <v>-9290.0732998847961</v>
          </cell>
          <cell r="BS197">
            <v>2143.8399999961257</v>
          </cell>
          <cell r="BT197">
            <v>-1408.4099999964237</v>
          </cell>
          <cell r="BU197">
            <v>-2767.4500000029802</v>
          </cell>
          <cell r="BV197">
            <v>-8539.4692999944091</v>
          </cell>
          <cell r="BW197">
            <v>-8964.3699999973178</v>
          </cell>
          <cell r="BX197">
            <v>-7073.570000000298</v>
          </cell>
          <cell r="BY197">
            <v>36560.830000013113</v>
          </cell>
          <cell r="BZ197">
            <v>2287.9599999934435</v>
          </cell>
          <cell r="CA197">
            <v>-372.28399999439716</v>
          </cell>
          <cell r="CB197">
            <v>-3743.7600000053644</v>
          </cell>
          <cell r="CC197">
            <v>-16402.540000006557</v>
          </cell>
          <cell r="CD197">
            <v>-1010.8500000014901</v>
          </cell>
          <cell r="CE197">
            <v>-67213.026000142097</v>
          </cell>
          <cell r="CF197">
            <v>614.46000000089407</v>
          </cell>
          <cell r="CG197">
            <v>-8219.2000000029802</v>
          </cell>
          <cell r="CH197">
            <v>-8447.7999999970198</v>
          </cell>
          <cell r="CI197">
            <v>-6522.4100000038743</v>
          </cell>
          <cell r="CJ197">
            <v>-15958.379999995232</v>
          </cell>
          <cell r="CK197">
            <v>-14103.939999997616</v>
          </cell>
          <cell r="CL197">
            <v>2275.2999999970198</v>
          </cell>
          <cell r="CM197">
            <v>-10505.969999998808</v>
          </cell>
          <cell r="CN197">
            <v>3250.7599999979138</v>
          </cell>
          <cell r="CO197">
            <v>-6515.390000000596</v>
          </cell>
          <cell r="CP197">
            <v>-2288.9360000044107</v>
          </cell>
          <cell r="CQ197">
            <v>-791.51999999582767</v>
          </cell>
          <cell r="CR197">
            <v>-45641.716400027275</v>
          </cell>
          <cell r="CS197">
            <v>1025.6499999985099</v>
          </cell>
          <cell r="CT197">
            <v>-2718.4413999915123</v>
          </cell>
          <cell r="CU197">
            <v>-10956.679999999702</v>
          </cell>
          <cell r="CV197">
            <v>-11644.090000003576</v>
          </cell>
          <cell r="CW197">
            <v>-8446.5300000011921</v>
          </cell>
          <cell r="CX197">
            <v>-12050.784999996424</v>
          </cell>
          <cell r="CY197">
            <v>22260.079999998212</v>
          </cell>
          <cell r="CZ197">
            <v>-6660.1599999964237</v>
          </cell>
          <cell r="DA197">
            <v>-4782.7199999988079</v>
          </cell>
          <cell r="DB197">
            <v>-7235.0199999958277</v>
          </cell>
          <cell r="DC197">
            <v>-4505.4399999976158</v>
          </cell>
          <cell r="DD197">
            <v>72.420000001788139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 t="e">
            <v>#N/A</v>
          </cell>
          <cell r="DF201" t="e">
            <v>#N/A</v>
          </cell>
          <cell r="DG201" t="e">
            <v>#N/A</v>
          </cell>
          <cell r="DH201" t="e">
            <v>#N/A</v>
          </cell>
          <cell r="DI201" t="e">
            <v>#N/A</v>
          </cell>
          <cell r="DJ201" t="e">
            <v>#N/A</v>
          </cell>
          <cell r="DK201" t="e">
            <v>#N/A</v>
          </cell>
          <cell r="DL201" t="e">
            <v>#N/A</v>
          </cell>
          <cell r="DM201" t="e">
            <v>#N/A</v>
          </cell>
          <cell r="DN201" t="e">
            <v>#N/A</v>
          </cell>
          <cell r="DO201" t="e">
            <v>#N/A</v>
          </cell>
          <cell r="DP201" t="e">
            <v>#N/A</v>
          </cell>
          <cell r="DQ201" t="e">
            <v>#N/A</v>
          </cell>
          <cell r="DR201" t="e">
            <v>#N/A</v>
          </cell>
          <cell r="DS201" t="e">
            <v>#N/A</v>
          </cell>
          <cell r="DT201" t="e">
            <v>#N/A</v>
          </cell>
          <cell r="DU201" t="e">
            <v>#N/A</v>
          </cell>
          <cell r="DV201" t="e">
            <v>#N/A</v>
          </cell>
          <cell r="DW201" t="e">
            <v>#N/A</v>
          </cell>
          <cell r="DX201" t="e">
            <v>#N/A</v>
          </cell>
          <cell r="DY201" t="e">
            <v>#N/A</v>
          </cell>
          <cell r="DZ201" t="e">
            <v>#N/A</v>
          </cell>
          <cell r="EA201" t="e">
            <v>#N/A</v>
          </cell>
          <cell r="EB201" t="e">
            <v>#N/A</v>
          </cell>
          <cell r="EC201" t="e">
            <v>#N/A</v>
          </cell>
          <cell r="ED201" t="e">
            <v>#N/A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6.8220000000001164</v>
          </cell>
          <cell r="J202">
            <v>0</v>
          </cell>
          <cell r="K202">
            <v>-25.203000000001339</v>
          </cell>
          <cell r="L202">
            <v>0</v>
          </cell>
          <cell r="M202">
            <v>-11.820000000006985</v>
          </cell>
          <cell r="N202">
            <v>7.9099999999962165</v>
          </cell>
          <cell r="O202">
            <v>0</v>
          </cell>
          <cell r="P202">
            <v>0</v>
          </cell>
          <cell r="Q202">
            <v>0</v>
          </cell>
          <cell r="R202">
            <v>8.3950000000186265</v>
          </cell>
          <cell r="S202">
            <v>0</v>
          </cell>
          <cell r="T202">
            <v>0</v>
          </cell>
          <cell r="U202">
            <v>-1.4759999999987485</v>
          </cell>
          <cell r="V202">
            <v>18.5</v>
          </cell>
          <cell r="W202">
            <v>0</v>
          </cell>
          <cell r="X202">
            <v>-4.5199999999967986</v>
          </cell>
          <cell r="Y202">
            <v>-4.1089999999967404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133.05199999990873</v>
          </cell>
          <cell r="AF202">
            <v>26.44999999999709</v>
          </cell>
          <cell r="AG202">
            <v>5.9349999999976717</v>
          </cell>
          <cell r="AH202">
            <v>24.076999999997497</v>
          </cell>
          <cell r="AI202">
            <v>0</v>
          </cell>
          <cell r="AJ202">
            <v>10.726000000002387</v>
          </cell>
          <cell r="AK202">
            <v>0</v>
          </cell>
          <cell r="AL202">
            <v>-18.371999999999389</v>
          </cell>
          <cell r="AM202">
            <v>0</v>
          </cell>
          <cell r="AN202">
            <v>27.939999999995052</v>
          </cell>
          <cell r="AO202">
            <v>41.029999999998836</v>
          </cell>
          <cell r="AP202">
            <v>15.26600000000326</v>
          </cell>
          <cell r="AQ202">
            <v>0</v>
          </cell>
          <cell r="AR202">
            <v>99.660000000090804</v>
          </cell>
          <cell r="AS202">
            <v>0.5900000000037835</v>
          </cell>
          <cell r="AT202">
            <v>5.8090000000011059</v>
          </cell>
          <cell r="AU202">
            <v>12.376999999996769</v>
          </cell>
          <cell r="AV202">
            <v>8.668999999999869</v>
          </cell>
          <cell r="AW202">
            <v>25.526999999998225</v>
          </cell>
          <cell r="AX202">
            <v>0</v>
          </cell>
          <cell r="AY202">
            <v>-13.462999999999738</v>
          </cell>
          <cell r="AZ202">
            <v>0</v>
          </cell>
          <cell r="BA202">
            <v>36.597999999998137</v>
          </cell>
          <cell r="BB202">
            <v>0</v>
          </cell>
          <cell r="BC202">
            <v>11.235000000000582</v>
          </cell>
          <cell r="BD202">
            <v>12.317999999999302</v>
          </cell>
          <cell r="BE202">
            <v>-196.97000000003027</v>
          </cell>
          <cell r="BF202">
            <v>8.9759999999951106</v>
          </cell>
          <cell r="BG202">
            <v>8.3070000000006985</v>
          </cell>
          <cell r="BH202">
            <v>15.592999999997119</v>
          </cell>
          <cell r="BI202">
            <v>0</v>
          </cell>
          <cell r="BJ202">
            <v>3.3569999999999709</v>
          </cell>
          <cell r="BK202">
            <v>-70.363000000001193</v>
          </cell>
          <cell r="BL202">
            <v>-35.347000000001572</v>
          </cell>
          <cell r="BM202">
            <v>-140.23799999999756</v>
          </cell>
          <cell r="BN202">
            <v>0</v>
          </cell>
          <cell r="BO202">
            <v>11.216999999996915</v>
          </cell>
          <cell r="BP202">
            <v>1.4219999999986612</v>
          </cell>
          <cell r="BQ202">
            <v>0.10599999999976717</v>
          </cell>
          <cell r="BR202">
            <v>-156.00299999996787</v>
          </cell>
          <cell r="BS202">
            <v>24.223000000005413</v>
          </cell>
          <cell r="BT202">
            <v>13.452000000001135</v>
          </cell>
          <cell r="BU202">
            <v>0</v>
          </cell>
          <cell r="BV202">
            <v>0</v>
          </cell>
          <cell r="BW202">
            <v>-96.683000000000902</v>
          </cell>
          <cell r="BX202">
            <v>-64.555999999996857</v>
          </cell>
          <cell r="BY202">
            <v>-37.805000000000291</v>
          </cell>
          <cell r="BZ202">
            <v>0.79399999999441206</v>
          </cell>
          <cell r="CA202">
            <v>4.5720000000001164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6.8219999987632036</v>
          </cell>
          <cell r="J204">
            <v>0</v>
          </cell>
          <cell r="K204">
            <v>-25.20299999974668</v>
          </cell>
          <cell r="L204">
            <v>0</v>
          </cell>
          <cell r="M204">
            <v>-11.820000000298023</v>
          </cell>
          <cell r="N204">
            <v>7.9100000001490116</v>
          </cell>
          <cell r="O204">
            <v>0</v>
          </cell>
          <cell r="P204">
            <v>0</v>
          </cell>
          <cell r="Q204">
            <v>0</v>
          </cell>
          <cell r="R204">
            <v>8.3949999958276749</v>
          </cell>
          <cell r="S204">
            <v>0</v>
          </cell>
          <cell r="T204">
            <v>0</v>
          </cell>
          <cell r="U204">
            <v>-1.4759999997913837</v>
          </cell>
          <cell r="V204">
            <v>18.5</v>
          </cell>
          <cell r="W204">
            <v>0</v>
          </cell>
          <cell r="X204">
            <v>-4.5199999995529652</v>
          </cell>
          <cell r="Y204">
            <v>-4.1089999992400408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133.05200000107288</v>
          </cell>
          <cell r="AF204">
            <v>26.449999999254942</v>
          </cell>
          <cell r="AG204">
            <v>5.9350000005215406</v>
          </cell>
          <cell r="AH204">
            <v>24.076999999582767</v>
          </cell>
          <cell r="AI204">
            <v>0</v>
          </cell>
          <cell r="AJ204">
            <v>10.726000001654029</v>
          </cell>
          <cell r="AK204">
            <v>0</v>
          </cell>
          <cell r="AL204">
            <v>-18.371999999508262</v>
          </cell>
          <cell r="AM204">
            <v>0</v>
          </cell>
          <cell r="AN204">
            <v>27.940000001341105</v>
          </cell>
          <cell r="AO204">
            <v>41.030000001192093</v>
          </cell>
          <cell r="AP204">
            <v>15.265999998897314</v>
          </cell>
          <cell r="AQ204">
            <v>0</v>
          </cell>
          <cell r="AR204">
            <v>99.659999996423721</v>
          </cell>
          <cell r="AS204">
            <v>0.58999999985098839</v>
          </cell>
          <cell r="AT204">
            <v>5.8090000003576279</v>
          </cell>
          <cell r="AU204">
            <v>12.377000000327826</v>
          </cell>
          <cell r="AV204">
            <v>8.6689999997615814</v>
          </cell>
          <cell r="AW204">
            <v>25.526999998837709</v>
          </cell>
          <cell r="AX204">
            <v>0</v>
          </cell>
          <cell r="AY204">
            <v>-13.462999999523163</v>
          </cell>
          <cell r="AZ204">
            <v>0</v>
          </cell>
          <cell r="BA204">
            <v>36.597999999299645</v>
          </cell>
          <cell r="BB204">
            <v>0</v>
          </cell>
          <cell r="BC204">
            <v>11.234999999403954</v>
          </cell>
          <cell r="BD204">
            <v>12.317999999970198</v>
          </cell>
          <cell r="BE204">
            <v>-196.96999999880791</v>
          </cell>
          <cell r="BF204">
            <v>8.9760000016540289</v>
          </cell>
          <cell r="BG204">
            <v>8.3070000000298023</v>
          </cell>
          <cell r="BH204">
            <v>15.593000000342727</v>
          </cell>
          <cell r="BI204">
            <v>0</v>
          </cell>
          <cell r="BJ204">
            <v>3.3570000007748604</v>
          </cell>
          <cell r="BK204">
            <v>-70.362999999895692</v>
          </cell>
          <cell r="BL204">
            <v>-35.347000000998378</v>
          </cell>
          <cell r="BM204">
            <v>-140.23799999989569</v>
          </cell>
          <cell r="BN204">
            <v>0</v>
          </cell>
          <cell r="BO204">
            <v>11.217000000178814</v>
          </cell>
          <cell r="BP204">
            <v>1.4220000002533197</v>
          </cell>
          <cell r="BQ204">
            <v>0.10600000061094761</v>
          </cell>
          <cell r="BR204">
            <v>-156.00300000607967</v>
          </cell>
          <cell r="BS204">
            <v>24.222999999299645</v>
          </cell>
          <cell r="BT204">
            <v>13.452000001445413</v>
          </cell>
          <cell r="BU204">
            <v>0</v>
          </cell>
          <cell r="BV204">
            <v>0</v>
          </cell>
          <cell r="BW204">
            <v>-96.683000000193715</v>
          </cell>
          <cell r="BX204">
            <v>-64.556000001728535</v>
          </cell>
          <cell r="BY204">
            <v>-37.804999999701977</v>
          </cell>
          <cell r="BZ204">
            <v>0.79399999976158142</v>
          </cell>
          <cell r="CA204">
            <v>4.5720000006258488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 t="e">
            <v>#N/A</v>
          </cell>
          <cell r="DF204" t="e">
            <v>#N/A</v>
          </cell>
          <cell r="DG204" t="e">
            <v>#N/A</v>
          </cell>
          <cell r="DH204" t="e">
            <v>#N/A</v>
          </cell>
          <cell r="DI204" t="e">
            <v>#N/A</v>
          </cell>
          <cell r="DJ204" t="e">
            <v>#N/A</v>
          </cell>
          <cell r="DK204" t="e">
            <v>#N/A</v>
          </cell>
          <cell r="DL204" t="e">
            <v>#N/A</v>
          </cell>
          <cell r="DM204" t="e">
            <v>#N/A</v>
          </cell>
          <cell r="DN204" t="e">
            <v>#N/A</v>
          </cell>
          <cell r="DO204" t="e">
            <v>#N/A</v>
          </cell>
          <cell r="DP204" t="e">
            <v>#N/A</v>
          </cell>
          <cell r="DQ204" t="e">
            <v>#N/A</v>
          </cell>
          <cell r="DR204" t="e">
            <v>#N/A</v>
          </cell>
          <cell r="DS204" t="e">
            <v>#N/A</v>
          </cell>
          <cell r="DT204" t="e">
            <v>#N/A</v>
          </cell>
          <cell r="DU204" t="e">
            <v>#N/A</v>
          </cell>
          <cell r="DV204" t="e">
            <v>#N/A</v>
          </cell>
          <cell r="DW204" t="e">
            <v>#N/A</v>
          </cell>
          <cell r="DX204" t="e">
            <v>#N/A</v>
          </cell>
          <cell r="DY204" t="e">
            <v>#N/A</v>
          </cell>
          <cell r="DZ204" t="e">
            <v>#N/A</v>
          </cell>
          <cell r="EA204" t="e">
            <v>#N/A</v>
          </cell>
          <cell r="EB204" t="e">
            <v>#N/A</v>
          </cell>
          <cell r="EC204" t="e">
            <v>#N/A</v>
          </cell>
          <cell r="ED204" t="e">
            <v>#N/A</v>
          </cell>
          <cell r="EE204">
            <v>0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</row>
        <row r="208">
          <cell r="F208">
            <v>0</v>
          </cell>
          <cell r="G208">
            <v>-85.934874147176743</v>
          </cell>
          <cell r="H208">
            <v>-281.12498828908429</v>
          </cell>
          <cell r="I208">
            <v>-237.75315180746838</v>
          </cell>
          <cell r="J208">
            <v>-269.53220526676159</v>
          </cell>
          <cell r="K208">
            <v>0</v>
          </cell>
          <cell r="L208">
            <v>-80.37438229075633</v>
          </cell>
          <cell r="M208">
            <v>0</v>
          </cell>
          <cell r="N208">
            <v>0</v>
          </cell>
          <cell r="O208">
            <v>-195.83041320345365</v>
          </cell>
          <cell r="P208">
            <v>0</v>
          </cell>
          <cell r="Q208">
            <v>0</v>
          </cell>
          <cell r="R208">
            <v>-2254.1290060058236</v>
          </cell>
          <cell r="S208">
            <v>-162.60682914266363</v>
          </cell>
          <cell r="T208">
            <v>-123.71470044134185</v>
          </cell>
          <cell r="U208">
            <v>-649.57473725872114</v>
          </cell>
          <cell r="V208">
            <v>-416.60290474141948</v>
          </cell>
          <cell r="W208">
            <v>-239.44780730595812</v>
          </cell>
          <cell r="X208">
            <v>-549.31503794249147</v>
          </cell>
          <cell r="Y208">
            <v>-82.718333432916552</v>
          </cell>
          <cell r="Z208">
            <v>0</v>
          </cell>
          <cell r="AA208">
            <v>0</v>
          </cell>
          <cell r="AB208">
            <v>-30.148655738215894</v>
          </cell>
          <cell r="AC208">
            <v>0</v>
          </cell>
          <cell r="AD208">
            <v>0</v>
          </cell>
          <cell r="AE208">
            <v>-1788.690760999918</v>
          </cell>
          <cell r="AF208">
            <v>0</v>
          </cell>
          <cell r="AG208">
            <v>0</v>
          </cell>
          <cell r="AH208">
            <v>-586.38376056728885</v>
          </cell>
          <cell r="AI208">
            <v>-159.7808839387726</v>
          </cell>
          <cell r="AJ208">
            <v>-161.13795252807904</v>
          </cell>
          <cell r="AK208">
            <v>-550.11470826203004</v>
          </cell>
          <cell r="AL208">
            <v>0</v>
          </cell>
          <cell r="AM208">
            <v>0</v>
          </cell>
          <cell r="AN208">
            <v>0</v>
          </cell>
          <cell r="AO208">
            <v>-113.12003243365325</v>
          </cell>
          <cell r="AP208">
            <v>-218.15342327207327</v>
          </cell>
          <cell r="AQ208">
            <v>0</v>
          </cell>
          <cell r="AR208">
            <v>-2228.6385450027883</v>
          </cell>
          <cell r="AS208">
            <v>0</v>
          </cell>
          <cell r="AT208">
            <v>0</v>
          </cell>
          <cell r="AU208">
            <v>-460.83815608476289</v>
          </cell>
          <cell r="AV208">
            <v>-936.91629914217629</v>
          </cell>
          <cell r="AW208">
            <v>0</v>
          </cell>
          <cell r="AX208">
            <v>0</v>
          </cell>
          <cell r="AY208">
            <v>-423.57638793531805</v>
          </cell>
          <cell r="AZ208">
            <v>0</v>
          </cell>
          <cell r="BA208">
            <v>0</v>
          </cell>
          <cell r="BB208">
            <v>-407.30770184122957</v>
          </cell>
          <cell r="BC208">
            <v>0</v>
          </cell>
          <cell r="BD208">
            <v>0</v>
          </cell>
          <cell r="BE208">
            <v>-4590.4073669984937</v>
          </cell>
          <cell r="BF208">
            <v>-355.93409856688231</v>
          </cell>
          <cell r="BG208">
            <v>-144.85394837148488</v>
          </cell>
          <cell r="BH208">
            <v>-703.93902050703764</v>
          </cell>
          <cell r="BI208">
            <v>-784.22681634849869</v>
          </cell>
          <cell r="BJ208">
            <v>-225.49328406341374</v>
          </cell>
          <cell r="BK208">
            <v>-816.47083263006061</v>
          </cell>
          <cell r="BL208">
            <v>0</v>
          </cell>
          <cell r="BM208">
            <v>-238.53931851242669</v>
          </cell>
          <cell r="BN208">
            <v>-350.25087098474614</v>
          </cell>
          <cell r="BO208">
            <v>-572.3264065021649</v>
          </cell>
          <cell r="BP208">
            <v>-398.37277051131241</v>
          </cell>
          <cell r="BQ208">
            <v>0</v>
          </cell>
          <cell r="BR208">
            <v>-6334.4260979965329</v>
          </cell>
          <cell r="BS208">
            <v>-269.86951470794156</v>
          </cell>
          <cell r="BT208">
            <v>-736.01504738209769</v>
          </cell>
          <cell r="BU208">
            <v>-788.1471109057311</v>
          </cell>
          <cell r="BV208">
            <v>-1204.3627793611959</v>
          </cell>
          <cell r="BW208">
            <v>-414.25370907457545</v>
          </cell>
          <cell r="BX208">
            <v>-792.99194937525317</v>
          </cell>
          <cell r="BY208">
            <v>0</v>
          </cell>
          <cell r="BZ208">
            <v>-210.12985358852893</v>
          </cell>
          <cell r="CA208">
            <v>-776.05503472802229</v>
          </cell>
          <cell r="CB208">
            <v>-850.64953115209937</v>
          </cell>
          <cell r="CC208">
            <v>-240.52020398341119</v>
          </cell>
          <cell r="CD208">
            <v>-51.431363745126873</v>
          </cell>
          <cell r="CE208">
            <v>-6669.4904279969633</v>
          </cell>
          <cell r="CF208">
            <v>-553.23954978492111</v>
          </cell>
          <cell r="CG208">
            <v>-1112.696657656692</v>
          </cell>
          <cell r="CH208">
            <v>-1072.744229948381</v>
          </cell>
          <cell r="CI208">
            <v>-305.296466069296</v>
          </cell>
          <cell r="CJ208">
            <v>-157.94239140604623</v>
          </cell>
          <cell r="CK208">
            <v>-1017.0940070704091</v>
          </cell>
          <cell r="CL208">
            <v>-345.55669368244708</v>
          </cell>
          <cell r="CM208">
            <v>-163.17498979624361</v>
          </cell>
          <cell r="CN208">
            <v>-551.80315022682771</v>
          </cell>
          <cell r="CO208">
            <v>-942.66798996948637</v>
          </cell>
          <cell r="CP208">
            <v>-273.44943586783484</v>
          </cell>
          <cell r="CQ208">
            <v>-173.82486651977524</v>
          </cell>
          <cell r="CR208">
            <v>-5212.1782470010221</v>
          </cell>
          <cell r="CS208">
            <v>-140.27004340430722</v>
          </cell>
          <cell r="CT208">
            <v>-320.64428062690422</v>
          </cell>
          <cell r="CU208">
            <v>-745.00847940496169</v>
          </cell>
          <cell r="CV208">
            <v>-517.12749134982005</v>
          </cell>
          <cell r="CW208">
            <v>-171.70988071896136</v>
          </cell>
          <cell r="CX208">
            <v>-574.45524821965955</v>
          </cell>
          <cell r="CY208">
            <v>-472.03918954264373</v>
          </cell>
          <cell r="CZ208">
            <v>-176.5678087589331</v>
          </cell>
          <cell r="DA208">
            <v>-178.20814809715375</v>
          </cell>
          <cell r="DB208">
            <v>-1562.843819425907</v>
          </cell>
          <cell r="DC208">
            <v>-212.38188430806622</v>
          </cell>
          <cell r="DD208">
            <v>-140.92197314091027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-420.46466401964426</v>
          </cell>
          <cell r="S211">
            <v>0</v>
          </cell>
          <cell r="T211">
            <v>0</v>
          </cell>
          <cell r="U211">
            <v>-111.73881937726401</v>
          </cell>
          <cell r="V211">
            <v>-165.91565316321794</v>
          </cell>
          <cell r="W211">
            <v>0</v>
          </cell>
          <cell r="X211">
            <v>0</v>
          </cell>
          <cell r="Y211">
            <v>-24.862859642365947</v>
          </cell>
          <cell r="Z211">
            <v>0</v>
          </cell>
          <cell r="AA211">
            <v>-117.94733183691278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</row>
        <row r="212">
          <cell r="F212">
            <v>-4511.8201568238437</v>
          </cell>
          <cell r="G212">
            <v>-5981.786010177806</v>
          </cell>
          <cell r="H212">
            <v>-6906.0703808460385</v>
          </cell>
          <cell r="I212">
            <v>-4340.320262266323</v>
          </cell>
          <cell r="J212">
            <v>-11279.201342070475</v>
          </cell>
          <cell r="K212">
            <v>-15362.155412508175</v>
          </cell>
          <cell r="L212">
            <v>-1977.7172372415662</v>
          </cell>
          <cell r="M212">
            <v>-5877.7691134773195</v>
          </cell>
          <cell r="N212">
            <v>-6691.9863876365125</v>
          </cell>
          <cell r="O212">
            <v>-4875.7629452738911</v>
          </cell>
          <cell r="P212">
            <v>-4114.8339694216847</v>
          </cell>
          <cell r="Q212">
            <v>-1410.3946552425623</v>
          </cell>
          <cell r="R212">
            <v>-54856.896803945303</v>
          </cell>
          <cell r="S212">
            <v>-2031.5683112666011</v>
          </cell>
          <cell r="T212">
            <v>-4329.5718108974397</v>
          </cell>
          <cell r="U212">
            <v>-4164.7270180918276</v>
          </cell>
          <cell r="V212">
            <v>-4831.5337889678776</v>
          </cell>
          <cell r="W212">
            <v>-7281.204081973061</v>
          </cell>
          <cell r="X212">
            <v>-7350.9276789277792</v>
          </cell>
          <cell r="Y212">
            <v>-3780.6482348628342</v>
          </cell>
          <cell r="Z212">
            <v>-2422.595494184643</v>
          </cell>
          <cell r="AA212">
            <v>-7425.4432756714523</v>
          </cell>
          <cell r="AB212">
            <v>-6083.6833342798054</v>
          </cell>
          <cell r="AC212">
            <v>-3469.4078484624624</v>
          </cell>
          <cell r="AD212">
            <v>-1685.5859263762832</v>
          </cell>
          <cell r="AE212">
            <v>-60577.321280986071</v>
          </cell>
          <cell r="AF212">
            <v>-3793.4756485186517</v>
          </cell>
          <cell r="AG212">
            <v>-5480.0023811645806</v>
          </cell>
          <cell r="AH212">
            <v>-4045.2935384623706</v>
          </cell>
          <cell r="AI212">
            <v>-4148.3429343476892</v>
          </cell>
          <cell r="AJ212">
            <v>-14066.72633827664</v>
          </cell>
          <cell r="AK212">
            <v>-7592.7568968012929</v>
          </cell>
          <cell r="AL212">
            <v>-4384.4373249150813</v>
          </cell>
          <cell r="AM212">
            <v>-2174.1971131786704</v>
          </cell>
          <cell r="AN212">
            <v>-5970.5755615755916</v>
          </cell>
          <cell r="AO212">
            <v>-5259.6314899660647</v>
          </cell>
          <cell r="AP212">
            <v>-2416.0971035175025</v>
          </cell>
          <cell r="AQ212">
            <v>-1245.7849502563477</v>
          </cell>
          <cell r="AR212">
            <v>-61875.8375210464</v>
          </cell>
          <cell r="AS212">
            <v>-4403.6954235807061</v>
          </cell>
          <cell r="AT212">
            <v>-5276.3033886142075</v>
          </cell>
          <cell r="AU212">
            <v>-4273.5479287840426</v>
          </cell>
          <cell r="AV212">
            <v>-5516.0226790104061</v>
          </cell>
          <cell r="AW212">
            <v>-11713.274530725554</v>
          </cell>
          <cell r="AX212">
            <v>-8360.179265063256</v>
          </cell>
          <cell r="AY212">
            <v>-2566.0127971954644</v>
          </cell>
          <cell r="AZ212">
            <v>-1846.11122604087</v>
          </cell>
          <cell r="BA212">
            <v>-5488.2578801214695</v>
          </cell>
          <cell r="BB212">
            <v>-6943.4308218173683</v>
          </cell>
          <cell r="BC212">
            <v>-3759.4033493883908</v>
          </cell>
          <cell r="BD212">
            <v>-1729.5982307046652</v>
          </cell>
          <cell r="BE212">
            <v>-84353.320359021425</v>
          </cell>
          <cell r="BF212">
            <v>-8300.684449955821</v>
          </cell>
          <cell r="BG212">
            <v>-5946.4480208791792</v>
          </cell>
          <cell r="BH212">
            <v>-6333.4423092119396</v>
          </cell>
          <cell r="BI212">
            <v>-4749.8911569211632</v>
          </cell>
          <cell r="BJ212">
            <v>-7795.025465188548</v>
          </cell>
          <cell r="BK212">
            <v>-10654.158579066396</v>
          </cell>
          <cell r="BL212">
            <v>-4600.9885614067316</v>
          </cell>
          <cell r="BM212">
            <v>-4725.7516576498747</v>
          </cell>
          <cell r="BN212">
            <v>-11308.21195936203</v>
          </cell>
          <cell r="BO212">
            <v>-6923.7165914326906</v>
          </cell>
          <cell r="BP212">
            <v>-7310.9649797715247</v>
          </cell>
          <cell r="BQ212">
            <v>-5704.0366281755269</v>
          </cell>
          <cell r="BR212">
            <v>-73390.922894984484</v>
          </cell>
          <cell r="BS212">
            <v>-6466.1307704821229</v>
          </cell>
          <cell r="BT212">
            <v>-7619.8852295316756</v>
          </cell>
          <cell r="BU212">
            <v>-6052.7172851543874</v>
          </cell>
          <cell r="BV212">
            <v>-3681.38586932607</v>
          </cell>
          <cell r="BW212">
            <v>-4424.0713429693133</v>
          </cell>
          <cell r="BX212">
            <v>-13274.298028822988</v>
          </cell>
          <cell r="BY212">
            <v>-3506.5903755351901</v>
          </cell>
          <cell r="BZ212">
            <v>-3426.8773783631623</v>
          </cell>
          <cell r="CA212">
            <v>-11054.838107604533</v>
          </cell>
          <cell r="CB212">
            <v>-5133.412817787379</v>
          </cell>
          <cell r="CC212">
            <v>-3532.9008746035397</v>
          </cell>
          <cell r="CD212">
            <v>-5217.8148147910833</v>
          </cell>
          <cell r="CE212">
            <v>-85910.718330025673</v>
          </cell>
          <cell r="CF212">
            <v>-8198.2347452118993</v>
          </cell>
          <cell r="CG212">
            <v>-6077.4538111202419</v>
          </cell>
          <cell r="CH212">
            <v>-7098.9957793708891</v>
          </cell>
          <cell r="CI212">
            <v>-4276.5388670936227</v>
          </cell>
          <cell r="CJ212">
            <v>-7104.3357792049646</v>
          </cell>
          <cell r="CK212">
            <v>-15142.904529381543</v>
          </cell>
          <cell r="CL212">
            <v>-3895.2628789432347</v>
          </cell>
          <cell r="CM212">
            <v>-7622.3157631121576</v>
          </cell>
          <cell r="CN212">
            <v>-10833.791663303971</v>
          </cell>
          <cell r="CO212">
            <v>-7419.9297694005072</v>
          </cell>
          <cell r="CP212">
            <v>-4174.8118702583015</v>
          </cell>
          <cell r="CQ212">
            <v>-4066.1428736299276</v>
          </cell>
          <cell r="CR212">
            <v>-80575.361362993717</v>
          </cell>
          <cell r="CS212">
            <v>-8482.2364118732512</v>
          </cell>
          <cell r="CT212">
            <v>-7996.9663283526897</v>
          </cell>
          <cell r="CU212">
            <v>-5643.9675082806498</v>
          </cell>
          <cell r="CV212">
            <v>-3312.8646874651313</v>
          </cell>
          <cell r="CW212">
            <v>-8949.1685960087925</v>
          </cell>
          <cell r="CX212">
            <v>-12878.953062515706</v>
          </cell>
          <cell r="CY212">
            <v>-3030.132597066462</v>
          </cell>
          <cell r="CZ212">
            <v>-6833.4676678739488</v>
          </cell>
          <cell r="DA212">
            <v>-10310.826049752533</v>
          </cell>
          <cell r="DB212">
            <v>-5916.0252990424633</v>
          </cell>
          <cell r="DC212">
            <v>-3613.3872772566974</v>
          </cell>
          <cell r="DD212">
            <v>-3607.3658774644136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-2782.5190959982574</v>
          </cell>
          <cell r="G213">
            <v>-4936.6168154831976</v>
          </cell>
          <cell r="H213">
            <v>-7301.0265271086246</v>
          </cell>
          <cell r="I213">
            <v>-5840.9583816789091</v>
          </cell>
          <cell r="J213">
            <v>-12012.929550986737</v>
          </cell>
          <cell r="K213">
            <v>-11751.868360746652</v>
          </cell>
          <cell r="L213">
            <v>-1805.9399324990809</v>
          </cell>
          <cell r="M213">
            <v>-1296.3905515428632</v>
          </cell>
          <cell r="N213">
            <v>-3387.1660733949393</v>
          </cell>
          <cell r="O213">
            <v>-5961.8877771608531</v>
          </cell>
          <cell r="P213">
            <v>-2384.0693108905107</v>
          </cell>
          <cell r="Q213">
            <v>-1698.9551364984363</v>
          </cell>
          <cell r="R213">
            <v>-62841.412490993738</v>
          </cell>
          <cell r="S213">
            <v>-4462.4314289353788</v>
          </cell>
          <cell r="T213">
            <v>-5138.396803021431</v>
          </cell>
          <cell r="U213">
            <v>-5544.0723874699324</v>
          </cell>
          <cell r="V213">
            <v>-4624.7980227116495</v>
          </cell>
          <cell r="W213">
            <v>-11469.489460323006</v>
          </cell>
          <cell r="X213">
            <v>-11514.537758594379</v>
          </cell>
          <cell r="Y213">
            <v>-3369.7090708240867</v>
          </cell>
          <cell r="Z213">
            <v>-3795.8611544873565</v>
          </cell>
          <cell r="AA213">
            <v>-4925.9230111669749</v>
          </cell>
          <cell r="AB213">
            <v>-3635.6626606285572</v>
          </cell>
          <cell r="AC213">
            <v>-3658.5481597520411</v>
          </cell>
          <cell r="AD213">
            <v>-701.9825730919838</v>
          </cell>
          <cell r="AE213">
            <v>-56401.674249023199</v>
          </cell>
          <cell r="AF213">
            <v>-3391.2034526318312</v>
          </cell>
          <cell r="AG213">
            <v>-3734.3434377182275</v>
          </cell>
          <cell r="AH213">
            <v>-5877.9879445694387</v>
          </cell>
          <cell r="AI213">
            <v>-5327.0031685121357</v>
          </cell>
          <cell r="AJ213">
            <v>-10408.661247683689</v>
          </cell>
          <cell r="AK213">
            <v>-7781.9246618300676</v>
          </cell>
          <cell r="AL213">
            <v>-4775.7732924651355</v>
          </cell>
          <cell r="AM213">
            <v>-1898.2994175087661</v>
          </cell>
          <cell r="AN213">
            <v>-4734.3513942696154</v>
          </cell>
          <cell r="AO213">
            <v>-3119.1424644533545</v>
          </cell>
          <cell r="AP213">
            <v>-3489.733648352325</v>
          </cell>
          <cell r="AQ213">
            <v>-1863.250119028613</v>
          </cell>
          <cell r="AR213">
            <v>-61928.83588796854</v>
          </cell>
          <cell r="AS213">
            <v>-4145.3022318519652</v>
          </cell>
          <cell r="AT213">
            <v>-4300.5438255574554</v>
          </cell>
          <cell r="AU213">
            <v>-4689.1502097956836</v>
          </cell>
          <cell r="AV213">
            <v>-6099.3869525901973</v>
          </cell>
          <cell r="AW213">
            <v>-14083.778628719971</v>
          </cell>
          <cell r="AX213">
            <v>-8953.0188368391246</v>
          </cell>
          <cell r="AY213">
            <v>-2035.4735174346715</v>
          </cell>
          <cell r="AZ213">
            <v>-1021.8815585486591</v>
          </cell>
          <cell r="BA213">
            <v>-5932.0877593774348</v>
          </cell>
          <cell r="BB213">
            <v>-4523.3582165203989</v>
          </cell>
          <cell r="BC213">
            <v>-3578.3438548520207</v>
          </cell>
          <cell r="BD213">
            <v>-2566.5102958958596</v>
          </cell>
          <cell r="BE213">
            <v>-64463.319925010204</v>
          </cell>
          <cell r="BF213">
            <v>-5738.3872707765549</v>
          </cell>
          <cell r="BG213">
            <v>-3417.2823634929955</v>
          </cell>
          <cell r="BH213">
            <v>-6601.7847362905741</v>
          </cell>
          <cell r="BI213">
            <v>-3814.6048476230353</v>
          </cell>
          <cell r="BJ213">
            <v>-8484.3671610876918</v>
          </cell>
          <cell r="BK213">
            <v>-7421.9222035277635</v>
          </cell>
          <cell r="BL213">
            <v>-1548.0899381618947</v>
          </cell>
          <cell r="BM213">
            <v>-4408.6573238968849</v>
          </cell>
          <cell r="BN213">
            <v>-8565.2221578564495</v>
          </cell>
          <cell r="BO213">
            <v>-5697.1872724220157</v>
          </cell>
          <cell r="BP213">
            <v>-4649.1623142883182</v>
          </cell>
          <cell r="BQ213">
            <v>-4116.6523355580866</v>
          </cell>
          <cell r="BR213">
            <v>-67010.277061015368</v>
          </cell>
          <cell r="BS213">
            <v>-8055.5471827574074</v>
          </cell>
          <cell r="BT213">
            <v>-4516.1205221470445</v>
          </cell>
          <cell r="BU213">
            <v>-7845.2188910394907</v>
          </cell>
          <cell r="BV213">
            <v>-5635.0564780812711</v>
          </cell>
          <cell r="BW213">
            <v>-3523.0648612547666</v>
          </cell>
          <cell r="BX213">
            <v>-10315.850593741983</v>
          </cell>
          <cell r="BY213">
            <v>-1496.3129410725087</v>
          </cell>
          <cell r="BZ213">
            <v>-3856.6344481185079</v>
          </cell>
          <cell r="CA213">
            <v>-7468.1058058924973</v>
          </cell>
          <cell r="CB213">
            <v>-4057.4623402096331</v>
          </cell>
          <cell r="CC213">
            <v>-6193.4688560906798</v>
          </cell>
          <cell r="CD213">
            <v>-4047.434140605852</v>
          </cell>
          <cell r="CE213">
            <v>-70350.825794994831</v>
          </cell>
          <cell r="CF213">
            <v>-4913.6323110684752</v>
          </cell>
          <cell r="CG213">
            <v>-5030.4883065763861</v>
          </cell>
          <cell r="CH213">
            <v>-6487.9422505367547</v>
          </cell>
          <cell r="CI213">
            <v>-5869.0382743366063</v>
          </cell>
          <cell r="CJ213">
            <v>-10166.742109088227</v>
          </cell>
          <cell r="CK213">
            <v>-10294.688604166731</v>
          </cell>
          <cell r="CL213">
            <v>-1809.1039304379374</v>
          </cell>
          <cell r="CM213">
            <v>-4322.3193338066339</v>
          </cell>
          <cell r="CN213">
            <v>-6921.2832338754088</v>
          </cell>
          <cell r="CO213">
            <v>-5640.465783122927</v>
          </cell>
          <cell r="CP213">
            <v>-4882.5248122680932</v>
          </cell>
          <cell r="CQ213">
            <v>-4012.596845716238</v>
          </cell>
          <cell r="CR213">
            <v>-76857.574426949024</v>
          </cell>
          <cell r="CS213">
            <v>-5628.3578969314694</v>
          </cell>
          <cell r="CT213">
            <v>-5973.596384473145</v>
          </cell>
          <cell r="CU213">
            <v>-9029.9968741983175</v>
          </cell>
          <cell r="CV213">
            <v>-5679.9356950670481</v>
          </cell>
          <cell r="CW213">
            <v>-12259.432557679713</v>
          </cell>
          <cell r="CX213">
            <v>-8902.1615788098425</v>
          </cell>
          <cell r="CY213">
            <v>-1272.252354092896</v>
          </cell>
          <cell r="CZ213">
            <v>-4474.7899385504425</v>
          </cell>
          <cell r="DA213">
            <v>-6201.8142762389034</v>
          </cell>
          <cell r="DB213">
            <v>-6371.7991701047868</v>
          </cell>
          <cell r="DC213">
            <v>-5159.7209138367325</v>
          </cell>
          <cell r="DD213">
            <v>-5903.7167869955301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</row>
        <row r="214">
          <cell r="F214">
            <v>-7599.4310957416892</v>
          </cell>
          <cell r="G214">
            <v>-4258.3891295101494</v>
          </cell>
          <cell r="H214">
            <v>-3711.7870513908565</v>
          </cell>
          <cell r="I214">
            <v>-3514.9717592708766</v>
          </cell>
          <cell r="J214">
            <v>-3315.9883672399446</v>
          </cell>
          <cell r="K214">
            <v>-10178.265492498875</v>
          </cell>
          <cell r="L214">
            <v>-4243.694230094552</v>
          </cell>
          <cell r="M214">
            <v>-5158.6323934663087</v>
          </cell>
          <cell r="N214">
            <v>-6154.5129535924643</v>
          </cell>
          <cell r="O214">
            <v>-4560.1404574289918</v>
          </cell>
          <cell r="P214">
            <v>-4143.2389341183007</v>
          </cell>
          <cell r="Q214">
            <v>-3331.1650666333735</v>
          </cell>
          <cell r="R214">
            <v>-48520.454782992601</v>
          </cell>
          <cell r="S214">
            <v>-7303.2148925475776</v>
          </cell>
          <cell r="T214">
            <v>-1306.3981271181256</v>
          </cell>
          <cell r="U214">
            <v>-1665.3463070876896</v>
          </cell>
          <cell r="V214">
            <v>-1786.6199003197253</v>
          </cell>
          <cell r="W214">
            <v>-2174.2622786946595</v>
          </cell>
          <cell r="X214">
            <v>-7095.5880041308701</v>
          </cell>
          <cell r="Y214">
            <v>-7371.9726887121797</v>
          </cell>
          <cell r="Z214">
            <v>-5831.6897746436298</v>
          </cell>
          <cell r="AA214">
            <v>-2486.0003813039511</v>
          </cell>
          <cell r="AB214">
            <v>-5104.8873851932585</v>
          </cell>
          <cell r="AC214">
            <v>-3110.3428264725953</v>
          </cell>
          <cell r="AD214">
            <v>-3284.1322167757899</v>
          </cell>
          <cell r="AE214">
            <v>-47721.638285905123</v>
          </cell>
          <cell r="AF214">
            <v>-6710.8268042784184</v>
          </cell>
          <cell r="AG214">
            <v>-1407.2813170142472</v>
          </cell>
          <cell r="AH214">
            <v>-2420.3212572801858</v>
          </cell>
          <cell r="AI214">
            <v>-3273.807406950742</v>
          </cell>
          <cell r="AJ214">
            <v>-1637.4665034413338</v>
          </cell>
          <cell r="AK214">
            <v>-9923.0076148621738</v>
          </cell>
          <cell r="AL214">
            <v>-5420.0450803898275</v>
          </cell>
          <cell r="AM214">
            <v>-4663.9233249761164</v>
          </cell>
          <cell r="AN214">
            <v>-1951.2274849396199</v>
          </cell>
          <cell r="AO214">
            <v>-2915.7259280700237</v>
          </cell>
          <cell r="AP214">
            <v>-3136.7656150348485</v>
          </cell>
          <cell r="AQ214">
            <v>-4261.2399487234652</v>
          </cell>
          <cell r="AR214">
            <v>-59773.319675952196</v>
          </cell>
          <cell r="AS214">
            <v>-9576.3215379491448</v>
          </cell>
          <cell r="AT214">
            <v>-3311.4086402300745</v>
          </cell>
          <cell r="AU214">
            <v>-2160.4042957630008</v>
          </cell>
          <cell r="AV214">
            <v>-3605.5766260325909</v>
          </cell>
          <cell r="AW214">
            <v>-2976.4608963858336</v>
          </cell>
          <cell r="AX214">
            <v>-9410.4915459491313</v>
          </cell>
          <cell r="AY214">
            <v>-6213.2893002107739</v>
          </cell>
          <cell r="AZ214">
            <v>-3423.8846348039806</v>
          </cell>
          <cell r="BA214">
            <v>-6463.2744081504643</v>
          </cell>
          <cell r="BB214">
            <v>-3207.2962452508509</v>
          </cell>
          <cell r="BC214">
            <v>-5870.3817167542875</v>
          </cell>
          <cell r="BD214">
            <v>-3554.5298284962773</v>
          </cell>
          <cell r="BE214">
            <v>-20743.28364405036</v>
          </cell>
          <cell r="BF214">
            <v>-652.38910703361034</v>
          </cell>
          <cell r="BG214">
            <v>-2411.2088563963771</v>
          </cell>
          <cell r="BH214">
            <v>-483.3059311285615</v>
          </cell>
          <cell r="BI214">
            <v>-277.86396040394902</v>
          </cell>
          <cell r="BJ214">
            <v>-753.18869266845286</v>
          </cell>
          <cell r="BK214">
            <v>-3616.6654846146703</v>
          </cell>
          <cell r="BL214">
            <v>-4740.240924499929</v>
          </cell>
          <cell r="BM214">
            <v>-1825.6253398433328</v>
          </cell>
          <cell r="BN214">
            <v>-1251.5702216485515</v>
          </cell>
          <cell r="BO214">
            <v>-1413.1155986264348</v>
          </cell>
          <cell r="BP214">
            <v>-2195.7164871059358</v>
          </cell>
          <cell r="BQ214">
            <v>-1122.3930400554091</v>
          </cell>
          <cell r="BR214">
            <v>-17335.111770033836</v>
          </cell>
          <cell r="BS214">
            <v>-1680.1347063332796</v>
          </cell>
          <cell r="BT214">
            <v>-1059.8938147444278</v>
          </cell>
          <cell r="BU214">
            <v>157.25697251409292</v>
          </cell>
          <cell r="BV214">
            <v>-310.57494571618736</v>
          </cell>
          <cell r="BW214">
            <v>-832.03785456996411</v>
          </cell>
          <cell r="BX214">
            <v>-3128.171453230083</v>
          </cell>
          <cell r="BY214">
            <v>-3960.2093077991158</v>
          </cell>
          <cell r="BZ214">
            <v>-1734.9776967465878</v>
          </cell>
          <cell r="CA214">
            <v>-822.82665617950261</v>
          </cell>
          <cell r="CB214">
            <v>-410.8679281855002</v>
          </cell>
          <cell r="CC214">
            <v>-2130.0896276831627</v>
          </cell>
          <cell r="CD214">
            <v>-1422.5847513470799</v>
          </cell>
          <cell r="CE214">
            <v>-21215.032933995128</v>
          </cell>
          <cell r="CF214">
            <v>-2891.0643767304718</v>
          </cell>
          <cell r="CG214">
            <v>-81.066588131710887</v>
          </cell>
          <cell r="CH214">
            <v>-668.41110213845968</v>
          </cell>
          <cell r="CI214">
            <v>-1334.9586045537144</v>
          </cell>
          <cell r="CJ214">
            <v>-606.91231114510447</v>
          </cell>
          <cell r="CK214">
            <v>-4380.7017586361617</v>
          </cell>
          <cell r="CL214">
            <v>-3737.138652857393</v>
          </cell>
          <cell r="CM214">
            <v>-2645.0692127421498</v>
          </cell>
          <cell r="CN214">
            <v>-224.56376712210476</v>
          </cell>
          <cell r="CO214">
            <v>-1037.8386880550534</v>
          </cell>
          <cell r="CP214">
            <v>-1847.4485295210034</v>
          </cell>
          <cell r="CQ214">
            <v>-1759.8593423459679</v>
          </cell>
          <cell r="CR214">
            <v>-24059.988335981965</v>
          </cell>
          <cell r="CS214">
            <v>-2908.2652151267976</v>
          </cell>
          <cell r="CT214">
            <v>-466.13753831200302</v>
          </cell>
          <cell r="CU214">
            <v>-226.70076999813318</v>
          </cell>
          <cell r="CV214">
            <v>-702.07190708629787</v>
          </cell>
          <cell r="CW214">
            <v>-1486.9278032258153</v>
          </cell>
          <cell r="CX214">
            <v>-3336.8315584193915</v>
          </cell>
          <cell r="CY214">
            <v>-5408.341684281826</v>
          </cell>
          <cell r="CZ214">
            <v>-1484.3806035630405</v>
          </cell>
          <cell r="DA214">
            <v>-1692.4231360293925</v>
          </cell>
          <cell r="DB214">
            <v>-2347.5310493372381</v>
          </cell>
          <cell r="DC214">
            <v>-1916.4493463858962</v>
          </cell>
          <cell r="DD214">
            <v>-2083.9277242235839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-1287.5877200234681</v>
          </cell>
          <cell r="G215">
            <v>-1110.229016548954</v>
          </cell>
          <cell r="H215">
            <v>-1409.2846686835401</v>
          </cell>
          <cell r="I215">
            <v>-817.92472378676757</v>
          </cell>
          <cell r="J215">
            <v>-1566.8081740066409</v>
          </cell>
          <cell r="K215">
            <v>-4119.6597761339508</v>
          </cell>
          <cell r="L215">
            <v>-1900.4830229142681</v>
          </cell>
          <cell r="M215">
            <v>-5061.9425683338195</v>
          </cell>
          <cell r="N215">
            <v>-4479.3298226203769</v>
          </cell>
          <cell r="O215">
            <v>-1442.0312256324105</v>
          </cell>
          <cell r="P215">
            <v>-1309.0245180265047</v>
          </cell>
          <cell r="Q215">
            <v>-1939.2910192981362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0</v>
          </cell>
          <cell r="G216">
            <v>0</v>
          </cell>
          <cell r="H216">
            <v>-69.239154674345627</v>
          </cell>
          <cell r="I216">
            <v>-1008.8437395866495</v>
          </cell>
          <cell r="J216">
            <v>-462.24449740443379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-321.81578933168203</v>
          </cell>
          <cell r="P216">
            <v>0</v>
          </cell>
          <cell r="Q216">
            <v>0</v>
          </cell>
          <cell r="R216">
            <v>-3296.4252270013094</v>
          </cell>
          <cell r="S216">
            <v>0</v>
          </cell>
          <cell r="T216">
            <v>0</v>
          </cell>
          <cell r="U216">
            <v>-163.06102713686414</v>
          </cell>
          <cell r="V216">
            <v>-765.95965773193166</v>
          </cell>
          <cell r="W216">
            <v>-2367.4045421299525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-3753.0249349996448</v>
          </cell>
          <cell r="AF216">
            <v>0</v>
          </cell>
          <cell r="AG216">
            <v>-431.47032007854432</v>
          </cell>
          <cell r="AH216">
            <v>-311.90436993725598</v>
          </cell>
          <cell r="AI216">
            <v>-427.55782171012834</v>
          </cell>
          <cell r="AJ216">
            <v>-2069.7116369395517</v>
          </cell>
          <cell r="AK216">
            <v>-509.25078764464706</v>
          </cell>
          <cell r="AL216">
            <v>0</v>
          </cell>
          <cell r="AM216">
            <v>0</v>
          </cell>
          <cell r="AN216">
            <v>0</v>
          </cell>
          <cell r="AO216">
            <v>-3.1299986951053143</v>
          </cell>
          <cell r="AP216">
            <v>0</v>
          </cell>
          <cell r="AQ216">
            <v>0</v>
          </cell>
          <cell r="AR216">
            <v>-3762.6615960001945</v>
          </cell>
          <cell r="AS216">
            <v>0</v>
          </cell>
          <cell r="AT216">
            <v>-38.335583657491952</v>
          </cell>
          <cell r="AU216">
            <v>-362.50384546699934</v>
          </cell>
          <cell r="AV216">
            <v>-632.29653045674786</v>
          </cell>
          <cell r="AW216">
            <v>-1904.7491880180314</v>
          </cell>
          <cell r="AX216">
            <v>-479.59579555178061</v>
          </cell>
          <cell r="AY216">
            <v>0</v>
          </cell>
          <cell r="AZ216">
            <v>0</v>
          </cell>
          <cell r="BA216">
            <v>-345.18065285123885</v>
          </cell>
          <cell r="BB216">
            <v>0</v>
          </cell>
          <cell r="BC216">
            <v>0</v>
          </cell>
          <cell r="BD216">
            <v>0</v>
          </cell>
          <cell r="BE216">
            <v>-7476.2527560070157</v>
          </cell>
          <cell r="BF216">
            <v>-614.85586479585618</v>
          </cell>
          <cell r="BG216">
            <v>-573.2626739423722</v>
          </cell>
          <cell r="BH216">
            <v>-483.99349357164465</v>
          </cell>
          <cell r="BI216">
            <v>-1239.9045273512602</v>
          </cell>
          <cell r="BJ216">
            <v>-1885.9963852777146</v>
          </cell>
          <cell r="BK216">
            <v>-808.84782213764265</v>
          </cell>
          <cell r="BL216">
            <v>0</v>
          </cell>
          <cell r="BM216">
            <v>-163.74236399354413</v>
          </cell>
          <cell r="BN216">
            <v>-589.86707029119134</v>
          </cell>
          <cell r="BO216">
            <v>-427.93310589902103</v>
          </cell>
          <cell r="BP216">
            <v>-687.84944874420762</v>
          </cell>
          <cell r="BQ216">
            <v>0</v>
          </cell>
          <cell r="BR216">
            <v>-8657.1913150027394</v>
          </cell>
          <cell r="BS216">
            <v>-707.69986225711182</v>
          </cell>
          <cell r="BT216">
            <v>-556.55539167439565</v>
          </cell>
          <cell r="BU216">
            <v>-975.61481011100113</v>
          </cell>
          <cell r="BV216">
            <v>-595.47888409951702</v>
          </cell>
          <cell r="BW216">
            <v>-2478.6345175704919</v>
          </cell>
          <cell r="BX216">
            <v>-1256.5042554405518</v>
          </cell>
          <cell r="BY216">
            <v>0</v>
          </cell>
          <cell r="BZ216">
            <v>-294.20094273705035</v>
          </cell>
          <cell r="CA216">
            <v>-842.83683595387265</v>
          </cell>
          <cell r="CB216">
            <v>-693.04036510968581</v>
          </cell>
          <cell r="CC216">
            <v>-256.6254500518553</v>
          </cell>
          <cell r="CD216">
            <v>0</v>
          </cell>
          <cell r="CE216">
            <v>-10645.226272985339</v>
          </cell>
          <cell r="CF216">
            <v>-1350.5137809016742</v>
          </cell>
          <cell r="CG216">
            <v>-199.81386758387089</v>
          </cell>
          <cell r="CH216">
            <v>-1905.9168907967396</v>
          </cell>
          <cell r="CI216">
            <v>-1180.4043084983714</v>
          </cell>
          <cell r="CJ216">
            <v>-1997.4478759472258</v>
          </cell>
          <cell r="CK216">
            <v>-1310.1019874573685</v>
          </cell>
          <cell r="CL216">
            <v>0</v>
          </cell>
          <cell r="CM216">
            <v>-397.55533550260589</v>
          </cell>
          <cell r="CN216">
            <v>-919.28195086168125</v>
          </cell>
          <cell r="CO216">
            <v>-887.33245604485273</v>
          </cell>
          <cell r="CP216">
            <v>-420.86983172083274</v>
          </cell>
          <cell r="CQ216">
            <v>-75.987987671978772</v>
          </cell>
          <cell r="CR216">
            <v>-9216.7422299981117</v>
          </cell>
          <cell r="CS216">
            <v>-189.92096352623776</v>
          </cell>
          <cell r="CT216">
            <v>-615.95988170942292</v>
          </cell>
          <cell r="CU216">
            <v>-679.67986947251484</v>
          </cell>
          <cell r="CV216">
            <v>-1067.8407949293032</v>
          </cell>
          <cell r="CW216">
            <v>-3221.7533812881447</v>
          </cell>
          <cell r="CX216">
            <v>-541.26589605398476</v>
          </cell>
          <cell r="CY216">
            <v>-423.02991876006126</v>
          </cell>
          <cell r="CZ216">
            <v>-159.2999694077298</v>
          </cell>
          <cell r="DA216">
            <v>-486.57290655747056</v>
          </cell>
          <cell r="DB216">
            <v>-934.20582059212029</v>
          </cell>
          <cell r="DC216">
            <v>-610.64988273009658</v>
          </cell>
          <cell r="DD216">
            <v>-286.5629449672997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8">
          <cell r="F218">
            <v>-16181.358068570495</v>
          </cell>
          <cell r="G218">
            <v>-16372.955845862627</v>
          </cell>
          <cell r="H218">
            <v>-19678.532770991325</v>
          </cell>
          <cell r="I218">
            <v>-15760.772018410265</v>
          </cell>
          <cell r="J218">
            <v>-28906.70413697511</v>
          </cell>
          <cell r="K218">
            <v>-41411.949041888118</v>
          </cell>
          <cell r="L218">
            <v>-10008.208805039525</v>
          </cell>
          <cell r="M218">
            <v>-17394.734626822174</v>
          </cell>
          <cell r="N218">
            <v>-20712.995237253606</v>
          </cell>
          <cell r="O218">
            <v>-17357.468608029187</v>
          </cell>
          <cell r="P218">
            <v>-11951.16673246026</v>
          </cell>
          <cell r="Q218">
            <v>-8379.8058776706457</v>
          </cell>
          <cell r="R218">
            <v>-172189.78297483921</v>
          </cell>
          <cell r="S218">
            <v>-13959.821461886168</v>
          </cell>
          <cell r="T218">
            <v>-10898.081441476941</v>
          </cell>
          <cell r="U218">
            <v>-12298.520296424627</v>
          </cell>
          <cell r="V218">
            <v>-12591.429927632213</v>
          </cell>
          <cell r="W218">
            <v>-23531.808170430362</v>
          </cell>
          <cell r="X218">
            <v>-26510.368479602039</v>
          </cell>
          <cell r="Y218">
            <v>-14629.911187469959</v>
          </cell>
          <cell r="Z218">
            <v>-12050.146423324943</v>
          </cell>
          <cell r="AA218">
            <v>-14955.313999973238</v>
          </cell>
          <cell r="AB218">
            <v>-14854.382035836577</v>
          </cell>
          <cell r="AC218">
            <v>-10238.298834681511</v>
          </cell>
          <cell r="AD218">
            <v>-5671.7007162496448</v>
          </cell>
          <cell r="AE218">
            <v>-170242.34951198101</v>
          </cell>
          <cell r="AF218">
            <v>-13895.505905427039</v>
          </cell>
          <cell r="AG218">
            <v>-11053.097455985844</v>
          </cell>
          <cell r="AH218">
            <v>-13241.890870817006</v>
          </cell>
          <cell r="AI218">
            <v>-13336.492215462029</v>
          </cell>
          <cell r="AJ218">
            <v>-28343.703678868711</v>
          </cell>
          <cell r="AK218">
            <v>-26357.05466940254</v>
          </cell>
          <cell r="AL218">
            <v>-14580.255697764456</v>
          </cell>
          <cell r="AM218">
            <v>-8736.4198556691408</v>
          </cell>
          <cell r="AN218">
            <v>-12656.154440790415</v>
          </cell>
          <cell r="AO218">
            <v>-11410.749913625419</v>
          </cell>
          <cell r="AP218">
            <v>-9260.7497901841998</v>
          </cell>
          <cell r="AQ218">
            <v>-7370.2750180065632</v>
          </cell>
          <cell r="AR218">
            <v>-189569.29322600365</v>
          </cell>
          <cell r="AS218">
            <v>-18125.319193378091</v>
          </cell>
          <cell r="AT218">
            <v>-12926.591438055038</v>
          </cell>
          <cell r="AU218">
            <v>-11946.444435894489</v>
          </cell>
          <cell r="AV218">
            <v>-16790.199087232351</v>
          </cell>
          <cell r="AW218">
            <v>-30678.263243846595</v>
          </cell>
          <cell r="AX218">
            <v>-27203.285443402827</v>
          </cell>
          <cell r="AY218">
            <v>-11238.352002769709</v>
          </cell>
          <cell r="AZ218">
            <v>-6291.8774193972349</v>
          </cell>
          <cell r="BA218">
            <v>-18228.800700493157</v>
          </cell>
          <cell r="BB218">
            <v>-15081.392985440791</v>
          </cell>
          <cell r="BC218">
            <v>-13208.128920987248</v>
          </cell>
          <cell r="BD218">
            <v>-7850.6383551061153</v>
          </cell>
          <cell r="BE218">
            <v>-181626.58405089378</v>
          </cell>
          <cell r="BF218">
            <v>-15662.25079113245</v>
          </cell>
          <cell r="BG218">
            <v>-12493.055863074958</v>
          </cell>
          <cell r="BH218">
            <v>-14606.465490706265</v>
          </cell>
          <cell r="BI218">
            <v>-10866.491308644414</v>
          </cell>
          <cell r="BJ218">
            <v>-19144.070988297462</v>
          </cell>
          <cell r="BK218">
            <v>-23318.064921975136</v>
          </cell>
          <cell r="BL218">
            <v>-10889.319424077868</v>
          </cell>
          <cell r="BM218">
            <v>-11362.316003896296</v>
          </cell>
          <cell r="BN218">
            <v>-22065.122280143201</v>
          </cell>
          <cell r="BO218">
            <v>-15034.278974875808</v>
          </cell>
          <cell r="BP218">
            <v>-15242.066000424325</v>
          </cell>
          <cell r="BQ218">
            <v>-10943.08200378716</v>
          </cell>
          <cell r="BR218">
            <v>-172727.92913901806</v>
          </cell>
          <cell r="BS218">
            <v>-17179.382036536932</v>
          </cell>
          <cell r="BT218">
            <v>-14488.470005474985</v>
          </cell>
          <cell r="BU218">
            <v>-15504.441124692559</v>
          </cell>
          <cell r="BV218">
            <v>-11426.858956582844</v>
          </cell>
          <cell r="BW218">
            <v>-11672.062285430729</v>
          </cell>
          <cell r="BX218">
            <v>-28767.81628061831</v>
          </cell>
          <cell r="BY218">
            <v>-8963.1126244068146</v>
          </cell>
          <cell r="BZ218">
            <v>-9522.8203195556998</v>
          </cell>
          <cell r="CA218">
            <v>-20964.662440359592</v>
          </cell>
          <cell r="CB218">
            <v>-11145.432982452214</v>
          </cell>
          <cell r="CC218">
            <v>-12353.605012409389</v>
          </cell>
          <cell r="CD218">
            <v>-10739.265070483088</v>
          </cell>
          <cell r="CE218">
            <v>-194791.29375994205</v>
          </cell>
          <cell r="CF218">
            <v>-17906.68476369977</v>
          </cell>
          <cell r="CG218">
            <v>-12501.519231058657</v>
          </cell>
          <cell r="CH218">
            <v>-17234.010252781212</v>
          </cell>
          <cell r="CI218">
            <v>-12966.236520551145</v>
          </cell>
          <cell r="CJ218">
            <v>-20033.380466796458</v>
          </cell>
          <cell r="CK218">
            <v>-32145.490886718035</v>
          </cell>
          <cell r="CL218">
            <v>-9787.0621559172869</v>
          </cell>
          <cell r="CM218">
            <v>-15150.434634961188</v>
          </cell>
          <cell r="CN218">
            <v>-19450.723765395582</v>
          </cell>
          <cell r="CO218">
            <v>-15928.234686590731</v>
          </cell>
          <cell r="CP218">
            <v>-11599.104479633272</v>
          </cell>
          <cell r="CQ218">
            <v>-10088.411915883422</v>
          </cell>
          <cell r="CR218">
            <v>-195921.84460294247</v>
          </cell>
          <cell r="CS218">
            <v>-17349.050530858338</v>
          </cell>
          <cell r="CT218">
            <v>-15373.304413475096</v>
          </cell>
          <cell r="CU218">
            <v>-16325.353501349688</v>
          </cell>
          <cell r="CV218">
            <v>-11279.840575903654</v>
          </cell>
          <cell r="CW218">
            <v>-26088.992218919098</v>
          </cell>
          <cell r="CX218">
            <v>-26233.667344011366</v>
          </cell>
          <cell r="CY218">
            <v>-10605.795743741095</v>
          </cell>
          <cell r="CZ218">
            <v>-13128.505988150835</v>
          </cell>
          <cell r="DA218">
            <v>-18869.844516672194</v>
          </cell>
          <cell r="DB218">
            <v>-17132.405158497393</v>
          </cell>
          <cell r="DC218">
            <v>-11512.58930452913</v>
          </cell>
          <cell r="DD218">
            <v>-12022.495306789875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-651.3355000000447</v>
          </cell>
          <cell r="J221">
            <v>0</v>
          </cell>
          <cell r="K221">
            <v>-2814.7714999997988</v>
          </cell>
          <cell r="L221">
            <v>-419.75499999988824</v>
          </cell>
          <cell r="M221">
            <v>-2531.2129999995232</v>
          </cell>
          <cell r="N221">
            <v>-3220.7565000001341</v>
          </cell>
          <cell r="O221">
            <v>-2332.2954999990761</v>
          </cell>
          <cell r="P221">
            <v>0</v>
          </cell>
          <cell r="Q221">
            <v>0</v>
          </cell>
          <cell r="R221">
            <v>-7844.2939999997616</v>
          </cell>
          <cell r="S221">
            <v>0</v>
          </cell>
          <cell r="T221">
            <v>-1065.0829999996349</v>
          </cell>
          <cell r="U221">
            <v>0</v>
          </cell>
          <cell r="V221">
            <v>0</v>
          </cell>
          <cell r="W221">
            <v>0</v>
          </cell>
          <cell r="X221">
            <v>-625.70799999963492</v>
          </cell>
          <cell r="Y221">
            <v>-779.08799999952316</v>
          </cell>
          <cell r="Z221">
            <v>-1217.2630000002682</v>
          </cell>
          <cell r="AA221">
            <v>-2207.3234999999404</v>
          </cell>
          <cell r="AB221">
            <v>-1949.82850000076</v>
          </cell>
          <cell r="AC221">
            <v>0</v>
          </cell>
          <cell r="AD221">
            <v>0</v>
          </cell>
          <cell r="AE221">
            <v>-11133.773000001907</v>
          </cell>
          <cell r="AF221">
            <v>0</v>
          </cell>
          <cell r="AG221">
            <v>-908.02099999971688</v>
          </cell>
          <cell r="AH221">
            <v>0</v>
          </cell>
          <cell r="AI221">
            <v>0</v>
          </cell>
          <cell r="AJ221">
            <v>0</v>
          </cell>
          <cell r="AK221">
            <v>-3376.051000000909</v>
          </cell>
          <cell r="AL221">
            <v>-736.79999999981374</v>
          </cell>
          <cell r="AM221">
            <v>-1320.7960000000894</v>
          </cell>
          <cell r="AN221">
            <v>-3157.3414999991655</v>
          </cell>
          <cell r="AO221">
            <v>-1634.7634999994189</v>
          </cell>
          <cell r="AP221">
            <v>0</v>
          </cell>
          <cell r="AQ221">
            <v>0</v>
          </cell>
          <cell r="AR221">
            <v>-10499.198500007391</v>
          </cell>
          <cell r="AS221">
            <v>0</v>
          </cell>
          <cell r="AT221">
            <v>-595.33999999985099</v>
          </cell>
          <cell r="AU221">
            <v>-480.22000000067055</v>
          </cell>
          <cell r="AV221">
            <v>-641.25999999977648</v>
          </cell>
          <cell r="AW221">
            <v>0</v>
          </cell>
          <cell r="AX221">
            <v>-1962.8105000006035</v>
          </cell>
          <cell r="AY221">
            <v>-1803.8724999995902</v>
          </cell>
          <cell r="AZ221">
            <v>-927.94050000049174</v>
          </cell>
          <cell r="BA221">
            <v>-2393.8000000007451</v>
          </cell>
          <cell r="BB221">
            <v>-1693.9550000000745</v>
          </cell>
          <cell r="BC221">
            <v>0</v>
          </cell>
          <cell r="BD221">
            <v>0</v>
          </cell>
          <cell r="BE221">
            <v>-6482.4000000059605</v>
          </cell>
          <cell r="BF221">
            <v>0</v>
          </cell>
          <cell r="BG221">
            <v>5.5230000000447035</v>
          </cell>
          <cell r="BH221">
            <v>0</v>
          </cell>
          <cell r="BI221">
            <v>0</v>
          </cell>
          <cell r="BJ221">
            <v>0</v>
          </cell>
          <cell r="BK221">
            <v>-1105.3554999995977</v>
          </cell>
          <cell r="BL221">
            <v>-1478.535000000149</v>
          </cell>
          <cell r="BM221">
            <v>-923.06599999964237</v>
          </cell>
          <cell r="BN221">
            <v>-1958.5849999990314</v>
          </cell>
          <cell r="BO221">
            <v>-1043.7390000000596</v>
          </cell>
          <cell r="BP221">
            <v>21.357499999925494</v>
          </cell>
          <cell r="BQ221">
            <v>0</v>
          </cell>
          <cell r="BR221">
            <v>-8382.5380000174046</v>
          </cell>
          <cell r="BS221">
            <v>4.3000000528991222E-2</v>
          </cell>
          <cell r="BT221">
            <v>5.6595000000670552</v>
          </cell>
          <cell r="BU221">
            <v>0</v>
          </cell>
          <cell r="BV221">
            <v>0</v>
          </cell>
          <cell r="BW221">
            <v>0</v>
          </cell>
          <cell r="BX221">
            <v>-2559.1750000007451</v>
          </cell>
          <cell r="BY221">
            <v>-610.57100000046194</v>
          </cell>
          <cell r="BZ221">
            <v>-1371.9940000008792</v>
          </cell>
          <cell r="CA221">
            <v>-2289.2220000009984</v>
          </cell>
          <cell r="CB221">
            <v>-1388.1779999993742</v>
          </cell>
          <cell r="CC221">
            <v>-169.10049999970943</v>
          </cell>
          <cell r="CD221">
            <v>0</v>
          </cell>
          <cell r="CE221">
            <v>-11325.653999999166</v>
          </cell>
          <cell r="CF221">
            <v>5.2589999996125698</v>
          </cell>
          <cell r="CG221">
            <v>0</v>
          </cell>
          <cell r="CH221">
            <v>0</v>
          </cell>
          <cell r="CI221">
            <v>-723.25850000046194</v>
          </cell>
          <cell r="CJ221">
            <v>0</v>
          </cell>
          <cell r="CK221">
            <v>-2187.4385000001639</v>
          </cell>
          <cell r="CL221">
            <v>-1736.964999999851</v>
          </cell>
          <cell r="CM221">
            <v>-1445.2400000002235</v>
          </cell>
          <cell r="CN221">
            <v>-2338.0669999998063</v>
          </cell>
          <cell r="CO221">
            <v>-2653.5875000003725</v>
          </cell>
          <cell r="CP221">
            <v>-246.35649999976158</v>
          </cell>
          <cell r="CQ221">
            <v>0</v>
          </cell>
          <cell r="CR221">
            <v>-12233.969000011683</v>
          </cell>
          <cell r="CS221">
            <v>0</v>
          </cell>
          <cell r="CT221">
            <v>48.063000001013279</v>
          </cell>
          <cell r="CU221">
            <v>0</v>
          </cell>
          <cell r="CV221">
            <v>0</v>
          </cell>
          <cell r="CW221">
            <v>0</v>
          </cell>
          <cell r="CX221">
            <v>-2861.4420000007376</v>
          </cell>
          <cell r="CY221">
            <v>-1285.417500000447</v>
          </cell>
          <cell r="CZ221">
            <v>-1170.7190000005066</v>
          </cell>
          <cell r="DA221">
            <v>-3494.6429999992251</v>
          </cell>
          <cell r="DB221">
            <v>-2785.7689999993891</v>
          </cell>
          <cell r="DC221">
            <v>-684.04150000028312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3">
          <cell r="F223">
            <v>-433.76950000040233</v>
          </cell>
          <cell r="G223">
            <v>-242.3199999993667</v>
          </cell>
          <cell r="H223">
            <v>-641.04650000017136</v>
          </cell>
          <cell r="I223">
            <v>-1439.9107999997213</v>
          </cell>
          <cell r="J223">
            <v>0</v>
          </cell>
          <cell r="K223">
            <v>-1464.2065000003204</v>
          </cell>
          <cell r="L223">
            <v>-76.362700000405312</v>
          </cell>
          <cell r="M223">
            <v>-3072.7967900000513</v>
          </cell>
          <cell r="N223">
            <v>-1830.2427000002936</v>
          </cell>
          <cell r="O223">
            <v>-766.34810000006109</v>
          </cell>
          <cell r="P223">
            <v>-278.72500000055879</v>
          </cell>
          <cell r="Q223">
            <v>-117.42950000055134</v>
          </cell>
          <cell r="R223">
            <v>-10966.300779998302</v>
          </cell>
          <cell r="S223">
            <v>-33.183999998494983</v>
          </cell>
          <cell r="T223">
            <v>-80.013500000350177</v>
          </cell>
          <cell r="U223">
            <v>-857.16199999954551</v>
          </cell>
          <cell r="V223">
            <v>-507.81030000001192</v>
          </cell>
          <cell r="W223">
            <v>-3448.3668999997899</v>
          </cell>
          <cell r="X223">
            <v>-1558.1103499997407</v>
          </cell>
          <cell r="Y223">
            <v>-1235.8454600004479</v>
          </cell>
          <cell r="Z223">
            <v>-1646.04649999924</v>
          </cell>
          <cell r="AA223">
            <v>-923.99227000027895</v>
          </cell>
          <cell r="AB223">
            <v>-400.73699999973178</v>
          </cell>
          <cell r="AC223">
            <v>-178.09250000026077</v>
          </cell>
          <cell r="AD223">
            <v>-96.939999999478459</v>
          </cell>
          <cell r="AE223">
            <v>-10348.854520007968</v>
          </cell>
          <cell r="AF223">
            <v>-222.76700000092387</v>
          </cell>
          <cell r="AG223">
            <v>-185.1535000000149</v>
          </cell>
          <cell r="AH223">
            <v>-738.53800000064075</v>
          </cell>
          <cell r="AI223">
            <v>-107.21100000012666</v>
          </cell>
          <cell r="AJ223">
            <v>-930.32949999999255</v>
          </cell>
          <cell r="AK223">
            <v>-3310.4470000006258</v>
          </cell>
          <cell r="AL223">
            <v>-1559.9920000005513</v>
          </cell>
          <cell r="AM223">
            <v>-1477.5092200003564</v>
          </cell>
          <cell r="AN223">
            <v>-1387.3418000005186</v>
          </cell>
          <cell r="AO223">
            <v>-147.06299999915063</v>
          </cell>
          <cell r="AP223">
            <v>-182.81849999912083</v>
          </cell>
          <cell r="AQ223">
            <v>-99.684000000357628</v>
          </cell>
          <cell r="AR223">
            <v>-8470.6052999943495</v>
          </cell>
          <cell r="AS223">
            <v>-282.18600000068545</v>
          </cell>
          <cell r="AT223">
            <v>-97.737999999895692</v>
          </cell>
          <cell r="AU223">
            <v>-787.36550000030547</v>
          </cell>
          <cell r="AV223">
            <v>-390.76349999941885</v>
          </cell>
          <cell r="AW223">
            <v>0</v>
          </cell>
          <cell r="AX223">
            <v>-2353.6680399999022</v>
          </cell>
          <cell r="AY223">
            <v>-1556.9490000009537</v>
          </cell>
          <cell r="AZ223">
            <v>-1221.89100000076</v>
          </cell>
          <cell r="BA223">
            <v>-1406.898160001263</v>
          </cell>
          <cell r="BB223">
            <v>-153.33249999955297</v>
          </cell>
          <cell r="BC223">
            <v>-61.054999999701977</v>
          </cell>
          <cell r="BD223">
            <v>-158.75860000029206</v>
          </cell>
          <cell r="BE223">
            <v>-1415.8034500181675</v>
          </cell>
          <cell r="BF223">
            <v>-20.420499999076128</v>
          </cell>
          <cell r="BG223">
            <v>-125.88329999987036</v>
          </cell>
          <cell r="BH223">
            <v>-90.940500000491738</v>
          </cell>
          <cell r="BI223">
            <v>-27.050500000827014</v>
          </cell>
          <cell r="BJ223">
            <v>0</v>
          </cell>
          <cell r="BK223">
            <v>-470.85635999962687</v>
          </cell>
          <cell r="BL223">
            <v>-105.0417899992317</v>
          </cell>
          <cell r="BM223">
            <v>-279.59300000034273</v>
          </cell>
          <cell r="BN223">
            <v>-41.714500000700355</v>
          </cell>
          <cell r="BO223">
            <v>-1.224999999627471</v>
          </cell>
          <cell r="BP223">
            <v>-37.615000000223517</v>
          </cell>
          <cell r="BQ223">
            <v>-215.46299999952316</v>
          </cell>
          <cell r="BR223">
            <v>-2072.7731999903917</v>
          </cell>
          <cell r="BS223">
            <v>-30.867000000551343</v>
          </cell>
          <cell r="BT223">
            <v>-544.94470000080764</v>
          </cell>
          <cell r="BU223">
            <v>-31.620100000873208</v>
          </cell>
          <cell r="BV223">
            <v>-32.86600000038743</v>
          </cell>
          <cell r="BW223">
            <v>0</v>
          </cell>
          <cell r="BX223">
            <v>-747.67009999975562</v>
          </cell>
          <cell r="BY223">
            <v>-195.41480000130832</v>
          </cell>
          <cell r="BZ223">
            <v>-306.8724999986589</v>
          </cell>
          <cell r="CA223">
            <v>-49.886500000953674</v>
          </cell>
          <cell r="CB223">
            <v>-4.5179999992251396</v>
          </cell>
          <cell r="CC223">
            <v>-45.81900000013411</v>
          </cell>
          <cell r="CD223">
            <v>-82.29450000077486</v>
          </cell>
          <cell r="CE223">
            <v>-1347.0225599855185</v>
          </cell>
          <cell r="CF223">
            <v>-33.997500000521541</v>
          </cell>
          <cell r="CG223">
            <v>-34.296000000089407</v>
          </cell>
          <cell r="CH223">
            <v>-210.06396000087261</v>
          </cell>
          <cell r="CI223">
            <v>-30.165000000037253</v>
          </cell>
          <cell r="CJ223">
            <v>0</v>
          </cell>
          <cell r="CK223">
            <v>-47.239000000059605</v>
          </cell>
          <cell r="CL223">
            <v>23.777100000530481</v>
          </cell>
          <cell r="CM223">
            <v>-553.29319999925792</v>
          </cell>
          <cell r="CN223">
            <v>-229.16369999945164</v>
          </cell>
          <cell r="CO223">
            <v>-0.70749999955296516</v>
          </cell>
          <cell r="CP223">
            <v>-179.11130000092089</v>
          </cell>
          <cell r="CQ223">
            <v>-52.762499999254942</v>
          </cell>
          <cell r="CR223">
            <v>-2288.2044600099325</v>
          </cell>
          <cell r="CS223">
            <v>-83.306499999016523</v>
          </cell>
          <cell r="CT223">
            <v>-112.96710000000894</v>
          </cell>
          <cell r="CU223">
            <v>-163.68820000067353</v>
          </cell>
          <cell r="CV223">
            <v>-38.866500000469387</v>
          </cell>
          <cell r="CW223">
            <v>0</v>
          </cell>
          <cell r="CX223">
            <v>-512.4322599992156</v>
          </cell>
          <cell r="CY223">
            <v>-37.370000001043081</v>
          </cell>
          <cell r="CZ223">
            <v>-724.22990000061691</v>
          </cell>
          <cell r="DA223">
            <v>-277.51500000059605</v>
          </cell>
          <cell r="DB223">
            <v>-19.293999999761581</v>
          </cell>
          <cell r="DC223">
            <v>-62.013999998569489</v>
          </cell>
          <cell r="DD223">
            <v>-256.52099999971688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5">
          <cell r="F225">
            <v>0</v>
          </cell>
          <cell r="G225">
            <v>-2.3200000054202974E-2</v>
          </cell>
          <cell r="H225">
            <v>0</v>
          </cell>
          <cell r="I225">
            <v>-0.89835000003222376</v>
          </cell>
          <cell r="J225">
            <v>0</v>
          </cell>
          <cell r="K225">
            <v>-30.777280000038445</v>
          </cell>
          <cell r="L225">
            <v>0</v>
          </cell>
          <cell r="M225">
            <v>-129.2226499998942</v>
          </cell>
          <cell r="N225">
            <v>0</v>
          </cell>
          <cell r="O225">
            <v>0</v>
          </cell>
          <cell r="P225">
            <v>-2.693000016734004E-2</v>
          </cell>
          <cell r="Q225">
            <v>0</v>
          </cell>
          <cell r="R225">
            <v>-220.31732999533415</v>
          </cell>
          <cell r="S225">
            <v>-0.4109999998472631</v>
          </cell>
          <cell r="T225">
            <v>-6.0000002849847078E-4</v>
          </cell>
          <cell r="U225">
            <v>0</v>
          </cell>
          <cell r="V225">
            <v>-0.70730000000912696</v>
          </cell>
          <cell r="W225">
            <v>0</v>
          </cell>
          <cell r="X225">
            <v>-29.699190000072122</v>
          </cell>
          <cell r="Y225">
            <v>0</v>
          </cell>
          <cell r="Z225">
            <v>-189.49607000011019</v>
          </cell>
          <cell r="AA225">
            <v>0</v>
          </cell>
          <cell r="AB225">
            <v>0</v>
          </cell>
          <cell r="AC225">
            <v>-3.1699999235570431E-3</v>
          </cell>
          <cell r="AD225">
            <v>0</v>
          </cell>
          <cell r="AE225">
            <v>-313.23307999968529</v>
          </cell>
          <cell r="AF225">
            <v>-0.5211600000038743</v>
          </cell>
          <cell r="AG225">
            <v>-3.575999999884516E-2</v>
          </cell>
          <cell r="AH225">
            <v>0</v>
          </cell>
          <cell r="AI225">
            <v>-1.3878499999409541</v>
          </cell>
          <cell r="AJ225">
            <v>0</v>
          </cell>
          <cell r="AK225">
            <v>-55.352339999983087</v>
          </cell>
          <cell r="AL225">
            <v>0</v>
          </cell>
          <cell r="AM225">
            <v>-255.93596999999136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-223.97409000061452</v>
          </cell>
          <cell r="AS225">
            <v>-0.4644299999345094</v>
          </cell>
          <cell r="AT225">
            <v>-4.2359999963082373E-2</v>
          </cell>
          <cell r="AU225">
            <v>-5.2240999999921769</v>
          </cell>
          <cell r="AV225">
            <v>-2.7149999999674037</v>
          </cell>
          <cell r="AW225">
            <v>0</v>
          </cell>
          <cell r="AX225">
            <v>-16.501640000147745</v>
          </cell>
          <cell r="AY225">
            <v>0</v>
          </cell>
          <cell r="AZ225">
            <v>-199.0181599999778</v>
          </cell>
          <cell r="BA225">
            <v>0</v>
          </cell>
          <cell r="BB225">
            <v>0</v>
          </cell>
          <cell r="BC225">
            <v>-8.3999999333173037E-3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</row>
        <row r="226">
          <cell r="F226">
            <v>-401.72630000021309</v>
          </cell>
          <cell r="G226">
            <v>-374.1343999998644</v>
          </cell>
          <cell r="H226">
            <v>-181.18160000024363</v>
          </cell>
          <cell r="I226">
            <v>-805.0063000000082</v>
          </cell>
          <cell r="J226">
            <v>0</v>
          </cell>
          <cell r="K226">
            <v>-184.91200000001118</v>
          </cell>
          <cell r="L226">
            <v>-197.87439999962226</v>
          </cell>
          <cell r="M226">
            <v>0</v>
          </cell>
          <cell r="N226">
            <v>-188.31869999971241</v>
          </cell>
          <cell r="O226">
            <v>-502.30260000005364</v>
          </cell>
          <cell r="P226">
            <v>-295.10030000004917</v>
          </cell>
          <cell r="Q226">
            <v>-317.78039999958128</v>
          </cell>
          <cell r="R226">
            <v>-3350.4375000074506</v>
          </cell>
          <cell r="S226">
            <v>-685.90370000060648</v>
          </cell>
          <cell r="T226">
            <v>-308.74910000013188</v>
          </cell>
          <cell r="U226">
            <v>-140.91009999997914</v>
          </cell>
          <cell r="V226">
            <v>0</v>
          </cell>
          <cell r="W226">
            <v>0</v>
          </cell>
          <cell r="X226">
            <v>-562.17269999999553</v>
          </cell>
          <cell r="Y226">
            <v>-517.56859999988228</v>
          </cell>
          <cell r="Z226">
            <v>-60.912999999709427</v>
          </cell>
          <cell r="AA226">
            <v>-102.88260000012815</v>
          </cell>
          <cell r="AB226">
            <v>-410.74299999978393</v>
          </cell>
          <cell r="AC226">
            <v>-161.59499999973923</v>
          </cell>
          <cell r="AD226">
            <v>-398.99970000050962</v>
          </cell>
          <cell r="AE226">
            <v>-5085.4532999992371</v>
          </cell>
          <cell r="AF226">
            <v>-623.21080000046641</v>
          </cell>
          <cell r="AG226">
            <v>-479.89910000003874</v>
          </cell>
          <cell r="AH226">
            <v>-207.06099999975413</v>
          </cell>
          <cell r="AI226">
            <v>0</v>
          </cell>
          <cell r="AJ226">
            <v>0</v>
          </cell>
          <cell r="AK226">
            <v>0</v>
          </cell>
          <cell r="AL226">
            <v>16.075399999972433</v>
          </cell>
          <cell r="AM226">
            <v>-545.64140000008047</v>
          </cell>
          <cell r="AN226">
            <v>-999.71490000002086</v>
          </cell>
          <cell r="AO226">
            <v>-1165.6685999995098</v>
          </cell>
          <cell r="AP226">
            <v>-570.2746000001207</v>
          </cell>
          <cell r="AQ226">
            <v>-510.0582999996841</v>
          </cell>
          <cell r="AR226">
            <v>-6261.3223999962211</v>
          </cell>
          <cell r="AS226">
            <v>-475.84079999942333</v>
          </cell>
          <cell r="AT226">
            <v>-190.70339999999851</v>
          </cell>
          <cell r="AU226">
            <v>65.382499999832362</v>
          </cell>
          <cell r="AV226">
            <v>-690.31019999971613</v>
          </cell>
          <cell r="AW226">
            <v>0</v>
          </cell>
          <cell r="AX226">
            <v>-865.00120000075549</v>
          </cell>
          <cell r="AY226">
            <v>-265.80159999988973</v>
          </cell>
          <cell r="AZ226">
            <v>-238.98440000135452</v>
          </cell>
          <cell r="BA226">
            <v>-1407.9763000002131</v>
          </cell>
          <cell r="BB226">
            <v>-367.06080000009388</v>
          </cell>
          <cell r="BC226">
            <v>-1067.1144000003114</v>
          </cell>
          <cell r="BD226">
            <v>-757.91179999988526</v>
          </cell>
          <cell r="BE226">
            <v>-5424.1579999923706</v>
          </cell>
          <cell r="BF226">
            <v>-712.60449999943376</v>
          </cell>
          <cell r="BG226">
            <v>-712.11780000012368</v>
          </cell>
          <cell r="BH226">
            <v>14.168600000441074</v>
          </cell>
          <cell r="BI226">
            <v>9.7699999809265137E-2</v>
          </cell>
          <cell r="BJ226">
            <v>0</v>
          </cell>
          <cell r="BK226">
            <v>-809.73359999991953</v>
          </cell>
          <cell r="BL226">
            <v>-286.07209999999031</v>
          </cell>
          <cell r="BM226">
            <v>-850.32419999968261</v>
          </cell>
          <cell r="BN226">
            <v>-1007.7222000006586</v>
          </cell>
          <cell r="BO226">
            <v>-202.41999999992549</v>
          </cell>
          <cell r="BP226">
            <v>-391.67609999887645</v>
          </cell>
          <cell r="BQ226">
            <v>-465.75380000006407</v>
          </cell>
          <cell r="BR226">
            <v>-6819.9136999994516</v>
          </cell>
          <cell r="BS226">
            <v>-358.33810000121593</v>
          </cell>
          <cell r="BT226">
            <v>-526.86959999985993</v>
          </cell>
          <cell r="BU226">
            <v>-91.210099999792874</v>
          </cell>
          <cell r="BV226">
            <v>0.20009999955072999</v>
          </cell>
          <cell r="BW226">
            <v>0</v>
          </cell>
          <cell r="BX226">
            <v>-1253.7697000000626</v>
          </cell>
          <cell r="BY226">
            <v>-562.89749999949709</v>
          </cell>
          <cell r="BZ226">
            <v>-522.63570000045002</v>
          </cell>
          <cell r="CA226">
            <v>-2116.7538999998942</v>
          </cell>
          <cell r="CB226">
            <v>-605.08100000023842</v>
          </cell>
          <cell r="CC226">
            <v>-597.87400000169873</v>
          </cell>
          <cell r="CD226">
            <v>-184.68419999908656</v>
          </cell>
          <cell r="CE226">
            <v>-5044.4201999828219</v>
          </cell>
          <cell r="CF226">
            <v>-179.66579999960959</v>
          </cell>
          <cell r="CG226">
            <v>76.057099999859929</v>
          </cell>
          <cell r="CH226">
            <v>58.603000000119209</v>
          </cell>
          <cell r="CI226">
            <v>4.927000000141561</v>
          </cell>
          <cell r="CJ226">
            <v>0</v>
          </cell>
          <cell r="CK226">
            <v>-1345.2838000012562</v>
          </cell>
          <cell r="CL226">
            <v>-232.19290000014007</v>
          </cell>
          <cell r="CM226">
            <v>-565.0961999995634</v>
          </cell>
          <cell r="CN226">
            <v>-283.87129999976605</v>
          </cell>
          <cell r="CO226">
            <v>-1071.2648000000045</v>
          </cell>
          <cell r="CP226">
            <v>-315.68030000012368</v>
          </cell>
          <cell r="CQ226">
            <v>-1190.9522000001743</v>
          </cell>
          <cell r="CR226">
            <v>-7232.8680000007153</v>
          </cell>
          <cell r="CS226">
            <v>-518.03490000031888</v>
          </cell>
          <cell r="CT226">
            <v>-492.12349999975413</v>
          </cell>
          <cell r="CU226">
            <v>-105.92320000007749</v>
          </cell>
          <cell r="CV226">
            <v>-107.96059999987483</v>
          </cell>
          <cell r="CW226">
            <v>4.2188999999998487</v>
          </cell>
          <cell r="CX226">
            <v>-2334.2784000001848</v>
          </cell>
          <cell r="CY226">
            <v>-735.99349999986589</v>
          </cell>
          <cell r="CZ226">
            <v>-122.1175999995321</v>
          </cell>
          <cell r="DA226">
            <v>-1040.0219999998808</v>
          </cell>
          <cell r="DB226">
            <v>-1282.2019999995828</v>
          </cell>
          <cell r="DC226">
            <v>-313.60560000035912</v>
          </cell>
          <cell r="DD226">
            <v>-184.8255999982357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</row>
        <row r="227">
          <cell r="F227">
            <v>-1356.3809999991208</v>
          </cell>
          <cell r="G227">
            <v>-1759.0674999998882</v>
          </cell>
          <cell r="H227">
            <v>-1291.9144999999553</v>
          </cell>
          <cell r="I227">
            <v>-742.48300000000745</v>
          </cell>
          <cell r="J227">
            <v>-3069.3365000002086</v>
          </cell>
          <cell r="K227">
            <v>-901.67600000090897</v>
          </cell>
          <cell r="L227">
            <v>-236.79250000044703</v>
          </cell>
          <cell r="M227">
            <v>-1108.5089999996126</v>
          </cell>
          <cell r="N227">
            <v>-2378.9515000004321</v>
          </cell>
          <cell r="O227">
            <v>-2183.2345000002533</v>
          </cell>
          <cell r="P227">
            <v>-1455.7259999997914</v>
          </cell>
          <cell r="Q227">
            <v>-995.1589999999851</v>
          </cell>
          <cell r="R227">
            <v>-13513.780999988317</v>
          </cell>
          <cell r="S227">
            <v>-384.48550000041723</v>
          </cell>
          <cell r="T227">
            <v>-334.30350000038743</v>
          </cell>
          <cell r="U227">
            <v>-1393.343999998644</v>
          </cell>
          <cell r="V227">
            <v>-781.35550000052899</v>
          </cell>
          <cell r="W227">
            <v>-2007.1820000000298</v>
          </cell>
          <cell r="X227">
            <v>-1062.5140000004321</v>
          </cell>
          <cell r="Y227">
            <v>-1337.0984999984503</v>
          </cell>
          <cell r="Z227">
            <v>-1542.20350000076</v>
          </cell>
          <cell r="AA227">
            <v>-1866.6209999993443</v>
          </cell>
          <cell r="AB227">
            <v>-1472</v>
          </cell>
          <cell r="AC227">
            <v>-644.87450000084937</v>
          </cell>
          <cell r="AD227">
            <v>-687.79900000058115</v>
          </cell>
          <cell r="AE227">
            <v>-13143.166500002146</v>
          </cell>
          <cell r="AF227">
            <v>-525.43700000084937</v>
          </cell>
          <cell r="AG227">
            <v>-460.04650000110269</v>
          </cell>
          <cell r="AH227">
            <v>-485.17049999907613</v>
          </cell>
          <cell r="AI227">
            <v>-594.53050000034273</v>
          </cell>
          <cell r="AJ227">
            <v>-1946.644999999553</v>
          </cell>
          <cell r="AK227">
            <v>-1766.4930000007153</v>
          </cell>
          <cell r="AL227">
            <v>-1271.6974999997765</v>
          </cell>
          <cell r="AM227">
            <v>-2078.1595000009984</v>
          </cell>
          <cell r="AN227">
            <v>-1544.8954999987036</v>
          </cell>
          <cell r="AO227">
            <v>-233.0394999999553</v>
          </cell>
          <cell r="AP227">
            <v>-965.26250000111759</v>
          </cell>
          <cell r="AQ227">
            <v>-1271.7894999999553</v>
          </cell>
          <cell r="AR227">
            <v>-14642.264999985695</v>
          </cell>
          <cell r="AS227">
            <v>-924.4660000000149</v>
          </cell>
          <cell r="AT227">
            <v>-728.81949999928474</v>
          </cell>
          <cell r="AU227">
            <v>-369.95749999955297</v>
          </cell>
          <cell r="AV227">
            <v>-269.07449999917299</v>
          </cell>
          <cell r="AW227">
            <v>-65.872499999590218</v>
          </cell>
          <cell r="AX227">
            <v>-4198.5720000006258</v>
          </cell>
          <cell r="AY227">
            <v>-1994.0324999988079</v>
          </cell>
          <cell r="AZ227">
            <v>-2550.038999998942</v>
          </cell>
          <cell r="BA227">
            <v>-1453.0814999993891</v>
          </cell>
          <cell r="BB227">
            <v>-321.38099999912083</v>
          </cell>
          <cell r="BC227">
            <v>-778.19099999964237</v>
          </cell>
          <cell r="BD227">
            <v>-988.77800000086427</v>
          </cell>
          <cell r="BE227">
            <v>-11048.614499986172</v>
          </cell>
          <cell r="BF227">
            <v>-609.43950000032783</v>
          </cell>
          <cell r="BG227">
            <v>-124.76950000040233</v>
          </cell>
          <cell r="BH227">
            <v>-781.02150000073016</v>
          </cell>
          <cell r="BI227">
            <v>-11.151500000618398</v>
          </cell>
          <cell r="BJ227">
            <v>-8.0999999307096004E-2</v>
          </cell>
          <cell r="BK227">
            <v>-4146.6655000001192</v>
          </cell>
          <cell r="BL227">
            <v>-1713.5120000001043</v>
          </cell>
          <cell r="BM227">
            <v>-1499.3894999995828</v>
          </cell>
          <cell r="BN227">
            <v>-691.75799999944866</v>
          </cell>
          <cell r="BO227">
            <v>-381.09850000031292</v>
          </cell>
          <cell r="BP227">
            <v>-426.53899999894202</v>
          </cell>
          <cell r="BQ227">
            <v>-663.18899999931455</v>
          </cell>
          <cell r="BR227">
            <v>-11479.002499997616</v>
          </cell>
          <cell r="BS227">
            <v>-1014.1750000007451</v>
          </cell>
          <cell r="BT227">
            <v>-412.83399999886751</v>
          </cell>
          <cell r="BU227">
            <v>-666.64500000141561</v>
          </cell>
          <cell r="BV227">
            <v>-12.275999999605119</v>
          </cell>
          <cell r="BW227">
            <v>0</v>
          </cell>
          <cell r="BX227">
            <v>-3325.5465000011027</v>
          </cell>
          <cell r="BY227">
            <v>-2821.0800000000745</v>
          </cell>
          <cell r="BZ227">
            <v>-1017.4969999995083</v>
          </cell>
          <cell r="CA227">
            <v>-770.21250000037253</v>
          </cell>
          <cell r="CB227">
            <v>-201.83949999883771</v>
          </cell>
          <cell r="CC227">
            <v>-123.57899999991059</v>
          </cell>
          <cell r="CD227">
            <v>-1113.3179999999702</v>
          </cell>
          <cell r="CE227">
            <v>-7614.1689999699593</v>
          </cell>
          <cell r="CF227">
            <v>-589.50149999931455</v>
          </cell>
          <cell r="CG227">
            <v>-642.40100000053644</v>
          </cell>
          <cell r="CH227">
            <v>-314.20299999974668</v>
          </cell>
          <cell r="CI227">
            <v>-17.49199999962002</v>
          </cell>
          <cell r="CJ227">
            <v>-0.22099999990314245</v>
          </cell>
          <cell r="CK227">
            <v>-1734.4484999999404</v>
          </cell>
          <cell r="CL227">
            <v>-964.64399999938905</v>
          </cell>
          <cell r="CM227">
            <v>-1040.1329999994487</v>
          </cell>
          <cell r="CN227">
            <v>-801.80900000035763</v>
          </cell>
          <cell r="CO227">
            <v>-207.89850000105798</v>
          </cell>
          <cell r="CP227">
            <v>-223.83399999886751</v>
          </cell>
          <cell r="CQ227">
            <v>-1077.5834999997169</v>
          </cell>
          <cell r="CR227">
            <v>-13064.156999990344</v>
          </cell>
          <cell r="CS227">
            <v>-1003.6789999995381</v>
          </cell>
          <cell r="CT227">
            <v>-317.68949999846518</v>
          </cell>
          <cell r="CU227">
            <v>-1009.6935000009835</v>
          </cell>
          <cell r="CV227">
            <v>-146.71350000053644</v>
          </cell>
          <cell r="CW227">
            <v>-0.30499999970197678</v>
          </cell>
          <cell r="CX227">
            <v>-3249.7600000016391</v>
          </cell>
          <cell r="CY227">
            <v>-1313.2039999999106</v>
          </cell>
          <cell r="CZ227">
            <v>-2513.8574999999255</v>
          </cell>
          <cell r="DA227">
            <v>-1603.4480000007898</v>
          </cell>
          <cell r="DB227">
            <v>-440.15550000034273</v>
          </cell>
          <cell r="DC227">
            <v>-449.71199999935925</v>
          </cell>
          <cell r="DD227">
            <v>-1015.9395000003278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</row>
        <row r="228">
          <cell r="F228">
            <v>-10.166999999433756</v>
          </cell>
          <cell r="G228">
            <v>-25.877000000327826</v>
          </cell>
          <cell r="H228">
            <v>-39.097500000149012</v>
          </cell>
          <cell r="I228">
            <v>-409.62850000057369</v>
          </cell>
          <cell r="J228">
            <v>-253.95449999999255</v>
          </cell>
          <cell r="K228">
            <v>-1276.1460000006482</v>
          </cell>
          <cell r="L228">
            <v>-1426.7799999993294</v>
          </cell>
          <cell r="M228">
            <v>-3669.0555000007153</v>
          </cell>
          <cell r="N228">
            <v>-1287.4014999996871</v>
          </cell>
          <cell r="O228">
            <v>-244.83949999976903</v>
          </cell>
          <cell r="P228">
            <v>-93.473500000312924</v>
          </cell>
          <cell r="Q228">
            <v>-30.743999999016523</v>
          </cell>
          <cell r="R228">
            <v>-5468.9444999843836</v>
          </cell>
          <cell r="S228">
            <v>-23.552500000223517</v>
          </cell>
          <cell r="T228">
            <v>-31.666000000201166</v>
          </cell>
          <cell r="U228">
            <v>-60.714499999769032</v>
          </cell>
          <cell r="V228">
            <v>-311.61899999994785</v>
          </cell>
          <cell r="W228">
            <v>-45.281000000424683</v>
          </cell>
          <cell r="X228">
            <v>-1175.9819999998435</v>
          </cell>
          <cell r="Y228">
            <v>-485.6929999999702</v>
          </cell>
          <cell r="Z228">
            <v>-3018.9664999991655</v>
          </cell>
          <cell r="AA228">
            <v>-232.29700000025332</v>
          </cell>
          <cell r="AB228">
            <v>-34.560499999672174</v>
          </cell>
          <cell r="AC228">
            <v>-23.051500000059605</v>
          </cell>
          <cell r="AD228">
            <v>-25.561000000685453</v>
          </cell>
          <cell r="AE228">
            <v>-5248.8530000001192</v>
          </cell>
          <cell r="AF228">
            <v>-32.348500000312924</v>
          </cell>
          <cell r="AG228">
            <v>-30.353000000119209</v>
          </cell>
          <cell r="AH228">
            <v>-58.925500000827014</v>
          </cell>
          <cell r="AI228">
            <v>-25.230000000447035</v>
          </cell>
          <cell r="AJ228">
            <v>-54.368999999947846</v>
          </cell>
          <cell r="AK228">
            <v>-1505.0445000007749</v>
          </cell>
          <cell r="AL228">
            <v>-824.25650000013411</v>
          </cell>
          <cell r="AM228">
            <v>-2326.3070000000298</v>
          </cell>
          <cell r="AN228">
            <v>-287.96849999949336</v>
          </cell>
          <cell r="AO228">
            <v>-42.778000000864267</v>
          </cell>
          <cell r="AP228">
            <v>-29.32799999974668</v>
          </cell>
          <cell r="AQ228">
            <v>-31.944500001147389</v>
          </cell>
          <cell r="AR228">
            <v>-3756.0684999972582</v>
          </cell>
          <cell r="AS228">
            <v>-144.06900000013411</v>
          </cell>
          <cell r="AT228">
            <v>-27.875500001013279</v>
          </cell>
          <cell r="AU228">
            <v>-273.75</v>
          </cell>
          <cell r="AV228">
            <v>-60.632000000216067</v>
          </cell>
          <cell r="AW228">
            <v>-40.84250000026077</v>
          </cell>
          <cell r="AX228">
            <v>-836.45800000056624</v>
          </cell>
          <cell r="AY228">
            <v>-800.24949999898672</v>
          </cell>
          <cell r="AZ228">
            <v>-1134.4845000002533</v>
          </cell>
          <cell r="BA228">
            <v>-139.58449999988079</v>
          </cell>
          <cell r="BB228">
            <v>-61.4375</v>
          </cell>
          <cell r="BC228">
            <v>-205.4469999987632</v>
          </cell>
          <cell r="BD228">
            <v>-31.238499999046326</v>
          </cell>
          <cell r="BE228">
            <v>-6.0815000087022781</v>
          </cell>
          <cell r="BF228">
            <v>-1.0000001639127731E-3</v>
          </cell>
          <cell r="BG228">
            <v>-0.5345000009983778</v>
          </cell>
          <cell r="BH228">
            <v>-8.0000013113021851E-3</v>
          </cell>
          <cell r="BI228">
            <v>-0.64999999944120646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-0.83799999952316284</v>
          </cell>
          <cell r="BO228">
            <v>0</v>
          </cell>
          <cell r="BP228">
            <v>-0.86500000022351742</v>
          </cell>
          <cell r="BQ228">
            <v>-3.1850000005215406</v>
          </cell>
          <cell r="BR228">
            <v>-8.2504999786615372</v>
          </cell>
          <cell r="BS228">
            <v>-0.87399999983608723</v>
          </cell>
          <cell r="BT228">
            <v>-1.7294999994337559</v>
          </cell>
          <cell r="BU228">
            <v>-8.0000013113021851E-3</v>
          </cell>
          <cell r="BV228">
            <v>-0.65999999921768904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-0.84999999962747097</v>
          </cell>
          <cell r="CB228">
            <v>0</v>
          </cell>
          <cell r="CC228">
            <v>-0.86549999937415123</v>
          </cell>
          <cell r="CD228">
            <v>-3.2634999994188547</v>
          </cell>
          <cell r="CE228">
            <v>-144.90099999308586</v>
          </cell>
          <cell r="CF228">
            <v>-143.09200000017881</v>
          </cell>
          <cell r="CG228">
            <v>-0.34699999913573265</v>
          </cell>
          <cell r="CH228">
            <v>-6.9999992847442627E-3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-0.61749999970197678</v>
          </cell>
          <cell r="CO228">
            <v>0</v>
          </cell>
          <cell r="CP228">
            <v>-0.83750000037252903</v>
          </cell>
          <cell r="CQ228">
            <v>0</v>
          </cell>
          <cell r="CR228">
            <v>-11.725499987602234</v>
          </cell>
          <cell r="CS228">
            <v>-6.633500000461936</v>
          </cell>
          <cell r="CT228">
            <v>-1.0260000005364418</v>
          </cell>
          <cell r="CU228">
            <v>-1.3999998569488525E-2</v>
          </cell>
          <cell r="CV228">
            <v>-8.999999612569809E-3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-0.64999999850988388</v>
          </cell>
          <cell r="DB228">
            <v>0</v>
          </cell>
          <cell r="DC228">
            <v>-1.2139999996870756</v>
          </cell>
          <cell r="DD228">
            <v>-2.178999999538064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</row>
        <row r="230">
          <cell r="F230">
            <v>-2202.043799996376</v>
          </cell>
          <cell r="G230">
            <v>-2401.4221000000834</v>
          </cell>
          <cell r="H230">
            <v>-2153.2401000000536</v>
          </cell>
          <cell r="I230">
            <v>-4049.2624500021338</v>
          </cell>
          <cell r="J230">
            <v>-3323.2910000011325</v>
          </cell>
          <cell r="K230">
            <v>-6672.489280000329</v>
          </cell>
          <cell r="L230">
            <v>-2357.5646000057459</v>
          </cell>
          <cell r="M230">
            <v>-10510.796939998865</v>
          </cell>
          <cell r="N230">
            <v>-8905.6708999946713</v>
          </cell>
          <cell r="O230">
            <v>-6029.0201999992132</v>
          </cell>
          <cell r="P230">
            <v>-2123.0517299957573</v>
          </cell>
          <cell r="Q230">
            <v>-1461.1129000037909</v>
          </cell>
          <cell r="R230">
            <v>-41364.075110018253</v>
          </cell>
          <cell r="S230">
            <v>-1127.5367000028491</v>
          </cell>
          <cell r="T230">
            <v>-1819.8157000020146</v>
          </cell>
          <cell r="U230">
            <v>-2452.1305999979377</v>
          </cell>
          <cell r="V230">
            <v>-1601.4921000003815</v>
          </cell>
          <cell r="W230">
            <v>-5500.8298999965191</v>
          </cell>
          <cell r="X230">
            <v>-5014.1862400025129</v>
          </cell>
          <cell r="Y230">
            <v>-4355.2935599982738</v>
          </cell>
          <cell r="Z230">
            <v>-7674.8885699957609</v>
          </cell>
          <cell r="AA230">
            <v>-5333.1163699999452</v>
          </cell>
          <cell r="AB230">
            <v>-4267.8689999952912</v>
          </cell>
          <cell r="AC230">
            <v>-1007.6166699975729</v>
          </cell>
          <cell r="AD230">
            <v>-1209.299699999392</v>
          </cell>
          <cell r="AE230">
            <v>-45273.333400011063</v>
          </cell>
          <cell r="AF230">
            <v>-1404.2844600006938</v>
          </cell>
          <cell r="AG230">
            <v>-2063.5088599994779</v>
          </cell>
          <cell r="AH230">
            <v>-1489.695000000298</v>
          </cell>
          <cell r="AI230">
            <v>-728.3593500033021</v>
          </cell>
          <cell r="AJ230">
            <v>-2931.3434999994934</v>
          </cell>
          <cell r="AK230">
            <v>-10013.387839995325</v>
          </cell>
          <cell r="AL230">
            <v>-4376.6705999970436</v>
          </cell>
          <cell r="AM230">
            <v>-8004.3490900024772</v>
          </cell>
          <cell r="AN230">
            <v>-7377.2622000053525</v>
          </cell>
          <cell r="AO230">
            <v>-3223.3125999942422</v>
          </cell>
          <cell r="AP230">
            <v>-1747.6836000010371</v>
          </cell>
          <cell r="AQ230">
            <v>-1913.4763000011444</v>
          </cell>
          <cell r="AR230">
            <v>-43853.433790028095</v>
          </cell>
          <cell r="AS230">
            <v>-1827.0262299999595</v>
          </cell>
          <cell r="AT230">
            <v>-1640.5187599956989</v>
          </cell>
          <cell r="AU230">
            <v>-1851.1345999985933</v>
          </cell>
          <cell r="AV230">
            <v>-2054.7551999948919</v>
          </cell>
          <cell r="AW230">
            <v>-106.71499999985099</v>
          </cell>
          <cell r="AX230">
            <v>-10233.011380009353</v>
          </cell>
          <cell r="AY230">
            <v>-6420.9051000028849</v>
          </cell>
          <cell r="AZ230">
            <v>-6272.3575600087643</v>
          </cell>
          <cell r="BA230">
            <v>-6801.3404600098729</v>
          </cell>
          <cell r="BB230">
            <v>-2597.1667999923229</v>
          </cell>
          <cell r="BC230">
            <v>-2111.8157999962568</v>
          </cell>
          <cell r="BD230">
            <v>-1936.6868999972939</v>
          </cell>
          <cell r="BE230">
            <v>-24377.057449996471</v>
          </cell>
          <cell r="BF230">
            <v>-1342.465499997139</v>
          </cell>
          <cell r="BG230">
            <v>-957.7820999994874</v>
          </cell>
          <cell r="BH230">
            <v>-857.80140000209212</v>
          </cell>
          <cell r="BI230">
            <v>-38.754300002008677</v>
          </cell>
          <cell r="BJ230">
            <v>-8.099999837577343E-2</v>
          </cell>
          <cell r="BK230">
            <v>-6532.6109599992633</v>
          </cell>
          <cell r="BL230">
            <v>-3583.1608899980783</v>
          </cell>
          <cell r="BM230">
            <v>-3552.3726999983191</v>
          </cell>
          <cell r="BN230">
            <v>-3700.6176999956369</v>
          </cell>
          <cell r="BO230">
            <v>-1628.4825000017881</v>
          </cell>
          <cell r="BP230">
            <v>-835.33760000020266</v>
          </cell>
          <cell r="BQ230">
            <v>-1347.5907999947667</v>
          </cell>
          <cell r="BR230">
            <v>-28762.477899968624</v>
          </cell>
          <cell r="BS230">
            <v>-1404.2111000046134</v>
          </cell>
          <cell r="BT230">
            <v>-1480.7182999998331</v>
          </cell>
          <cell r="BU230">
            <v>-789.48320000246167</v>
          </cell>
          <cell r="BV230">
            <v>-45.60190000012517</v>
          </cell>
          <cell r="BW230">
            <v>0</v>
          </cell>
          <cell r="BX230">
            <v>-7886.161299996078</v>
          </cell>
          <cell r="BY230">
            <v>-4189.9632999897003</v>
          </cell>
          <cell r="BZ230">
            <v>-3218.9991999939084</v>
          </cell>
          <cell r="CA230">
            <v>-5226.9249000102282</v>
          </cell>
          <cell r="CB230">
            <v>-2199.6164999976754</v>
          </cell>
          <cell r="CC230">
            <v>-937.23800000548363</v>
          </cell>
          <cell r="CD230">
            <v>-1383.5602000057697</v>
          </cell>
          <cell r="CE230">
            <v>-25476.166759967804</v>
          </cell>
          <cell r="CF230">
            <v>-940.99779999256134</v>
          </cell>
          <cell r="CG230">
            <v>-600.9869000017643</v>
          </cell>
          <cell r="CH230">
            <v>-465.67095999419689</v>
          </cell>
          <cell r="CI230">
            <v>-765.98849999904633</v>
          </cell>
          <cell r="CJ230">
            <v>-0.22099999897181988</v>
          </cell>
          <cell r="CK230">
            <v>-5314.4097999930382</v>
          </cell>
          <cell r="CL230">
            <v>-2910.0247999951243</v>
          </cell>
          <cell r="CM230">
            <v>-3603.7624000012875</v>
          </cell>
          <cell r="CN230">
            <v>-3653.5285000056028</v>
          </cell>
          <cell r="CO230">
            <v>-3933.4582999944687</v>
          </cell>
          <cell r="CP230">
            <v>-965.81960000097752</v>
          </cell>
          <cell r="CQ230">
            <v>-2321.2981999963522</v>
          </cell>
          <cell r="CR230">
            <v>-34830.923960030079</v>
          </cell>
          <cell r="CS230">
            <v>-1611.6538999974728</v>
          </cell>
          <cell r="CT230">
            <v>-875.74310000240803</v>
          </cell>
          <cell r="CU230">
            <v>-1279.3189000040293</v>
          </cell>
          <cell r="CV230">
            <v>-293.54959999769926</v>
          </cell>
          <cell r="CW230">
            <v>3.9139000009745359</v>
          </cell>
          <cell r="CX230">
            <v>-8957.9126600027084</v>
          </cell>
          <cell r="CY230">
            <v>-3371.9850000068545</v>
          </cell>
          <cell r="CZ230">
            <v>-4530.9239999949932</v>
          </cell>
          <cell r="DA230">
            <v>-6416.277999997139</v>
          </cell>
          <cell r="DB230">
            <v>-4527.4205000028014</v>
          </cell>
          <cell r="DC230">
            <v>-1510.5870999917388</v>
          </cell>
          <cell r="DD230">
            <v>-1459.4650999978185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</row>
        <row r="236">
          <cell r="F236">
            <v>-2202.043799996376</v>
          </cell>
          <cell r="G236">
            <v>-2401.4221000000834</v>
          </cell>
          <cell r="H236">
            <v>-2153.2401000037789</v>
          </cell>
          <cell r="I236">
            <v>-4049.2624500021338</v>
          </cell>
          <cell r="J236">
            <v>-3323.2910000011325</v>
          </cell>
          <cell r="K236">
            <v>-6672.489280000329</v>
          </cell>
          <cell r="L236">
            <v>-2357.5646000057459</v>
          </cell>
          <cell r="M236">
            <v>-10510.796939998865</v>
          </cell>
          <cell r="N236">
            <v>-8905.6708999946713</v>
          </cell>
          <cell r="O236">
            <v>-6029.0201999992132</v>
          </cell>
          <cell r="P236">
            <v>-2123.0517299920321</v>
          </cell>
          <cell r="Q236">
            <v>-1461.1129000037909</v>
          </cell>
          <cell r="R236">
            <v>-41364.075109958649</v>
          </cell>
          <cell r="S236">
            <v>-1127.5367000028491</v>
          </cell>
          <cell r="T236">
            <v>-1819.8157000020146</v>
          </cell>
          <cell r="U236">
            <v>-2452.1305999979377</v>
          </cell>
          <cell r="V236">
            <v>-1601.4921000003815</v>
          </cell>
          <cell r="W236">
            <v>-5500.8298999965191</v>
          </cell>
          <cell r="X236">
            <v>-5014.1862400025129</v>
          </cell>
          <cell r="Y236">
            <v>-4355.2935599982738</v>
          </cell>
          <cell r="Z236">
            <v>-7674.8885699957609</v>
          </cell>
          <cell r="AA236">
            <v>-5333.1163699999452</v>
          </cell>
          <cell r="AB236">
            <v>-4267.8689999952912</v>
          </cell>
          <cell r="AC236">
            <v>-1007.6166699975729</v>
          </cell>
          <cell r="AD236">
            <v>-1209.299699999392</v>
          </cell>
          <cell r="AE236">
            <v>-45273.333400011063</v>
          </cell>
          <cell r="AF236">
            <v>-1404.2844600006938</v>
          </cell>
          <cell r="AG236">
            <v>-2063.5088599994779</v>
          </cell>
          <cell r="AH236">
            <v>-1489.695000000298</v>
          </cell>
          <cell r="AI236">
            <v>-728.3593500033021</v>
          </cell>
          <cell r="AJ236">
            <v>-2931.3434999957681</v>
          </cell>
          <cell r="AK236">
            <v>-10013.387839995325</v>
          </cell>
          <cell r="AL236">
            <v>-4376.6705999970436</v>
          </cell>
          <cell r="AM236">
            <v>-8004.3490900024772</v>
          </cell>
          <cell r="AN236">
            <v>-7377.2622000053525</v>
          </cell>
          <cell r="AO236">
            <v>-3223.3125999942422</v>
          </cell>
          <cell r="AP236">
            <v>-1747.6836000010371</v>
          </cell>
          <cell r="AQ236">
            <v>-1913.4763000011444</v>
          </cell>
          <cell r="AR236">
            <v>-43853.433789968491</v>
          </cell>
          <cell r="AS236">
            <v>-1827.0262299999595</v>
          </cell>
          <cell r="AT236">
            <v>-1640.5187599956989</v>
          </cell>
          <cell r="AU236">
            <v>-1851.1345999985933</v>
          </cell>
          <cell r="AV236">
            <v>-2054.7551999948919</v>
          </cell>
          <cell r="AW236">
            <v>-106.71499999985099</v>
          </cell>
          <cell r="AX236">
            <v>-10233.011380009353</v>
          </cell>
          <cell r="AY236">
            <v>-6420.9051000028849</v>
          </cell>
          <cell r="AZ236">
            <v>-6272.3575600087643</v>
          </cell>
          <cell r="BA236">
            <v>-6801.3404600098729</v>
          </cell>
          <cell r="BB236">
            <v>-2597.1667999923229</v>
          </cell>
          <cell r="BC236">
            <v>-2111.8157999962568</v>
          </cell>
          <cell r="BD236">
            <v>-1936.6868999972939</v>
          </cell>
          <cell r="BE236">
            <v>-24377.057450056076</v>
          </cell>
          <cell r="BF236">
            <v>-1342.465499997139</v>
          </cell>
          <cell r="BG236">
            <v>-957.7820999994874</v>
          </cell>
          <cell r="BH236">
            <v>-857.80140000581741</v>
          </cell>
          <cell r="BI236">
            <v>-38.754300002008677</v>
          </cell>
          <cell r="BJ236">
            <v>-8.099999837577343E-2</v>
          </cell>
          <cell r="BK236">
            <v>-6532.6109599992633</v>
          </cell>
          <cell r="BL236">
            <v>-3583.1608899980783</v>
          </cell>
          <cell r="BM236">
            <v>-3552.3726999983191</v>
          </cell>
          <cell r="BN236">
            <v>-3700.6176999956369</v>
          </cell>
          <cell r="BO236">
            <v>-1628.4825000017881</v>
          </cell>
          <cell r="BP236">
            <v>-835.33760000020266</v>
          </cell>
          <cell r="BQ236">
            <v>-1347.5907999947667</v>
          </cell>
          <cell r="BR236">
            <v>-28762.477899909019</v>
          </cell>
          <cell r="BS236">
            <v>-1404.2111000046134</v>
          </cell>
          <cell r="BT236">
            <v>-1480.7182999998331</v>
          </cell>
          <cell r="BU236">
            <v>-789.48319999873638</v>
          </cell>
          <cell r="BV236">
            <v>-45.60190000012517</v>
          </cell>
          <cell r="BW236">
            <v>0</v>
          </cell>
          <cell r="BX236">
            <v>-7886.161299996078</v>
          </cell>
          <cell r="BY236">
            <v>-4189.9632999897003</v>
          </cell>
          <cell r="BZ236">
            <v>-3218.9991999939084</v>
          </cell>
          <cell r="CA236">
            <v>-5226.9249000102282</v>
          </cell>
          <cell r="CB236">
            <v>-2199.6164999976754</v>
          </cell>
          <cell r="CC236">
            <v>-937.23800000548363</v>
          </cell>
          <cell r="CD236">
            <v>-1383.5602000057697</v>
          </cell>
          <cell r="CE236">
            <v>-25476.166759967804</v>
          </cell>
          <cell r="CF236">
            <v>-940.99779999256134</v>
          </cell>
          <cell r="CG236">
            <v>-600.9869000017643</v>
          </cell>
          <cell r="CH236">
            <v>-465.67095999419689</v>
          </cell>
          <cell r="CI236">
            <v>-765.98849999904633</v>
          </cell>
          <cell r="CJ236">
            <v>-0.22099999897181988</v>
          </cell>
          <cell r="CK236">
            <v>-5314.4097999930382</v>
          </cell>
          <cell r="CL236">
            <v>-2910.0247999951243</v>
          </cell>
          <cell r="CM236">
            <v>-3603.7624000012875</v>
          </cell>
          <cell r="CN236">
            <v>-3653.5285000056028</v>
          </cell>
          <cell r="CO236">
            <v>-3933.4582999944687</v>
          </cell>
          <cell r="CP236">
            <v>-965.81960000097752</v>
          </cell>
          <cell r="CQ236">
            <v>-2321.2981999963522</v>
          </cell>
          <cell r="CR236">
            <v>-34830.923959970474</v>
          </cell>
          <cell r="CS236">
            <v>-1611.6538999974728</v>
          </cell>
          <cell r="CT236">
            <v>-875.74310000240803</v>
          </cell>
          <cell r="CU236">
            <v>-1279.3189000040293</v>
          </cell>
          <cell r="CV236">
            <v>-293.54959999769926</v>
          </cell>
          <cell r="CW236">
            <v>3.9139000009745359</v>
          </cell>
          <cell r="CX236">
            <v>-8957.9126600027084</v>
          </cell>
          <cell r="CY236">
            <v>-3371.9850000068545</v>
          </cell>
          <cell r="CZ236">
            <v>-4530.9239999949932</v>
          </cell>
          <cell r="DA236">
            <v>-6416.277999997139</v>
          </cell>
          <cell r="DB236">
            <v>-4527.4205000028014</v>
          </cell>
          <cell r="DC236">
            <v>-1510.5870999917388</v>
          </cell>
          <cell r="DD236">
            <v>-1459.4650999978185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1001.8917764648213</v>
          </cell>
          <cell r="G241">
            <v>1121.3123870888085</v>
          </cell>
          <cell r="H241">
            <v>1726.9390974464477</v>
          </cell>
          <cell r="I241">
            <v>2012.394799304835</v>
          </cell>
          <cell r="J241">
            <v>2389.8842950701655</v>
          </cell>
          <cell r="K241">
            <v>2477.5786434532201</v>
          </cell>
          <cell r="L241">
            <v>2245.4134240456042</v>
          </cell>
          <cell r="M241">
            <v>2248.9671332336147</v>
          </cell>
          <cell r="N241">
            <v>1982.3592960535898</v>
          </cell>
          <cell r="O241">
            <v>1603.1555021639797</v>
          </cell>
          <cell r="P241">
            <v>1082.4339450047992</v>
          </cell>
          <cell r="Q241">
            <v>830.82133125999826</v>
          </cell>
          <cell r="R241">
            <v>21597.340435454622</v>
          </cell>
          <cell r="S241">
            <v>1034.2653787708259</v>
          </cell>
          <cell r="T241">
            <v>1157.5447921028244</v>
          </cell>
          <cell r="U241">
            <v>1845.8456998263136</v>
          </cell>
          <cell r="V241">
            <v>2078.9050207406399</v>
          </cell>
          <cell r="W241">
            <v>2605.4788470189087</v>
          </cell>
          <cell r="X241">
            <v>2555.1434790542116</v>
          </cell>
          <cell r="Y241">
            <v>2317.9682871846016</v>
          </cell>
          <cell r="Z241">
            <v>2321.6368263754412</v>
          </cell>
          <cell r="AA241">
            <v>2046.4142223871895</v>
          </cell>
          <cell r="AB241">
            <v>1659.0605441060616</v>
          </cell>
          <cell r="AC241">
            <v>1117.410092109465</v>
          </cell>
          <cell r="AD241">
            <v>857.66724577645073</v>
          </cell>
          <cell r="AE241">
            <v>21961.52900888864</v>
          </cell>
          <cell r="AF241">
            <v>1041.492763030401</v>
          </cell>
          <cell r="AG241">
            <v>1165.6336522967322</v>
          </cell>
          <cell r="AH241">
            <v>1952.0960280631552</v>
          </cell>
          <cell r="AI241">
            <v>2293.9935224591172</v>
          </cell>
          <cell r="AJ241">
            <v>2537.7320004816866</v>
          </cell>
          <cell r="AK241">
            <v>2578.3071708786301</v>
          </cell>
          <cell r="AL241">
            <v>2334.1661010637763</v>
          </cell>
          <cell r="AM241">
            <v>2337.8602724896045</v>
          </cell>
          <cell r="AN241">
            <v>2060.7144372813636</v>
          </cell>
          <cell r="AO241">
            <v>1670.6539787288639</v>
          </cell>
          <cell r="AP241">
            <v>1125.2184983877232</v>
          </cell>
          <cell r="AQ241">
            <v>863.66058372805128</v>
          </cell>
          <cell r="AR241">
            <v>22608.108459429815</v>
          </cell>
          <cell r="AS241">
            <v>1073.295495908591</v>
          </cell>
          <cell r="AT241">
            <v>1273.5112048402661</v>
          </cell>
          <cell r="AU241">
            <v>1958.2912557479576</v>
          </cell>
          <cell r="AV241">
            <v>2154.3618796665687</v>
          </cell>
          <cell r="AW241">
            <v>2781.3437895013485</v>
          </cell>
          <cell r="AX241">
            <v>2657.6954107292113</v>
          </cell>
          <cell r="AY241">
            <v>2405.4415492773987</v>
          </cell>
          <cell r="AZ241">
            <v>2409.2485249573947</v>
          </cell>
          <cell r="BA241">
            <v>2123.6398357854341</v>
          </cell>
          <cell r="BB241">
            <v>1721.6685894457041</v>
          </cell>
          <cell r="BC241">
            <v>1159.577846651955</v>
          </cell>
          <cell r="BD241">
            <v>890.03307691699592</v>
          </cell>
          <cell r="BE241">
            <v>27317.370554542169</v>
          </cell>
          <cell r="BF241">
            <v>1079.8994175844127</v>
          </cell>
          <cell r="BG241">
            <v>1218.0088049205951</v>
          </cell>
          <cell r="BH241">
            <v>2770.8275959717575</v>
          </cell>
          <cell r="BI241">
            <v>3549.1643809010275</v>
          </cell>
          <cell r="BJ241">
            <v>5247.6727069048211</v>
          </cell>
          <cell r="BK241">
            <v>2674.353986028349</v>
          </cell>
          <cell r="BL241">
            <v>2420.9248200297588</v>
          </cell>
          <cell r="BM241">
            <v>2424.2992734037107</v>
          </cell>
          <cell r="BN241">
            <v>2174.3002894400852</v>
          </cell>
          <cell r="BO241">
            <v>1731.9155403871555</v>
          </cell>
          <cell r="BP241">
            <v>1167.0417992032599</v>
          </cell>
          <cell r="BQ241">
            <v>858.9619397680508</v>
          </cell>
          <cell r="BR241">
            <v>25774.428866328672</v>
          </cell>
          <cell r="BS241">
            <v>1111.4440691317432</v>
          </cell>
          <cell r="BT241">
            <v>1242.8049115047324</v>
          </cell>
          <cell r="BU241">
            <v>2186.0293764339294</v>
          </cell>
          <cell r="BV241">
            <v>4068.7088873414323</v>
          </cell>
          <cell r="BW241">
            <v>3289.2166294985218</v>
          </cell>
          <cell r="BX241">
            <v>2752.1589108832413</v>
          </cell>
          <cell r="BY241">
            <v>2490.9391344237374</v>
          </cell>
          <cell r="BZ241">
            <v>2494.8814215980237</v>
          </cell>
          <cell r="CA241">
            <v>2216.9717551621143</v>
          </cell>
          <cell r="CB241">
            <v>1782.8625263276044</v>
          </cell>
          <cell r="CC241">
            <v>1200.7931798326317</v>
          </cell>
          <cell r="CD241">
            <v>937.61806419305503</v>
          </cell>
          <cell r="CE241">
            <v>26707.286206698045</v>
          </cell>
          <cell r="CF241">
            <v>1118.0394305631053</v>
          </cell>
          <cell r="CG241">
            <v>1273.6734993117861</v>
          </cell>
          <cell r="CH241">
            <v>2842.2968874645885</v>
          </cell>
          <cell r="CI241">
            <v>3138.3988680883776</v>
          </cell>
          <cell r="CJ241">
            <v>4420.4094396054279</v>
          </cell>
          <cell r="CK241">
            <v>2759.1324133819435</v>
          </cell>
          <cell r="CL241">
            <v>2505.7204568865709</v>
          </cell>
          <cell r="CM241">
            <v>2509.6861420780187</v>
          </cell>
          <cell r="CN241">
            <v>2211.9868380738189</v>
          </cell>
          <cell r="CO241">
            <v>1793.4421524220379</v>
          </cell>
          <cell r="CP241">
            <v>1207.3629733129637</v>
          </cell>
          <cell r="CQ241">
            <v>927.13710551150143</v>
          </cell>
          <cell r="CR241">
            <v>26869.409203719348</v>
          </cell>
          <cell r="CS241">
            <v>1148.7247741523897</v>
          </cell>
          <cell r="CT241">
            <v>1351.1127503134776</v>
          </cell>
          <cell r="CU241">
            <v>2733.7981446199119</v>
          </cell>
          <cell r="CV241">
            <v>3441.149225088302</v>
          </cell>
          <cell r="CW241">
            <v>3890.9445629566908</v>
          </cell>
          <cell r="CX241">
            <v>2842.5110081911553</v>
          </cell>
          <cell r="CY241">
            <v>2573.9070657440461</v>
          </cell>
          <cell r="CZ241">
            <v>2578.5661932546645</v>
          </cell>
          <cell r="DA241">
            <v>2272.8854394636583</v>
          </cell>
          <cell r="DB241">
            <v>1842.6643454204313</v>
          </cell>
          <cell r="DC241">
            <v>1241.0708814648679</v>
          </cell>
          <cell r="DD241">
            <v>952.07481304905377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3">
          <cell r="F243">
            <v>1001.8917764648213</v>
          </cell>
          <cell r="G243">
            <v>1121.3123870888085</v>
          </cell>
          <cell r="H243">
            <v>1726.9390974464477</v>
          </cell>
          <cell r="I243">
            <v>2012.394799304835</v>
          </cell>
          <cell r="J243">
            <v>2389.8842950701655</v>
          </cell>
          <cell r="K243">
            <v>2477.5786434532201</v>
          </cell>
          <cell r="L243">
            <v>2245.4134240456042</v>
          </cell>
          <cell r="M243">
            <v>2248.9671332336147</v>
          </cell>
          <cell r="N243">
            <v>1982.3592960535898</v>
          </cell>
          <cell r="O243">
            <v>1603.1555021639797</v>
          </cell>
          <cell r="P243">
            <v>1082.4339450047992</v>
          </cell>
          <cell r="Q243">
            <v>830.82133125999826</v>
          </cell>
          <cell r="R243">
            <v>21597.340435454622</v>
          </cell>
          <cell r="S243">
            <v>1034.2653787708259</v>
          </cell>
          <cell r="T243">
            <v>1157.5447921028244</v>
          </cell>
          <cell r="U243">
            <v>1845.8456998263136</v>
          </cell>
          <cell r="V243">
            <v>2078.9050207406399</v>
          </cell>
          <cell r="W243">
            <v>2605.4788470189087</v>
          </cell>
          <cell r="X243">
            <v>2555.1434790542116</v>
          </cell>
          <cell r="Y243">
            <v>2317.9682871846016</v>
          </cell>
          <cell r="Z243">
            <v>2321.6368263754412</v>
          </cell>
          <cell r="AA243">
            <v>2046.4142223871895</v>
          </cell>
          <cell r="AB243">
            <v>1659.0605441060616</v>
          </cell>
          <cell r="AC243">
            <v>1117.410092109465</v>
          </cell>
          <cell r="AD243">
            <v>857.66724577645073</v>
          </cell>
          <cell r="AE243">
            <v>21961.52900888864</v>
          </cell>
          <cell r="AF243">
            <v>1041.492763030401</v>
          </cell>
          <cell r="AG243">
            <v>1165.6336522967322</v>
          </cell>
          <cell r="AH243">
            <v>1952.0960280631552</v>
          </cell>
          <cell r="AI243">
            <v>2293.9935224591172</v>
          </cell>
          <cell r="AJ243">
            <v>2537.7320004816866</v>
          </cell>
          <cell r="AK243">
            <v>2578.3071708786301</v>
          </cell>
          <cell r="AL243">
            <v>2334.1661010637763</v>
          </cell>
          <cell r="AM243">
            <v>2337.8602724896045</v>
          </cell>
          <cell r="AN243">
            <v>2060.7144372813636</v>
          </cell>
          <cell r="AO243">
            <v>1670.6539787288639</v>
          </cell>
          <cell r="AP243">
            <v>1125.2184983877232</v>
          </cell>
          <cell r="AQ243">
            <v>863.66058372805128</v>
          </cell>
          <cell r="AR243">
            <v>22608.108459429815</v>
          </cell>
          <cell r="AS243">
            <v>1073.295495908591</v>
          </cell>
          <cell r="AT243">
            <v>1273.5112048402661</v>
          </cell>
          <cell r="AU243">
            <v>1958.2912557479576</v>
          </cell>
          <cell r="AV243">
            <v>2154.3618796665687</v>
          </cell>
          <cell r="AW243">
            <v>2781.3437895013485</v>
          </cell>
          <cell r="AX243">
            <v>2657.6954107292113</v>
          </cell>
          <cell r="AY243">
            <v>2405.4415492773987</v>
          </cell>
          <cell r="AZ243">
            <v>2409.2485249573947</v>
          </cell>
          <cell r="BA243">
            <v>2123.6398357854341</v>
          </cell>
          <cell r="BB243">
            <v>1721.6685894457041</v>
          </cell>
          <cell r="BC243">
            <v>1159.577846651955</v>
          </cell>
          <cell r="BD243">
            <v>890.03307691699592</v>
          </cell>
          <cell r="BE243">
            <v>27317.370554542169</v>
          </cell>
          <cell r="BF243">
            <v>1079.8994175844127</v>
          </cell>
          <cell r="BG243">
            <v>1218.0088049205951</v>
          </cell>
          <cell r="BH243">
            <v>2770.8275959717575</v>
          </cell>
          <cell r="BI243">
            <v>3549.1643809010275</v>
          </cell>
          <cell r="BJ243">
            <v>5247.6727069048211</v>
          </cell>
          <cell r="BK243">
            <v>2674.353986028349</v>
          </cell>
          <cell r="BL243">
            <v>2420.9248200297588</v>
          </cell>
          <cell r="BM243">
            <v>2424.2992734037107</v>
          </cell>
          <cell r="BN243">
            <v>2174.3002894400852</v>
          </cell>
          <cell r="BO243">
            <v>1731.9155403871555</v>
          </cell>
          <cell r="BP243">
            <v>1167.0417992032599</v>
          </cell>
          <cell r="BQ243">
            <v>858.9619397680508</v>
          </cell>
          <cell r="BR243">
            <v>25774.428866328672</v>
          </cell>
          <cell r="BS243">
            <v>1111.4440691317432</v>
          </cell>
          <cell r="BT243">
            <v>1242.8049115047324</v>
          </cell>
          <cell r="BU243">
            <v>2186.0293764339294</v>
          </cell>
          <cell r="BV243">
            <v>4068.7088873414323</v>
          </cell>
          <cell r="BW243">
            <v>3289.2166294985218</v>
          </cell>
          <cell r="BX243">
            <v>2752.1589108832413</v>
          </cell>
          <cell r="BY243">
            <v>2490.9391344237374</v>
          </cell>
          <cell r="BZ243">
            <v>2494.8814215980237</v>
          </cell>
          <cell r="CA243">
            <v>2216.9717551621143</v>
          </cell>
          <cell r="CB243">
            <v>1782.8625263276044</v>
          </cell>
          <cell r="CC243">
            <v>1200.7931798326317</v>
          </cell>
          <cell r="CD243">
            <v>937.61806419305503</v>
          </cell>
          <cell r="CE243">
            <v>26707.286206698045</v>
          </cell>
          <cell r="CF243">
            <v>1118.0394305631053</v>
          </cell>
          <cell r="CG243">
            <v>1273.6734993117861</v>
          </cell>
          <cell r="CH243">
            <v>2842.2968874645885</v>
          </cell>
          <cell r="CI243">
            <v>3138.3988680883776</v>
          </cell>
          <cell r="CJ243">
            <v>4420.4094396054279</v>
          </cell>
          <cell r="CK243">
            <v>2759.1324133819435</v>
          </cell>
          <cell r="CL243">
            <v>2505.7204568865709</v>
          </cell>
          <cell r="CM243">
            <v>2509.6861420780187</v>
          </cell>
          <cell r="CN243">
            <v>2211.9868380738189</v>
          </cell>
          <cell r="CO243">
            <v>1793.4421524220379</v>
          </cell>
          <cell r="CP243">
            <v>1207.3629733129637</v>
          </cell>
          <cell r="CQ243">
            <v>927.13710551150143</v>
          </cell>
          <cell r="CR243">
            <v>26869.409203719348</v>
          </cell>
          <cell r="CS243">
            <v>1148.7247741523897</v>
          </cell>
          <cell r="CT243">
            <v>1351.1127503134776</v>
          </cell>
          <cell r="CU243">
            <v>2733.7981446199119</v>
          </cell>
          <cell r="CV243">
            <v>3441.149225088302</v>
          </cell>
          <cell r="CW243">
            <v>3890.9445629566908</v>
          </cell>
          <cell r="CX243">
            <v>2842.5110081911553</v>
          </cell>
          <cell r="CY243">
            <v>2573.9070657440461</v>
          </cell>
          <cell r="CZ243">
            <v>2578.5661932546645</v>
          </cell>
          <cell r="DA243">
            <v>2272.8854394636583</v>
          </cell>
          <cell r="DB243">
            <v>1842.6643454204313</v>
          </cell>
          <cell r="DC243">
            <v>1241.0708814648679</v>
          </cell>
          <cell r="DD243">
            <v>952.07481304905377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-244372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-94163.5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-244372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-94163.5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-200.15299999999843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-200.15299999999843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-49.260000000002037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-49.260000000002037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</row>
        <row r="277">
          <cell r="F277">
            <v>0</v>
          </cell>
          <cell r="G277">
            <v>0</v>
          </cell>
          <cell r="H277">
            <v>-889.33499999999185</v>
          </cell>
          <cell r="I277">
            <v>0</v>
          </cell>
          <cell r="J277">
            <v>-1075.2399999999907</v>
          </cell>
          <cell r="K277">
            <v>-722.25599999999758</v>
          </cell>
          <cell r="L277">
            <v>914.90000000002328</v>
          </cell>
          <cell r="M277">
            <v>-1134.8499999999767</v>
          </cell>
          <cell r="N277">
            <v>-606.74499999999534</v>
          </cell>
          <cell r="O277">
            <v>0</v>
          </cell>
          <cell r="P277">
            <v>0</v>
          </cell>
          <cell r="Q277">
            <v>0</v>
          </cell>
          <cell r="R277">
            <v>-28478.444399998989</v>
          </cell>
          <cell r="S277">
            <v>0</v>
          </cell>
          <cell r="T277">
            <v>0</v>
          </cell>
          <cell r="U277">
            <v>-1879.7709999999497</v>
          </cell>
          <cell r="V277">
            <v>-700.54499999999825</v>
          </cell>
          <cell r="W277">
            <v>-111.68839999999909</v>
          </cell>
          <cell r="X277">
            <v>-1628.2300000000105</v>
          </cell>
          <cell r="Y277">
            <v>-10243</v>
          </cell>
          <cell r="Z277">
            <v>-12890.90000000014</v>
          </cell>
          <cell r="AA277">
            <v>-991.92500000000291</v>
          </cell>
          <cell r="AB277">
            <v>-22.856999999996333</v>
          </cell>
          <cell r="AC277">
            <v>0</v>
          </cell>
          <cell r="AD277">
            <v>-9.5280000000002474</v>
          </cell>
          <cell r="AE277">
            <v>-37633.003299999982</v>
          </cell>
          <cell r="AF277">
            <v>0</v>
          </cell>
          <cell r="AG277">
            <v>-25.515000000003056</v>
          </cell>
          <cell r="AH277">
            <v>-1728.2000000000116</v>
          </cell>
          <cell r="AI277">
            <v>-307.34600000000501</v>
          </cell>
          <cell r="AJ277">
            <v>-256.28299999999945</v>
          </cell>
          <cell r="AK277">
            <v>-1236</v>
          </cell>
          <cell r="AL277">
            <v>-15902.5</v>
          </cell>
          <cell r="AM277">
            <v>-16686.677700000117</v>
          </cell>
          <cell r="AN277">
            <v>-1295</v>
          </cell>
          <cell r="AO277">
            <v>-185.65959999999995</v>
          </cell>
          <cell r="AP277">
            <v>0</v>
          </cell>
          <cell r="AQ277">
            <v>-9.8220000000001164</v>
          </cell>
          <cell r="AR277">
            <v>-39739.779099999927</v>
          </cell>
          <cell r="AS277">
            <v>0</v>
          </cell>
          <cell r="AT277">
            <v>-166.13600000000588</v>
          </cell>
          <cell r="AU277">
            <v>-1643.5146000000241</v>
          </cell>
          <cell r="AV277">
            <v>-211.33600000000297</v>
          </cell>
          <cell r="AW277">
            <v>-1820.8999999999651</v>
          </cell>
          <cell r="AX277">
            <v>-1945.9749999999913</v>
          </cell>
          <cell r="AY277">
            <v>-18583.700000000186</v>
          </cell>
          <cell r="AZ277">
            <v>-14438.40000000014</v>
          </cell>
          <cell r="BA277">
            <v>-900.25</v>
          </cell>
          <cell r="BB277">
            <v>-24.414000000000669</v>
          </cell>
          <cell r="BC277">
            <v>-5.1535000000003492</v>
          </cell>
          <cell r="BD277">
            <v>0</v>
          </cell>
          <cell r="BE277">
            <v>-63343.660400001332</v>
          </cell>
          <cell r="BF277">
            <v>-1019.2734</v>
          </cell>
          <cell r="BG277">
            <v>0</v>
          </cell>
          <cell r="BH277">
            <v>-2229.8300000000163</v>
          </cell>
          <cell r="BI277">
            <v>-4466.390000000014</v>
          </cell>
          <cell r="BJ277">
            <v>-1380.5</v>
          </cell>
          <cell r="BK277">
            <v>-4008.1600000000326</v>
          </cell>
          <cell r="BL277">
            <v>-30071</v>
          </cell>
          <cell r="BM277">
            <v>-18529.5</v>
          </cell>
          <cell r="BN277">
            <v>-1405.3000000000466</v>
          </cell>
          <cell r="BO277">
            <v>-228.03999999997905</v>
          </cell>
          <cell r="BP277">
            <v>-5.3670000000001892</v>
          </cell>
          <cell r="BQ277">
            <v>-0.30000000000291038</v>
          </cell>
          <cell r="BR277">
            <v>-62983.695999998599</v>
          </cell>
          <cell r="BS277">
            <v>-208.69999999999982</v>
          </cell>
          <cell r="BT277">
            <v>-25.289999999993597</v>
          </cell>
          <cell r="BU277">
            <v>-2749.4000000000233</v>
          </cell>
          <cell r="BV277">
            <v>-3729.3399999999965</v>
          </cell>
          <cell r="BW277">
            <v>-1624.8799999998882</v>
          </cell>
          <cell r="BX277">
            <v>-2875.5</v>
          </cell>
          <cell r="BY277">
            <v>-32905</v>
          </cell>
          <cell r="BZ277">
            <v>-15723.5</v>
          </cell>
          <cell r="CA277">
            <v>-2707.8999999999069</v>
          </cell>
          <cell r="CB277">
            <v>-433.9100000000326</v>
          </cell>
          <cell r="CC277">
            <v>0</v>
          </cell>
          <cell r="CD277">
            <v>-0.27599999999802094</v>
          </cell>
          <cell r="CE277">
            <v>-87407.409400004894</v>
          </cell>
          <cell r="CF277">
            <v>-256.06880000000001</v>
          </cell>
          <cell r="CG277">
            <v>-286.2899999999936</v>
          </cell>
          <cell r="CH277">
            <v>-1832.0705999999773</v>
          </cell>
          <cell r="CI277">
            <v>-4344.0599999999977</v>
          </cell>
          <cell r="CJ277">
            <v>-2272.6999999999534</v>
          </cell>
          <cell r="CK277">
            <v>-3033.0600000000559</v>
          </cell>
          <cell r="CL277">
            <v>-37521</v>
          </cell>
          <cell r="CM277">
            <v>-33963</v>
          </cell>
          <cell r="CN277">
            <v>-3290.5</v>
          </cell>
          <cell r="CO277">
            <v>-608.6600000000326</v>
          </cell>
          <cell r="CP277">
            <v>0</v>
          </cell>
          <cell r="CQ277">
            <v>0</v>
          </cell>
          <cell r="CR277">
            <v>-94679.43900000304</v>
          </cell>
          <cell r="CS277">
            <v>0</v>
          </cell>
          <cell r="CT277">
            <v>-7.9999999987194315E-2</v>
          </cell>
          <cell r="CU277">
            <v>-4461.6000000000931</v>
          </cell>
          <cell r="CV277">
            <v>-3259.8399999999674</v>
          </cell>
          <cell r="CW277">
            <v>-1968.9399999999441</v>
          </cell>
          <cell r="CX277">
            <v>-5400.5</v>
          </cell>
          <cell r="CY277">
            <v>-45957</v>
          </cell>
          <cell r="CZ277">
            <v>-30293.935000000522</v>
          </cell>
          <cell r="DA277">
            <v>-2195.0999999998603</v>
          </cell>
          <cell r="DB277">
            <v>-808</v>
          </cell>
          <cell r="DC277">
            <v>-334.44400000000314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-206.77199999999721</v>
          </cell>
          <cell r="K278">
            <v>0</v>
          </cell>
          <cell r="L278">
            <v>396.63099999999395</v>
          </cell>
          <cell r="M278">
            <v>-900.23199999998906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-287.92970000000787</v>
          </cell>
          <cell r="S278">
            <v>0</v>
          </cell>
          <cell r="T278">
            <v>0</v>
          </cell>
          <cell r="U278">
            <v>-17.925700000000688</v>
          </cell>
          <cell r="V278">
            <v>0</v>
          </cell>
          <cell r="W278">
            <v>-92.062000000000353</v>
          </cell>
          <cell r="X278">
            <v>3.2169999999998709</v>
          </cell>
          <cell r="Y278">
            <v>0</v>
          </cell>
          <cell r="Z278">
            <v>-180.90600000000268</v>
          </cell>
          <cell r="AA278">
            <v>0</v>
          </cell>
          <cell r="AB278">
            <v>0</v>
          </cell>
          <cell r="AC278">
            <v>0</v>
          </cell>
          <cell r="AD278">
            <v>-0.25300000000061118</v>
          </cell>
          <cell r="AE278">
            <v>-1902.685999999987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-111.24799999999959</v>
          </cell>
          <cell r="AK278">
            <v>0</v>
          </cell>
          <cell r="AL278">
            <v>-975.46799999999348</v>
          </cell>
          <cell r="AM278">
            <v>-658.47000000000116</v>
          </cell>
          <cell r="AN278">
            <v>0</v>
          </cell>
          <cell r="AO278">
            <v>0</v>
          </cell>
          <cell r="AP278">
            <v>0</v>
          </cell>
          <cell r="AQ278">
            <v>-157.5</v>
          </cell>
          <cell r="AR278">
            <v>-2088.6711999999825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-2.1600000000034925</v>
          </cell>
          <cell r="AX278">
            <v>0</v>
          </cell>
          <cell r="AY278">
            <v>-1365.171199999997</v>
          </cell>
          <cell r="AZ278">
            <v>-721.33999999999651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-12.495016000117175</v>
          </cell>
          <cell r="BF278">
            <v>0</v>
          </cell>
          <cell r="BG278">
            <v>0</v>
          </cell>
          <cell r="BH278">
            <v>0</v>
          </cell>
          <cell r="BI278">
            <v>-0.26999999999679858</v>
          </cell>
          <cell r="BJ278">
            <v>-2.3899999999994179</v>
          </cell>
          <cell r="BK278">
            <v>0</v>
          </cell>
          <cell r="BL278">
            <v>-3.9470000000146683</v>
          </cell>
          <cell r="BM278">
            <v>-5.8299999999871943</v>
          </cell>
          <cell r="BN278">
            <v>0</v>
          </cell>
          <cell r="BO278">
            <v>0</v>
          </cell>
          <cell r="BP278">
            <v>-5.8015999999998513E-2</v>
          </cell>
          <cell r="BQ278">
            <v>0</v>
          </cell>
          <cell r="BR278">
            <v>-1018.850320000085</v>
          </cell>
          <cell r="BS278">
            <v>0</v>
          </cell>
          <cell r="BT278">
            <v>0</v>
          </cell>
          <cell r="BU278">
            <v>0</v>
          </cell>
          <cell r="BV278">
            <v>-110.31299999999464</v>
          </cell>
          <cell r="BW278">
            <v>0</v>
          </cell>
          <cell r="BX278">
            <v>4.5893800000000056</v>
          </cell>
          <cell r="BY278">
            <v>-991.80670000001555</v>
          </cell>
          <cell r="BZ278">
            <v>78.680000000022119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-368.72524000005797</v>
          </cell>
          <cell r="CF278">
            <v>0</v>
          </cell>
          <cell r="CG278">
            <v>0</v>
          </cell>
          <cell r="CH278">
            <v>-150.43000000000029</v>
          </cell>
          <cell r="CI278">
            <v>0</v>
          </cell>
          <cell r="CJ278">
            <v>-272.25999999999476</v>
          </cell>
          <cell r="CK278">
            <v>4.0347600000000057</v>
          </cell>
          <cell r="CL278">
            <v>-160.84999999997672</v>
          </cell>
          <cell r="CM278">
            <v>210.78000000002794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-134.20599999988917</v>
          </cell>
          <cell r="CS278">
            <v>0</v>
          </cell>
          <cell r="CT278">
            <v>0</v>
          </cell>
          <cell r="CU278">
            <v>0</v>
          </cell>
          <cell r="CV278">
            <v>-0.27999999999883585</v>
          </cell>
          <cell r="CW278">
            <v>0</v>
          </cell>
          <cell r="CX278">
            <v>0</v>
          </cell>
          <cell r="CY278">
            <v>-38.380000000004657</v>
          </cell>
          <cell r="CZ278">
            <v>91.75</v>
          </cell>
          <cell r="DA278">
            <v>0</v>
          </cell>
          <cell r="DB278">
            <v>0</v>
          </cell>
          <cell r="DC278">
            <v>0</v>
          </cell>
          <cell r="DD278">
            <v>-187.29600000000028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-1.967000000000553</v>
          </cell>
          <cell r="K279">
            <v>0</v>
          </cell>
          <cell r="L279">
            <v>1610.2600000000093</v>
          </cell>
          <cell r="M279">
            <v>-1701.6560000000027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-7415.8400000000838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-7046.8000000000466</v>
          </cell>
          <cell r="Z279">
            <v>-369.03999999997905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-7526.8009999999776</v>
          </cell>
          <cell r="AF279">
            <v>-22.816000000000713</v>
          </cell>
          <cell r="AG279">
            <v>0</v>
          </cell>
          <cell r="AH279">
            <v>-19.686000000001513</v>
          </cell>
          <cell r="AI279">
            <v>-175.92699999999968</v>
          </cell>
          <cell r="AJ279">
            <v>0</v>
          </cell>
          <cell r="AK279">
            <v>0</v>
          </cell>
          <cell r="AL279">
            <v>-5534.6999999999534</v>
          </cell>
          <cell r="AM279">
            <v>-1773.4099999999744</v>
          </cell>
          <cell r="AN279">
            <v>0</v>
          </cell>
          <cell r="AO279">
            <v>0</v>
          </cell>
          <cell r="AP279">
            <v>0</v>
          </cell>
          <cell r="AQ279">
            <v>-0.26200000000244472</v>
          </cell>
          <cell r="AR279">
            <v>-2848.7300000000978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-2492.9300000000221</v>
          </cell>
          <cell r="AZ279">
            <v>-355.79999999998836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-2523.2979999999516</v>
          </cell>
          <cell r="BF279">
            <v>0</v>
          </cell>
          <cell r="BG279">
            <v>0</v>
          </cell>
          <cell r="BH279">
            <v>-59.5</v>
          </cell>
          <cell r="BI279">
            <v>-0.26600000000325963</v>
          </cell>
          <cell r="BJ279">
            <v>0</v>
          </cell>
          <cell r="BK279">
            <v>0</v>
          </cell>
          <cell r="BL279">
            <v>-2612.9000000000233</v>
          </cell>
          <cell r="BM279">
            <v>198.96000000002095</v>
          </cell>
          <cell r="BN279">
            <v>0</v>
          </cell>
          <cell r="BO279">
            <v>0</v>
          </cell>
          <cell r="BP279">
            <v>0</v>
          </cell>
          <cell r="BQ279">
            <v>-49.591999999996915</v>
          </cell>
          <cell r="BR279">
            <v>-3103.5509999999776</v>
          </cell>
          <cell r="BS279">
            <v>0</v>
          </cell>
          <cell r="BT279">
            <v>0</v>
          </cell>
          <cell r="BU279">
            <v>-319.90000000000873</v>
          </cell>
          <cell r="BV279">
            <v>-24.967000000004191</v>
          </cell>
          <cell r="BW279">
            <v>0</v>
          </cell>
          <cell r="BX279">
            <v>0</v>
          </cell>
          <cell r="BY279">
            <v>-861.0999999998603</v>
          </cell>
          <cell r="BZ279">
            <v>-1895.75</v>
          </cell>
          <cell r="CA279">
            <v>0</v>
          </cell>
          <cell r="CB279">
            <v>0</v>
          </cell>
          <cell r="CC279">
            <v>0</v>
          </cell>
          <cell r="CD279">
            <v>-1.8339999999989232</v>
          </cell>
          <cell r="CE279">
            <v>-760.40499999991152</v>
          </cell>
          <cell r="CF279">
            <v>-51.055000000000291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-862.29999999993015</v>
          </cell>
          <cell r="CM279">
            <v>152.94999999998254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-889.13400000007823</v>
          </cell>
          <cell r="CS279">
            <v>0</v>
          </cell>
          <cell r="CT279">
            <v>0</v>
          </cell>
          <cell r="CU279">
            <v>-36.664999999993597</v>
          </cell>
          <cell r="CV279">
            <v>-204.55999999999767</v>
          </cell>
          <cell r="CW279">
            <v>0</v>
          </cell>
          <cell r="CX279">
            <v>0</v>
          </cell>
          <cell r="CY279">
            <v>-923.10000000009313</v>
          </cell>
          <cell r="CZ279">
            <v>275.25</v>
          </cell>
          <cell r="DA279">
            <v>0</v>
          </cell>
          <cell r="DB279">
            <v>-5.8999999997467967E-2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1">
          <cell r="F281">
            <v>0</v>
          </cell>
          <cell r="G281">
            <v>0</v>
          </cell>
          <cell r="H281">
            <v>-889.33499999999185</v>
          </cell>
          <cell r="I281">
            <v>0</v>
          </cell>
          <cell r="J281">
            <v>-1283.978999999963</v>
          </cell>
          <cell r="K281">
            <v>-722.25599999999395</v>
          </cell>
          <cell r="L281">
            <v>2921.7909999999683</v>
          </cell>
          <cell r="M281">
            <v>-3736.7380000000121</v>
          </cell>
          <cell r="N281">
            <v>-606.74499999999534</v>
          </cell>
          <cell r="O281">
            <v>0</v>
          </cell>
          <cell r="P281">
            <v>0</v>
          </cell>
          <cell r="Q281">
            <v>0</v>
          </cell>
          <cell r="R281">
            <v>-36182.21410000138</v>
          </cell>
          <cell r="S281">
            <v>0</v>
          </cell>
          <cell r="T281">
            <v>0</v>
          </cell>
          <cell r="U281">
            <v>-1897.6966999999131</v>
          </cell>
          <cell r="V281">
            <v>-700.54500000001281</v>
          </cell>
          <cell r="W281">
            <v>-203.75039999999899</v>
          </cell>
          <cell r="X281">
            <v>-1625.0130000000063</v>
          </cell>
          <cell r="Y281">
            <v>-17289.800000000279</v>
          </cell>
          <cell r="Z281">
            <v>-13440.846000000136</v>
          </cell>
          <cell r="AA281">
            <v>-991.92500000000291</v>
          </cell>
          <cell r="AB281">
            <v>-22.856999999996333</v>
          </cell>
          <cell r="AC281">
            <v>0</v>
          </cell>
          <cell r="AD281">
            <v>-9.7810000000008586</v>
          </cell>
          <cell r="AE281">
            <v>-47062.490300001577</v>
          </cell>
          <cell r="AF281">
            <v>-22.816000000000713</v>
          </cell>
          <cell r="AG281">
            <v>-25.515000000003056</v>
          </cell>
          <cell r="AH281">
            <v>-1747.8859999999986</v>
          </cell>
          <cell r="AI281">
            <v>-483.27300000000105</v>
          </cell>
          <cell r="AJ281">
            <v>-367.5309999999954</v>
          </cell>
          <cell r="AK281">
            <v>-1236</v>
          </cell>
          <cell r="AL281">
            <v>-22412.668000000529</v>
          </cell>
          <cell r="AM281">
            <v>-19118.557700000238</v>
          </cell>
          <cell r="AN281">
            <v>-1295</v>
          </cell>
          <cell r="AO281">
            <v>-185.65960000000086</v>
          </cell>
          <cell r="AP281">
            <v>0</v>
          </cell>
          <cell r="AQ281">
            <v>-167.58400000000256</v>
          </cell>
          <cell r="AR281">
            <v>-44677.180300001055</v>
          </cell>
          <cell r="AS281">
            <v>0</v>
          </cell>
          <cell r="AT281">
            <v>-166.13600000000588</v>
          </cell>
          <cell r="AU281">
            <v>-1643.5146000000241</v>
          </cell>
          <cell r="AV281">
            <v>-211.33600000000297</v>
          </cell>
          <cell r="AW281">
            <v>-1823.0599999999395</v>
          </cell>
          <cell r="AX281">
            <v>-1945.9749999999913</v>
          </cell>
          <cell r="AY281">
            <v>-22441.801200000104</v>
          </cell>
          <cell r="AZ281">
            <v>-15515.54000000027</v>
          </cell>
          <cell r="BA281">
            <v>-900.25</v>
          </cell>
          <cell r="BB281">
            <v>-24.414000000000669</v>
          </cell>
          <cell r="BC281">
            <v>-5.1535000000003492</v>
          </cell>
          <cell r="BD281">
            <v>0</v>
          </cell>
          <cell r="BE281">
            <v>-65879.453416004777</v>
          </cell>
          <cell r="BF281">
            <v>-1019.2734000000055</v>
          </cell>
          <cell r="BG281">
            <v>0</v>
          </cell>
          <cell r="BH281">
            <v>-2289.3300000000745</v>
          </cell>
          <cell r="BI281">
            <v>-4466.9260000000359</v>
          </cell>
          <cell r="BJ281">
            <v>-1382.890000000014</v>
          </cell>
          <cell r="BK281">
            <v>-4008.1600000000326</v>
          </cell>
          <cell r="BL281">
            <v>-32687.847000000067</v>
          </cell>
          <cell r="BM281">
            <v>-18336.370000000112</v>
          </cell>
          <cell r="BN281">
            <v>-1405.3000000000466</v>
          </cell>
          <cell r="BO281">
            <v>-228.03999999997905</v>
          </cell>
          <cell r="BP281">
            <v>-5.425015999999232</v>
          </cell>
          <cell r="BQ281">
            <v>-49.892000000007101</v>
          </cell>
          <cell r="BR281">
            <v>-67306.250320002437</v>
          </cell>
          <cell r="BS281">
            <v>-208.70000000000437</v>
          </cell>
          <cell r="BT281">
            <v>-25.289999999993597</v>
          </cell>
          <cell r="BU281">
            <v>-3069.3000000000466</v>
          </cell>
          <cell r="BV281">
            <v>-3864.6199999999953</v>
          </cell>
          <cell r="BW281">
            <v>-1624.8799999998882</v>
          </cell>
          <cell r="BX281">
            <v>-2870.9106199999806</v>
          </cell>
          <cell r="BY281">
            <v>-34958.059700001031</v>
          </cell>
          <cell r="BZ281">
            <v>-17540.569999999367</v>
          </cell>
          <cell r="CA281">
            <v>-2707.8999999999069</v>
          </cell>
          <cell r="CB281">
            <v>-433.9100000000326</v>
          </cell>
          <cell r="CC281">
            <v>0</v>
          </cell>
          <cell r="CD281">
            <v>-2.1100000000005821</v>
          </cell>
          <cell r="CE281">
            <v>-88536.539639998227</v>
          </cell>
          <cell r="CF281">
            <v>-307.12380000000121</v>
          </cell>
          <cell r="CG281">
            <v>-286.2899999999936</v>
          </cell>
          <cell r="CH281">
            <v>-1982.5006000000285</v>
          </cell>
          <cell r="CI281">
            <v>-4344.0599999999977</v>
          </cell>
          <cell r="CJ281">
            <v>-2544.9599999997299</v>
          </cell>
          <cell r="CK281">
            <v>-3029.0252400001045</v>
          </cell>
          <cell r="CL281">
            <v>-38544.14999999851</v>
          </cell>
          <cell r="CM281">
            <v>-33599.269999999553</v>
          </cell>
          <cell r="CN281">
            <v>-3290.5</v>
          </cell>
          <cell r="CO281">
            <v>-608.6600000000326</v>
          </cell>
          <cell r="CP281">
            <v>0</v>
          </cell>
          <cell r="CQ281">
            <v>0</v>
          </cell>
          <cell r="CR281">
            <v>-95752.038999997079</v>
          </cell>
          <cell r="CS281">
            <v>0</v>
          </cell>
          <cell r="CT281">
            <v>-7.9999999987194315E-2</v>
          </cell>
          <cell r="CU281">
            <v>-4498.2650000001304</v>
          </cell>
          <cell r="CV281">
            <v>-3464.6799999999348</v>
          </cell>
          <cell r="CW281">
            <v>-1968.9399999999441</v>
          </cell>
          <cell r="CX281">
            <v>-5400.5</v>
          </cell>
          <cell r="CY281">
            <v>-46967.740000000224</v>
          </cell>
          <cell r="CZ281">
            <v>-29926.935000000522</v>
          </cell>
          <cell r="DA281">
            <v>-2195.0999999998603</v>
          </cell>
          <cell r="DB281">
            <v>-808.05900000000838</v>
          </cell>
          <cell r="DC281">
            <v>-334.44400000000314</v>
          </cell>
          <cell r="DD281">
            <v>-187.29599999999482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2">
          <cell r="F282" t="str">
            <v>=</v>
          </cell>
          <cell r="G282" t="str">
            <v>=</v>
          </cell>
          <cell r="H282" t="str">
            <v>=</v>
          </cell>
          <cell r="I282" t="str">
            <v>=</v>
          </cell>
          <cell r="J282" t="str">
            <v>=</v>
          </cell>
          <cell r="K282" t="str">
            <v>=</v>
          </cell>
          <cell r="L282" t="str">
            <v>=</v>
          </cell>
          <cell r="M282" t="str">
            <v>=</v>
          </cell>
          <cell r="N282" t="str">
            <v>=</v>
          </cell>
          <cell r="O282" t="str">
            <v>=</v>
          </cell>
          <cell r="P282" t="str">
            <v>=</v>
          </cell>
          <cell r="Q282" t="str">
            <v>=</v>
          </cell>
          <cell r="R282" t="str">
            <v>=</v>
          </cell>
          <cell r="S282" t="str">
            <v>=</v>
          </cell>
          <cell r="T282" t="str">
            <v>=</v>
          </cell>
          <cell r="U282" t="str">
            <v>=</v>
          </cell>
          <cell r="V282" t="str">
            <v>=</v>
          </cell>
          <cell r="W282" t="str">
            <v>=</v>
          </cell>
          <cell r="X282" t="str">
            <v>=</v>
          </cell>
          <cell r="Y282" t="str">
            <v>=</v>
          </cell>
          <cell r="Z282" t="str">
            <v>=</v>
          </cell>
          <cell r="AA282" t="str">
            <v>=</v>
          </cell>
          <cell r="AB282" t="str">
            <v>=</v>
          </cell>
          <cell r="AC282" t="str">
            <v>=</v>
          </cell>
          <cell r="AD282" t="str">
            <v>=</v>
          </cell>
          <cell r="AE282" t="str">
            <v>=</v>
          </cell>
          <cell r="AF282" t="str">
            <v>=</v>
          </cell>
          <cell r="AG282" t="str">
            <v>=</v>
          </cell>
          <cell r="AH282" t="str">
            <v>=</v>
          </cell>
          <cell r="AI282" t="str">
            <v>=</v>
          </cell>
          <cell r="AJ282" t="str">
            <v>=</v>
          </cell>
          <cell r="AK282" t="str">
            <v>=</v>
          </cell>
          <cell r="AL282" t="str">
            <v>=</v>
          </cell>
          <cell r="AM282" t="str">
            <v>=</v>
          </cell>
          <cell r="AN282" t="str">
            <v>=</v>
          </cell>
          <cell r="AO282" t="str">
            <v>=</v>
          </cell>
          <cell r="AP282" t="str">
            <v>=</v>
          </cell>
          <cell r="AQ282" t="str">
            <v>=</v>
          </cell>
          <cell r="AR282" t="str">
            <v>=</v>
          </cell>
          <cell r="AS282" t="str">
            <v>=</v>
          </cell>
          <cell r="AT282" t="str">
            <v>=</v>
          </cell>
          <cell r="AU282" t="str">
            <v>=</v>
          </cell>
          <cell r="AV282" t="str">
            <v>=</v>
          </cell>
          <cell r="AW282" t="str">
            <v>=</v>
          </cell>
          <cell r="AX282" t="str">
            <v>=</v>
          </cell>
          <cell r="AY282" t="str">
            <v>=</v>
          </cell>
          <cell r="AZ282" t="str">
            <v>=</v>
          </cell>
          <cell r="BA282" t="str">
            <v>=</v>
          </cell>
          <cell r="BB282" t="str">
            <v>=</v>
          </cell>
          <cell r="BC282" t="str">
            <v>=</v>
          </cell>
          <cell r="BD282" t="str">
            <v>=</v>
          </cell>
          <cell r="BE282" t="str">
            <v>=</v>
          </cell>
          <cell r="BF282" t="str">
            <v>=</v>
          </cell>
          <cell r="BG282" t="str">
            <v>=</v>
          </cell>
          <cell r="BH282" t="str">
            <v>=</v>
          </cell>
          <cell r="BI282" t="str">
            <v>=</v>
          </cell>
          <cell r="BJ282" t="str">
            <v>=</v>
          </cell>
          <cell r="BK282" t="str">
            <v>=</v>
          </cell>
          <cell r="BL282" t="str">
            <v>=</v>
          </cell>
          <cell r="BM282" t="str">
            <v>=</v>
          </cell>
          <cell r="BN282" t="str">
            <v>=</v>
          </cell>
          <cell r="BO282" t="str">
            <v>=</v>
          </cell>
          <cell r="BP282" t="str">
            <v>=</v>
          </cell>
          <cell r="BQ282" t="str">
            <v>=</v>
          </cell>
          <cell r="BR282" t="str">
            <v>=</v>
          </cell>
          <cell r="BS282" t="str">
            <v>=</v>
          </cell>
          <cell r="BT282" t="str">
            <v>=</v>
          </cell>
          <cell r="BU282" t="str">
            <v>=</v>
          </cell>
          <cell r="BV282" t="str">
            <v>=</v>
          </cell>
          <cell r="BW282" t="str">
            <v>=</v>
          </cell>
          <cell r="BX282" t="str">
            <v>=</v>
          </cell>
          <cell r="BY282" t="str">
            <v>=</v>
          </cell>
          <cell r="BZ282" t="str">
            <v>=</v>
          </cell>
          <cell r="CA282" t="str">
            <v>=</v>
          </cell>
          <cell r="CB282" t="str">
            <v>=</v>
          </cell>
          <cell r="CC282" t="str">
            <v>=</v>
          </cell>
          <cell r="CD282" t="str">
            <v>=</v>
          </cell>
          <cell r="CE282" t="str">
            <v>=</v>
          </cell>
          <cell r="CF282" t="str">
            <v>=</v>
          </cell>
          <cell r="CG282" t="str">
            <v>=</v>
          </cell>
          <cell r="CH282" t="str">
            <v>=</v>
          </cell>
          <cell r="CI282" t="str">
            <v>=</v>
          </cell>
          <cell r="CJ282" t="str">
            <v>=</v>
          </cell>
          <cell r="CK282" t="str">
            <v>=</v>
          </cell>
          <cell r="CL282" t="str">
            <v>=</v>
          </cell>
          <cell r="CM282" t="str">
            <v>=</v>
          </cell>
          <cell r="CN282" t="str">
            <v>=</v>
          </cell>
          <cell r="CO282" t="str">
            <v>=</v>
          </cell>
          <cell r="CP282" t="str">
            <v>=</v>
          </cell>
          <cell r="CQ282" t="str">
            <v>=</v>
          </cell>
          <cell r="CR282" t="str">
            <v>=</v>
          </cell>
          <cell r="CS282" t="str">
            <v>=</v>
          </cell>
          <cell r="CT282" t="str">
            <v>=</v>
          </cell>
          <cell r="CU282" t="str">
            <v>=</v>
          </cell>
          <cell r="CV282" t="str">
            <v>=</v>
          </cell>
          <cell r="CW282" t="str">
            <v>=</v>
          </cell>
          <cell r="CX282" t="str">
            <v>=</v>
          </cell>
          <cell r="CY282" t="str">
            <v>=</v>
          </cell>
          <cell r="CZ282" t="str">
            <v>=</v>
          </cell>
          <cell r="DA282" t="str">
            <v>=</v>
          </cell>
          <cell r="DB282" t="str">
            <v>=</v>
          </cell>
          <cell r="DC282" t="str">
            <v>=</v>
          </cell>
          <cell r="DD282" t="str">
            <v>=</v>
          </cell>
          <cell r="DE282" t="str">
            <v>=</v>
          </cell>
          <cell r="DF282" t="str">
            <v>=</v>
          </cell>
          <cell r="DG282" t="str">
            <v>=</v>
          </cell>
          <cell r="DH282" t="str">
            <v>=</v>
          </cell>
          <cell r="DI282" t="str">
            <v>=</v>
          </cell>
          <cell r="DJ282" t="str">
            <v>=</v>
          </cell>
          <cell r="DK282" t="str">
            <v>=</v>
          </cell>
          <cell r="DL282" t="str">
            <v>=</v>
          </cell>
          <cell r="DM282" t="str">
            <v>=</v>
          </cell>
          <cell r="DN282" t="str">
            <v>=</v>
          </cell>
          <cell r="DO282" t="str">
            <v>=</v>
          </cell>
          <cell r="DP282" t="str">
            <v>=</v>
          </cell>
          <cell r="DQ282" t="str">
            <v>=</v>
          </cell>
          <cell r="DR282" t="str">
            <v>=</v>
          </cell>
          <cell r="DS282" t="str">
            <v>=</v>
          </cell>
          <cell r="DT282" t="str">
            <v>=</v>
          </cell>
          <cell r="DU282" t="str">
            <v>=</v>
          </cell>
          <cell r="DV282" t="str">
            <v>=</v>
          </cell>
          <cell r="DW282" t="str">
            <v>=</v>
          </cell>
          <cell r="DX282" t="str">
            <v>=</v>
          </cell>
          <cell r="DY282" t="str">
            <v>=</v>
          </cell>
          <cell r="DZ282" t="str">
            <v>=</v>
          </cell>
          <cell r="EA282" t="str">
            <v>=</v>
          </cell>
          <cell r="EB282" t="str">
            <v>=</v>
          </cell>
          <cell r="EC282" t="str">
            <v>=</v>
          </cell>
          <cell r="ED282" t="str">
            <v>=</v>
          </cell>
        </row>
        <row r="283">
          <cell r="F283">
            <v>-31527.093872100115</v>
          </cell>
          <cell r="G283">
            <v>-33228.585438728333</v>
          </cell>
          <cell r="H283">
            <v>-45701.324773550034</v>
          </cell>
          <cell r="I283">
            <v>-49428.434749111533</v>
          </cell>
          <cell r="J283">
            <v>-58319.090701922774</v>
          </cell>
          <cell r="K283">
            <v>-88245.830478429794</v>
          </cell>
          <cell r="L283">
            <v>-219348.40014097095</v>
          </cell>
          <cell r="M283">
            <v>-186102.10307356715</v>
          </cell>
          <cell r="N283">
            <v>-71022.281021162868</v>
          </cell>
          <cell r="O283">
            <v>-49581.712905883789</v>
          </cell>
          <cell r="P283">
            <v>-33664.153717458248</v>
          </cell>
          <cell r="Q283">
            <v>-33126.403446435928</v>
          </cell>
          <cell r="R283">
            <v>-247785.30669116974</v>
          </cell>
          <cell r="S283">
            <v>71.44088688492775</v>
          </cell>
          <cell r="T283">
            <v>-812.28939937055111</v>
          </cell>
          <cell r="U283">
            <v>-18824.992516621947</v>
          </cell>
          <cell r="V283">
            <v>-20201.830726876855</v>
          </cell>
          <cell r="W283">
            <v>-31713.363025411963</v>
          </cell>
          <cell r="X283">
            <v>-41523.586240559816</v>
          </cell>
          <cell r="Y283">
            <v>-17560.225010275841</v>
          </cell>
          <cell r="Z283">
            <v>-48901.586266964674</v>
          </cell>
          <cell r="AA283">
            <v>-35047.615117579699</v>
          </cell>
          <cell r="AB283">
            <v>-34699.765291765332</v>
          </cell>
          <cell r="AC283">
            <v>497.90108744800091</v>
          </cell>
          <cell r="AD283">
            <v>930.60492950677872</v>
          </cell>
          <cell r="AE283">
            <v>-239829.18590354919</v>
          </cell>
          <cell r="AF283">
            <v>167.87279760837555</v>
          </cell>
          <cell r="AG283">
            <v>-394.50346367061138</v>
          </cell>
          <cell r="AH283">
            <v>-18904.292042762041</v>
          </cell>
          <cell r="AI283">
            <v>-25173.409843012691</v>
          </cell>
          <cell r="AJ283">
            <v>-32241.686218366027</v>
          </cell>
          <cell r="AK283">
            <v>-39168.252288520336</v>
          </cell>
          <cell r="AL283">
            <v>-12637.811196684837</v>
          </cell>
          <cell r="AM283">
            <v>-50808.12157317996</v>
          </cell>
          <cell r="AN283">
            <v>-40171.360513538122</v>
          </cell>
          <cell r="AO283">
            <v>-24350.786134898663</v>
          </cell>
          <cell r="AP283">
            <v>1342.5481081902981</v>
          </cell>
          <cell r="AQ283">
            <v>2510.6164657175541</v>
          </cell>
          <cell r="AR283">
            <v>-261313.07102155685</v>
          </cell>
          <cell r="AS283">
            <v>1473.2007925212383</v>
          </cell>
          <cell r="AT283">
            <v>-489.69374316930771</v>
          </cell>
          <cell r="AU283">
            <v>-18896.336000069976</v>
          </cell>
          <cell r="AV283">
            <v>-24440.497457578778</v>
          </cell>
          <cell r="AW283">
            <v>-39988.88830935955</v>
          </cell>
          <cell r="AX283">
            <v>-43748.914292633533</v>
          </cell>
          <cell r="AY283">
            <v>-16314.693753510714</v>
          </cell>
          <cell r="AZ283">
            <v>-56374.381504446268</v>
          </cell>
          <cell r="BA283">
            <v>-38745.109804779291</v>
          </cell>
          <cell r="BB283">
            <v>-28524.148495987058</v>
          </cell>
          <cell r="BC283">
            <v>1735.2230256944895</v>
          </cell>
          <cell r="BD283">
            <v>3001.1685218811035</v>
          </cell>
          <cell r="BE283">
            <v>-181198.16482234001</v>
          </cell>
          <cell r="BF283">
            <v>6387.5781764537096</v>
          </cell>
          <cell r="BG283">
            <v>6002.6137418448925</v>
          </cell>
          <cell r="BH283">
            <v>-9400.8584947288036</v>
          </cell>
          <cell r="BI283">
            <v>-15345.808527767658</v>
          </cell>
          <cell r="BJ283">
            <v>-28046.508581414819</v>
          </cell>
          <cell r="BK283">
            <v>-36305.961095958948</v>
          </cell>
          <cell r="BL283">
            <v>-18544.708444029093</v>
          </cell>
          <cell r="BM283">
            <v>-52211.285880506039</v>
          </cell>
          <cell r="BN283">
            <v>-25700.637550681829</v>
          </cell>
          <cell r="BO283">
            <v>-20470.168984487653</v>
          </cell>
          <cell r="BP283">
            <v>6107.9681827872992</v>
          </cell>
          <cell r="BQ283">
            <v>6329.612635910511</v>
          </cell>
          <cell r="BR283">
            <v>-176349.28017234802</v>
          </cell>
          <cell r="BS283">
            <v>7331.0249225795269</v>
          </cell>
          <cell r="BT283">
            <v>5473.2211560308933</v>
          </cell>
          <cell r="BU283">
            <v>-9842.7183482795954</v>
          </cell>
          <cell r="BV283">
            <v>-14938.948779240251</v>
          </cell>
          <cell r="BW283">
            <v>-25220.359315931797</v>
          </cell>
          <cell r="BX283">
            <v>-31442.300249755383</v>
          </cell>
          <cell r="BY283">
            <v>-12884.558689951897</v>
          </cell>
          <cell r="BZ283">
            <v>-62557.042297959328</v>
          </cell>
          <cell r="CA283">
            <v>-25490.122465163469</v>
          </cell>
          <cell r="CB283">
            <v>-19151.967466130853</v>
          </cell>
          <cell r="CC283">
            <v>6439.9310674369335</v>
          </cell>
          <cell r="CD283">
            <v>5934.560293674469</v>
          </cell>
          <cell r="CE283">
            <v>-340932.51866316795</v>
          </cell>
          <cell r="CF283">
            <v>4168.8788368999958</v>
          </cell>
          <cell r="CG283">
            <v>229.1295782327652</v>
          </cell>
          <cell r="CH283">
            <v>-14645.729585319757</v>
          </cell>
          <cell r="CI283">
            <v>-15344.255352467299</v>
          </cell>
          <cell r="CJ283">
            <v>-41296.110497176647</v>
          </cell>
          <cell r="CK283">
            <v>-50602.157513335347</v>
          </cell>
          <cell r="CL283">
            <v>-61813.416499048471</v>
          </cell>
          <cell r="CM283">
            <v>-101581.37369289994</v>
          </cell>
          <cell r="CN283">
            <v>-33325.622727334499</v>
          </cell>
          <cell r="CO283">
            <v>-32038.855954185128</v>
          </cell>
          <cell r="CP283">
            <v>871.19155368208885</v>
          </cell>
          <cell r="CQ283">
            <v>4445.8031896352768</v>
          </cell>
          <cell r="CR283">
            <v>-335095.72884917259</v>
          </cell>
          <cell r="CS283">
            <v>5688.824773311615</v>
          </cell>
          <cell r="CT283">
            <v>195.99101682007313</v>
          </cell>
          <cell r="CU283">
            <v>-24480.620126754045</v>
          </cell>
          <cell r="CV283">
            <v>-21457.157530814409</v>
          </cell>
          <cell r="CW283">
            <v>-39390.893505960703</v>
          </cell>
          <cell r="CX283">
            <v>-45132.316495805979</v>
          </cell>
          <cell r="CY283">
            <v>-52112.255777925253</v>
          </cell>
          <cell r="CZ283">
            <v>-77118.944094896317</v>
          </cell>
          <cell r="DA283">
            <v>-44243.25347726047</v>
          </cell>
          <cell r="DB283">
            <v>-40918.423413023353</v>
          </cell>
          <cell r="DC283">
            <v>-2005.5166230499744</v>
          </cell>
          <cell r="DD283">
            <v>5878.8364062905312</v>
          </cell>
          <cell r="DE283" t="e">
            <v>#N/A</v>
          </cell>
          <cell r="DF283" t="e">
            <v>#N/A</v>
          </cell>
          <cell r="DG283" t="e">
            <v>#N/A</v>
          </cell>
          <cell r="DH283" t="e">
            <v>#N/A</v>
          </cell>
          <cell r="DI283" t="e">
            <v>#N/A</v>
          </cell>
          <cell r="DJ283" t="e">
            <v>#N/A</v>
          </cell>
          <cell r="DK283" t="e">
            <v>#N/A</v>
          </cell>
          <cell r="DL283" t="e">
            <v>#N/A</v>
          </cell>
          <cell r="DM283" t="e">
            <v>#N/A</v>
          </cell>
          <cell r="DN283" t="e">
            <v>#N/A</v>
          </cell>
          <cell r="DO283" t="e">
            <v>#N/A</v>
          </cell>
          <cell r="DP283" t="e">
            <v>#N/A</v>
          </cell>
          <cell r="DQ283" t="e">
            <v>#N/A</v>
          </cell>
          <cell r="DR283" t="e">
            <v>#N/A</v>
          </cell>
          <cell r="DS283" t="e">
            <v>#N/A</v>
          </cell>
          <cell r="DT283" t="e">
            <v>#N/A</v>
          </cell>
          <cell r="DU283" t="e">
            <v>#N/A</v>
          </cell>
          <cell r="DV283" t="e">
            <v>#N/A</v>
          </cell>
          <cell r="DW283" t="e">
            <v>#N/A</v>
          </cell>
          <cell r="DX283" t="e">
            <v>#N/A</v>
          </cell>
          <cell r="DY283" t="e">
            <v>#N/A</v>
          </cell>
          <cell r="DZ283" t="e">
            <v>#N/A</v>
          </cell>
          <cell r="EA283" t="e">
            <v>#N/A</v>
          </cell>
          <cell r="EB283" t="e">
            <v>#N/A</v>
          </cell>
          <cell r="EC283" t="e">
            <v>#N/A</v>
          </cell>
          <cell r="ED283" t="e">
            <v>#N/A</v>
          </cell>
        </row>
        <row r="284">
          <cell r="F284" t="str">
            <v>=</v>
          </cell>
          <cell r="G284" t="str">
            <v>=</v>
          </cell>
          <cell r="H284" t="str">
            <v>=</v>
          </cell>
          <cell r="I284" t="str">
            <v>=</v>
          </cell>
          <cell r="J284" t="str">
            <v>=</v>
          </cell>
          <cell r="K284" t="str">
            <v>=</v>
          </cell>
          <cell r="L284" t="str">
            <v>=</v>
          </cell>
          <cell r="M284" t="str">
            <v>=</v>
          </cell>
          <cell r="N284" t="str">
            <v>=</v>
          </cell>
          <cell r="O284" t="str">
            <v>=</v>
          </cell>
          <cell r="P284" t="str">
            <v>=</v>
          </cell>
          <cell r="Q284" t="str">
            <v>=</v>
          </cell>
          <cell r="R284" t="str">
            <v>=</v>
          </cell>
          <cell r="S284" t="str">
            <v>=</v>
          </cell>
          <cell r="T284" t="str">
            <v>=</v>
          </cell>
          <cell r="U284" t="str">
            <v>=</v>
          </cell>
          <cell r="V284" t="str">
            <v>=</v>
          </cell>
          <cell r="W284" t="str">
            <v>=</v>
          </cell>
          <cell r="X284" t="str">
            <v>=</v>
          </cell>
          <cell r="Y284" t="str">
            <v>=</v>
          </cell>
          <cell r="Z284" t="str">
            <v>=</v>
          </cell>
          <cell r="AA284" t="str">
            <v>=</v>
          </cell>
          <cell r="AB284" t="str">
            <v>=</v>
          </cell>
          <cell r="AC284" t="str">
            <v>=</v>
          </cell>
          <cell r="AD284" t="str">
            <v>=</v>
          </cell>
          <cell r="AE284" t="str">
            <v>=</v>
          </cell>
          <cell r="AF284" t="str">
            <v>=</v>
          </cell>
          <cell r="AG284" t="str">
            <v>=</v>
          </cell>
          <cell r="AH284" t="str">
            <v>=</v>
          </cell>
          <cell r="AI284" t="str">
            <v>=</v>
          </cell>
          <cell r="AJ284" t="str">
            <v>=</v>
          </cell>
          <cell r="AK284" t="str">
            <v>=</v>
          </cell>
          <cell r="AL284" t="str">
            <v>=</v>
          </cell>
          <cell r="AM284" t="str">
            <v>=</v>
          </cell>
          <cell r="AN284" t="str">
            <v>=</v>
          </cell>
          <cell r="AO284" t="str">
            <v>=</v>
          </cell>
          <cell r="AP284" t="str">
            <v>=</v>
          </cell>
          <cell r="AQ284" t="str">
            <v>=</v>
          </cell>
          <cell r="AR284" t="str">
            <v>=</v>
          </cell>
          <cell r="AS284" t="str">
            <v>=</v>
          </cell>
          <cell r="AT284" t="str">
            <v>=</v>
          </cell>
          <cell r="AU284" t="str">
            <v>=</v>
          </cell>
          <cell r="AV284" t="str">
            <v>=</v>
          </cell>
          <cell r="AW284" t="str">
            <v>=</v>
          </cell>
          <cell r="AX284" t="str">
            <v>=</v>
          </cell>
          <cell r="AY284" t="str">
            <v>=</v>
          </cell>
          <cell r="AZ284" t="str">
            <v>=</v>
          </cell>
          <cell r="BA284" t="str">
            <v>=</v>
          </cell>
          <cell r="BB284" t="str">
            <v>=</v>
          </cell>
          <cell r="BC284" t="str">
            <v>=</v>
          </cell>
          <cell r="BD284" t="str">
            <v>=</v>
          </cell>
          <cell r="BE284" t="str">
            <v>=</v>
          </cell>
          <cell r="BF284" t="str">
            <v>=</v>
          </cell>
          <cell r="BG284" t="str">
            <v>=</v>
          </cell>
          <cell r="BH284" t="str">
            <v>=</v>
          </cell>
          <cell r="BI284" t="str">
            <v>=</v>
          </cell>
          <cell r="BJ284" t="str">
            <v>=</v>
          </cell>
          <cell r="BK284" t="str">
            <v>=</v>
          </cell>
          <cell r="BL284" t="str">
            <v>=</v>
          </cell>
          <cell r="BM284" t="str">
            <v>=</v>
          </cell>
          <cell r="BN284" t="str">
            <v>=</v>
          </cell>
          <cell r="BO284" t="str">
            <v>=</v>
          </cell>
          <cell r="BP284" t="str">
            <v>=</v>
          </cell>
          <cell r="BQ284" t="str">
            <v>=</v>
          </cell>
          <cell r="BR284" t="str">
            <v>=</v>
          </cell>
          <cell r="BS284" t="str">
            <v>=</v>
          </cell>
          <cell r="BT284" t="str">
            <v>=</v>
          </cell>
          <cell r="BU284" t="str">
            <v>=</v>
          </cell>
          <cell r="BV284" t="str">
            <v>=</v>
          </cell>
          <cell r="BW284" t="str">
            <v>=</v>
          </cell>
          <cell r="BX284" t="str">
            <v>=</v>
          </cell>
          <cell r="BY284" t="str">
            <v>=</v>
          </cell>
          <cell r="BZ284" t="str">
            <v>=</v>
          </cell>
          <cell r="CA284" t="str">
            <v>=</v>
          </cell>
          <cell r="CB284" t="str">
            <v>=</v>
          </cell>
          <cell r="CC284" t="str">
            <v>=</v>
          </cell>
          <cell r="CD284" t="str">
            <v>=</v>
          </cell>
          <cell r="CE284" t="str">
            <v>=</v>
          </cell>
          <cell r="CF284" t="str">
            <v>=</v>
          </cell>
          <cell r="CG284" t="str">
            <v>=</v>
          </cell>
          <cell r="CH284" t="str">
            <v>=</v>
          </cell>
          <cell r="CI284" t="str">
            <v>=</v>
          </cell>
          <cell r="CJ284" t="str">
            <v>=</v>
          </cell>
          <cell r="CK284" t="str">
            <v>=</v>
          </cell>
          <cell r="CL284" t="str">
            <v>=</v>
          </cell>
          <cell r="CM284" t="str">
            <v>=</v>
          </cell>
          <cell r="CN284" t="str">
            <v>=</v>
          </cell>
          <cell r="CO284" t="str">
            <v>=</v>
          </cell>
          <cell r="CP284" t="str">
            <v>=</v>
          </cell>
          <cell r="CQ284" t="str">
            <v>=</v>
          </cell>
          <cell r="CR284" t="str">
            <v>=</v>
          </cell>
          <cell r="CS284" t="str">
            <v>=</v>
          </cell>
          <cell r="CT284" t="str">
            <v>=</v>
          </cell>
          <cell r="CU284" t="str">
            <v>=</v>
          </cell>
          <cell r="CV284" t="str">
            <v>=</v>
          </cell>
          <cell r="CW284" t="str">
            <v>=</v>
          </cell>
          <cell r="CX284" t="str">
            <v>=</v>
          </cell>
          <cell r="CY284" t="str">
            <v>=</v>
          </cell>
          <cell r="CZ284" t="str">
            <v>=</v>
          </cell>
          <cell r="DA284" t="str">
            <v>=</v>
          </cell>
          <cell r="DB284" t="str">
            <v>=</v>
          </cell>
          <cell r="DC284" t="str">
            <v>=</v>
          </cell>
          <cell r="DD284" t="str">
            <v>=</v>
          </cell>
          <cell r="DE284" t="str">
            <v>=</v>
          </cell>
          <cell r="DF284" t="str">
            <v>=</v>
          </cell>
          <cell r="DG284" t="str">
            <v>=</v>
          </cell>
          <cell r="DH284" t="str">
            <v>=</v>
          </cell>
          <cell r="DI284" t="str">
            <v>=</v>
          </cell>
          <cell r="DJ284" t="str">
            <v>=</v>
          </cell>
          <cell r="DK284" t="str">
            <v>=</v>
          </cell>
          <cell r="DL284" t="str">
            <v>=</v>
          </cell>
          <cell r="DM284" t="str">
            <v>=</v>
          </cell>
          <cell r="DN284" t="str">
            <v>=</v>
          </cell>
          <cell r="DO284" t="str">
            <v>=</v>
          </cell>
          <cell r="DP284" t="str">
            <v>=</v>
          </cell>
          <cell r="DQ284" t="str">
            <v>=</v>
          </cell>
          <cell r="DR284" t="str">
            <v>=</v>
          </cell>
          <cell r="DS284" t="str">
            <v>=</v>
          </cell>
          <cell r="DT284" t="str">
            <v>=</v>
          </cell>
          <cell r="DU284" t="str">
            <v>=</v>
          </cell>
          <cell r="DV284" t="str">
            <v>=</v>
          </cell>
          <cell r="DW284" t="str">
            <v>=</v>
          </cell>
          <cell r="DX284" t="str">
            <v>=</v>
          </cell>
          <cell r="DY284" t="str">
            <v>=</v>
          </cell>
          <cell r="DZ284" t="str">
            <v>=</v>
          </cell>
          <cell r="EA284" t="str">
            <v>=</v>
          </cell>
          <cell r="EB284" t="str">
            <v>=</v>
          </cell>
          <cell r="EC284" t="str">
            <v>=</v>
          </cell>
          <cell r="ED284" t="str">
            <v>=</v>
          </cell>
        </row>
        <row r="285">
          <cell r="F285">
            <v>-5.8018813502513922E-3</v>
          </cell>
          <cell r="G285">
            <v>-7.0091908414759985E-3</v>
          </cell>
          <cell r="H285">
            <v>-9.3312531352935935E-3</v>
          </cell>
          <cell r="I285">
            <v>-1.0661313296253638E-2</v>
          </cell>
          <cell r="J285">
            <v>-1.2145480889103055E-2</v>
          </cell>
          <cell r="K285">
            <v>-1.7428887355745104E-2</v>
          </cell>
          <cell r="L285">
            <v>-3.758370777953246E-2</v>
          </cell>
          <cell r="M285">
            <v>-3.3444250534103048E-2</v>
          </cell>
          <cell r="N285">
            <v>-1.4679989232337931E-2</v>
          </cell>
          <cell r="O285">
            <v>-1.0441383064549115E-2</v>
          </cell>
          <cell r="P285">
            <v>-6.831065497685529E-3</v>
          </cell>
          <cell r="Q285">
            <v>-6.0589431623263579E-3</v>
          </cell>
          <cell r="R285">
            <v>-4.0552343935864599E-3</v>
          </cell>
          <cell r="S285">
            <v>1.3126888873671305E-5</v>
          </cell>
          <cell r="T285">
            <v>-1.711245673057249E-4</v>
          </cell>
          <cell r="U285">
            <v>-3.8361204259942383E-3</v>
          </cell>
          <cell r="V285">
            <v>-4.3549794481947401E-3</v>
          </cell>
          <cell r="W285">
            <v>-6.5900256598006024E-3</v>
          </cell>
          <cell r="X285">
            <v>-8.1242945374668807E-3</v>
          </cell>
          <cell r="Y285">
            <v>-3.0022682827706149E-3</v>
          </cell>
          <cell r="Z285">
            <v>-8.7644073790329458E-3</v>
          </cell>
          <cell r="AA285">
            <v>-7.2349732177627857E-3</v>
          </cell>
          <cell r="AB285">
            <v>-7.2978996236834348E-3</v>
          </cell>
          <cell r="AC285">
            <v>1.0082092141061594E-4</v>
          </cell>
          <cell r="AD285">
            <v>1.6987888353980907E-4</v>
          </cell>
          <cell r="AE285">
            <v>-3.9215989016376795E-3</v>
          </cell>
          <cell r="AF285">
            <v>3.0776439103874509E-5</v>
          </cell>
          <cell r="AG285">
            <v>-8.2880948163222001E-5</v>
          </cell>
          <cell r="AH285">
            <v>-3.8463116734099856E-3</v>
          </cell>
          <cell r="AI285">
            <v>-5.4177110920932137E-3</v>
          </cell>
          <cell r="AJ285">
            <v>-6.7004580664153934E-3</v>
          </cell>
          <cell r="AK285">
            <v>-7.705507556529767E-3</v>
          </cell>
          <cell r="AL285">
            <v>-2.1568907854003783E-3</v>
          </cell>
          <cell r="AM285">
            <v>-9.0889696623719374E-3</v>
          </cell>
          <cell r="AN285">
            <v>-8.2892159942602461E-3</v>
          </cell>
          <cell r="AO285">
            <v>-5.1169430031450247E-3</v>
          </cell>
          <cell r="AP285">
            <v>2.7165142839891132E-4</v>
          </cell>
          <cell r="AQ285">
            <v>4.5743498040096142E-4</v>
          </cell>
          <cell r="AR285">
            <v>-4.2523561707028534E-3</v>
          </cell>
          <cell r="AS285">
            <v>2.6926159091544832E-4</v>
          </cell>
          <cell r="AT285">
            <v>-9.9599118787097041E-5</v>
          </cell>
          <cell r="AU285">
            <v>-3.8394506181305132E-3</v>
          </cell>
          <cell r="AV285">
            <v>-5.2534271727182613E-3</v>
          </cell>
          <cell r="AW285">
            <v>-8.2860022845210324E-3</v>
          </cell>
          <cell r="AX285">
            <v>-8.5932164940913935E-3</v>
          </cell>
          <cell r="AY285">
            <v>-2.7749724625820704E-3</v>
          </cell>
          <cell r="AZ285">
            <v>-1.0058502572547923E-2</v>
          </cell>
          <cell r="BA285">
            <v>-7.9769704963830179E-3</v>
          </cell>
          <cell r="BB285">
            <v>-5.9777631252551089E-3</v>
          </cell>
          <cell r="BC285">
            <v>3.5030923049461649E-4</v>
          </cell>
          <cell r="BD285">
            <v>5.450483349669355E-4</v>
          </cell>
          <cell r="BE285">
            <v>-2.9454187266075849E-3</v>
          </cell>
          <cell r="BF285">
            <v>1.1631125483155813E-3</v>
          </cell>
          <cell r="BG285">
            <v>1.2549713642293625E-3</v>
          </cell>
          <cell r="BH285">
            <v>-1.9056019515204525E-3</v>
          </cell>
          <cell r="BI285">
            <v>-3.2898348376448894E-3</v>
          </cell>
          <cell r="BJ285">
            <v>-5.807035753136347E-3</v>
          </cell>
          <cell r="BK285">
            <v>-7.0591199152190143E-3</v>
          </cell>
          <cell r="BL285">
            <v>-3.1425699324074685E-3</v>
          </cell>
          <cell r="BM285">
            <v>-9.2878644586136261E-3</v>
          </cell>
          <cell r="BN285">
            <v>-5.2778960540997844E-3</v>
          </cell>
          <cell r="BO285">
            <v>-4.2800204827919686E-3</v>
          </cell>
          <cell r="BP285">
            <v>1.2286644870194152E-3</v>
          </cell>
          <cell r="BQ285">
            <v>1.1452173989390246E-3</v>
          </cell>
          <cell r="BR285">
            <v>-2.8566514950227884E-3</v>
          </cell>
          <cell r="BS285">
            <v>1.3291693804902138E-3</v>
          </cell>
          <cell r="BT285">
            <v>1.1404979026714557E-3</v>
          </cell>
          <cell r="BU285">
            <v>-1.9878074221928443E-3</v>
          </cell>
          <cell r="BV285">
            <v>-3.1902641732983739E-3</v>
          </cell>
          <cell r="BW285">
            <v>-5.204583549577535E-3</v>
          </cell>
          <cell r="BX285">
            <v>-6.1340156628588716E-3</v>
          </cell>
          <cell r="BY285">
            <v>-2.1738330175793408E-3</v>
          </cell>
          <cell r="BZ285">
            <v>-1.107976807935529E-2</v>
          </cell>
          <cell r="CA285">
            <v>-5.211604144662374E-3</v>
          </cell>
          <cell r="CB285">
            <v>-3.9919456194752456E-3</v>
          </cell>
          <cell r="CC285">
            <v>1.2892365735091005E-3</v>
          </cell>
          <cell r="CD285">
            <v>1.068234966826509E-3</v>
          </cell>
          <cell r="CE285">
            <v>-5.4990474265821376E-3</v>
          </cell>
          <cell r="CF285">
            <v>7.5217223691481649E-4</v>
          </cell>
          <cell r="CG285">
            <v>4.755055705274458E-5</v>
          </cell>
          <cell r="CH285">
            <v>-2.9462570002891653E-3</v>
          </cell>
          <cell r="CI285">
            <v>-3.2655806985175673E-3</v>
          </cell>
          <cell r="CJ285">
            <v>-8.4973373645063077E-3</v>
          </cell>
          <cell r="CK285">
            <v>-9.8304716303694306E-3</v>
          </cell>
          <cell r="CL285">
            <v>-1.0379014539076081E-2</v>
          </cell>
          <cell r="CM285">
            <v>-1.7911048808841201E-2</v>
          </cell>
          <cell r="CN285">
            <v>-6.7836806239611747E-3</v>
          </cell>
          <cell r="CO285">
            <v>-6.6539747126732607E-3</v>
          </cell>
          <cell r="CP285">
            <v>1.7346550838226449E-4</v>
          </cell>
          <cell r="CQ285">
            <v>7.9626621226580596E-4</v>
          </cell>
          <cell r="CR285">
            <v>-5.3622206607961687E-3</v>
          </cell>
          <cell r="CS285">
            <v>1.0212597535250723E-3</v>
          </cell>
          <cell r="CT285">
            <v>3.9325331641748562E-5</v>
          </cell>
          <cell r="CU285">
            <v>-4.8963695653689854E-3</v>
          </cell>
          <cell r="CV285">
            <v>-4.5537706605678352E-3</v>
          </cell>
          <cell r="CW285">
            <v>-8.0590211437012726E-3</v>
          </cell>
          <cell r="CX285">
            <v>-8.6664716864213176E-3</v>
          </cell>
          <cell r="CY285">
            <v>-8.7072886805898975E-3</v>
          </cell>
          <cell r="CZ285">
            <v>-1.3511079476884902E-2</v>
          </cell>
          <cell r="DA285">
            <v>-8.9703610095028807E-3</v>
          </cell>
          <cell r="DB285">
            <v>-8.4576236454267928E-3</v>
          </cell>
          <cell r="DC285">
            <v>-3.966694750729971E-4</v>
          </cell>
          <cell r="DD285">
            <v>1.0476022978274102E-3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6">
          <cell r="F286">
            <v>25.174051419680673</v>
          </cell>
          <cell r="G286">
            <v>23.706924722376666</v>
          </cell>
          <cell r="H286">
            <v>21.066361389812766</v>
          </cell>
          <cell r="I286">
            <v>19.602286402454901</v>
          </cell>
          <cell r="J286">
            <v>19.979001496450714</v>
          </cell>
          <cell r="K286">
            <v>28.456237973736712</v>
          </cell>
          <cell r="L286">
            <v>78.149849036091425</v>
          </cell>
          <cell r="M286">
            <v>66.200025895793914</v>
          </cell>
          <cell r="N286">
            <v>28.661718856940265</v>
          </cell>
          <cell r="O286">
            <v>24.680870021271662</v>
          </cell>
          <cell r="P286">
            <v>24.880338516958808</v>
          </cell>
          <cell r="Q286">
            <v>31.897499209556756</v>
          </cell>
          <cell r="R286">
            <v>9.6293894277404064</v>
          </cell>
          <cell r="S286">
            <v>-5.7331452189725074E-2</v>
          </cell>
          <cell r="T286">
            <v>0.58243983824830481</v>
          </cell>
          <cell r="U286">
            <v>8.7211242023842406</v>
          </cell>
          <cell r="V286">
            <v>8.0518841610583678</v>
          </cell>
          <cell r="W286">
            <v>10.918984603787338</v>
          </cell>
          <cell r="X286">
            <v>13.457211089114965</v>
          </cell>
          <cell r="Y286">
            <v>6.2878283706943314</v>
          </cell>
          <cell r="Z286">
            <v>17.482629557072958</v>
          </cell>
          <cell r="AA286">
            <v>14.214874109727882</v>
          </cell>
          <cell r="AB286">
            <v>17.35970715142502</v>
          </cell>
          <cell r="AC286">
            <v>-0.36983548430432006</v>
          </cell>
          <cell r="AD286">
            <v>-0.90058480756291481</v>
          </cell>
          <cell r="AE286">
            <v>9.3670352774130201</v>
          </cell>
          <cell r="AF286">
            <v>-0.1353952278849527</v>
          </cell>
          <cell r="AG286">
            <v>0.28429421956922807</v>
          </cell>
          <cell r="AH286">
            <v>8.8018709322446753</v>
          </cell>
          <cell r="AI286">
            <v>10.083835596476888</v>
          </cell>
          <cell r="AJ286">
            <v>11.156670860408411</v>
          </cell>
          <cell r="AK286">
            <v>12.757668769980217</v>
          </cell>
          <cell r="AL286">
            <v>4.5479888515120992</v>
          </cell>
          <cell r="AM286">
            <v>18.255505952895547</v>
          </cell>
          <cell r="AN286">
            <v>16.374875732849922</v>
          </cell>
          <cell r="AO286">
            <v>12.24350500687062</v>
          </cell>
          <cell r="AP286">
            <v>-1.0022412646927719</v>
          </cell>
          <cell r="AQ286">
            <v>-2.4418363775494787</v>
          </cell>
          <cell r="AR286">
            <v>10.22407631427687</v>
          </cell>
          <cell r="AS286">
            <v>-1.1941582671121276</v>
          </cell>
          <cell r="AT286">
            <v>0.33453459611353764</v>
          </cell>
          <cell r="AU286">
            <v>8.8423784923053539</v>
          </cell>
          <cell r="AV286">
            <v>9.8394465171055341</v>
          </cell>
          <cell r="AW286">
            <v>13.906989372715405</v>
          </cell>
          <cell r="AX286">
            <v>14.321263181979145</v>
          </cell>
          <cell r="AY286">
            <v>5.9006977616305925</v>
          </cell>
          <cell r="AZ286">
            <v>20.357265512794971</v>
          </cell>
          <cell r="BA286">
            <v>15.872863638240691</v>
          </cell>
          <cell r="BB286">
            <v>14.413929221708164</v>
          </cell>
          <cell r="BC286">
            <v>-1.301891060365578</v>
          </cell>
          <cell r="BD286">
            <v>-2.9336175045098161</v>
          </cell>
          <cell r="BE286">
            <v>7.148382078296998</v>
          </cell>
          <cell r="BF286">
            <v>-5.2037101250285156</v>
          </cell>
          <cell r="BG286">
            <v>-4.3692957767844094</v>
          </cell>
          <cell r="BH286">
            <v>4.4211569522535363</v>
          </cell>
          <cell r="BI286">
            <v>6.2090809871350041</v>
          </cell>
          <cell r="BJ286">
            <v>9.80278592243444</v>
          </cell>
          <cell r="BK286">
            <v>11.944525592757627</v>
          </cell>
          <cell r="BL286">
            <v>6.7409542401837133</v>
          </cell>
          <cell r="BM286">
            <v>18.948680187158562</v>
          </cell>
          <cell r="BN286">
            <v>10.581791820721827</v>
          </cell>
          <cell r="BO286">
            <v>10.396042456904226</v>
          </cell>
          <cell r="BP286">
            <v>-4.6056722257268365</v>
          </cell>
          <cell r="BQ286">
            <v>-6.2182353865121485</v>
          </cell>
          <cell r="BR286">
            <v>6.992050694653309</v>
          </cell>
          <cell r="BS286">
            <v>-6.0023107458379039</v>
          </cell>
          <cell r="BT286">
            <v>-4.0039713582193608</v>
          </cell>
          <cell r="BU286">
            <v>4.6522216260764431</v>
          </cell>
          <cell r="BV286">
            <v>6.0748352668911112</v>
          </cell>
          <cell r="BW286">
            <v>8.8592896835966979</v>
          </cell>
          <cell r="BX286">
            <v>10.396381224256892</v>
          </cell>
          <cell r="BY286">
            <v>4.7070393032982336</v>
          </cell>
          <cell r="BZ286">
            <v>22.817480621856649</v>
          </cell>
          <cell r="CA286">
            <v>10.547854799356067</v>
          </cell>
          <cell r="CB286">
            <v>9.7754538764569556</v>
          </cell>
          <cell r="CC286">
            <v>-4.8803885380033041</v>
          </cell>
          <cell r="CD286">
            <v>-5.8594316205832904</v>
          </cell>
          <cell r="CE286">
            <v>13.585518795013645</v>
          </cell>
          <cell r="CF286">
            <v>-3.4304412036850263</v>
          </cell>
          <cell r="CG286">
            <v>-0.16846358644967843</v>
          </cell>
          <cell r="CH286">
            <v>6.9571804077244428</v>
          </cell>
          <cell r="CI286">
            <v>6.2710058270480875</v>
          </cell>
          <cell r="CJ286">
            <v>14.579200191084007</v>
          </cell>
          <cell r="CK286">
            <v>16.815656973241254</v>
          </cell>
          <cell r="CL286">
            <v>22.695406034951475</v>
          </cell>
          <cell r="CM286">
            <v>37.237669774949659</v>
          </cell>
          <cell r="CN286">
            <v>13.859495699071744</v>
          </cell>
          <cell r="CO286">
            <v>16.435293125035219</v>
          </cell>
          <cell r="CP286">
            <v>-0.66353487986502158</v>
          </cell>
          <cell r="CQ286">
            <v>-4.4115793771496143</v>
          </cell>
          <cell r="CR286">
            <v>13.376408280588244</v>
          </cell>
          <cell r="CS286">
            <v>-4.7046809264070424</v>
          </cell>
          <cell r="CT286">
            <v>-0.13660302772912453</v>
          </cell>
          <cell r="CU286">
            <v>11.687499034221435</v>
          </cell>
          <cell r="CV286">
            <v>8.8133394378245722</v>
          </cell>
          <cell r="CW286">
            <v>13.976463773613109</v>
          </cell>
          <cell r="CX286">
            <v>15.07333496817928</v>
          </cell>
          <cell r="CY286">
            <v>19.229676943504874</v>
          </cell>
          <cell r="CZ286">
            <v>28.412300247246318</v>
          </cell>
          <cell r="DA286">
            <v>18.492393005657906</v>
          </cell>
          <cell r="DB286">
            <v>21.095812885825062</v>
          </cell>
          <cell r="DC286">
            <v>1.5351587248978251</v>
          </cell>
          <cell r="DD286">
            <v>-5.8628955676524583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3"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</row>
        <row r="314"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</row>
        <row r="316"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1"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4">
          <cell r="F324">
            <v>4.6869999999980791</v>
          </cell>
          <cell r="G324">
            <v>19.152000000001863</v>
          </cell>
          <cell r="H324">
            <v>74</v>
          </cell>
          <cell r="I324">
            <v>71.032000000006519</v>
          </cell>
          <cell r="J324">
            <v>0.62399999999979627</v>
          </cell>
          <cell r="K324">
            <v>45.970000000001164</v>
          </cell>
          <cell r="L324">
            <v>15.894000000000233</v>
          </cell>
          <cell r="M324">
            <v>64.476000000009662</v>
          </cell>
          <cell r="N324">
            <v>58.186999999998079</v>
          </cell>
          <cell r="O324">
            <v>6.7899999999935972</v>
          </cell>
          <cell r="P324">
            <v>28.330000000001746</v>
          </cell>
          <cell r="Q324">
            <v>33.399999999994179</v>
          </cell>
          <cell r="R324">
            <v>393.6826000000583</v>
          </cell>
          <cell r="S324">
            <v>8.3589999999967404</v>
          </cell>
          <cell r="T324">
            <v>9.2150000000037835</v>
          </cell>
          <cell r="U324">
            <v>34.826000000000931</v>
          </cell>
          <cell r="V324">
            <v>41.445999999999913</v>
          </cell>
          <cell r="W324">
            <v>21.3145999999997</v>
          </cell>
          <cell r="X324">
            <v>49.899999999994179</v>
          </cell>
          <cell r="Y324">
            <v>30.955000000001746</v>
          </cell>
          <cell r="Z324">
            <v>36.509999999994761</v>
          </cell>
          <cell r="AA324">
            <v>55.797000000005937</v>
          </cell>
          <cell r="AB324">
            <v>11.239999999990687</v>
          </cell>
          <cell r="AC324">
            <v>55.05000000000291</v>
          </cell>
          <cell r="AD324">
            <v>39.070000000006985</v>
          </cell>
          <cell r="AE324">
            <v>425.59230000001844</v>
          </cell>
          <cell r="AF324">
            <v>31.437000000005355</v>
          </cell>
          <cell r="AG324">
            <v>24.406000000002678</v>
          </cell>
          <cell r="AH324">
            <v>31.623999999996158</v>
          </cell>
          <cell r="AI324">
            <v>56.026000000001659</v>
          </cell>
          <cell r="AJ324">
            <v>15.23529999999937</v>
          </cell>
          <cell r="AK324">
            <v>36.184999999997672</v>
          </cell>
          <cell r="AL324">
            <v>16.100000000005821</v>
          </cell>
          <cell r="AM324">
            <v>32.960000000006403</v>
          </cell>
          <cell r="AN324">
            <v>71.913000000000466</v>
          </cell>
          <cell r="AO324">
            <v>29.559999999997672</v>
          </cell>
          <cell r="AP324">
            <v>38.889999999999418</v>
          </cell>
          <cell r="AQ324">
            <v>41.256000000008498</v>
          </cell>
          <cell r="AR324">
            <v>359.29050000000279</v>
          </cell>
          <cell r="AS324">
            <v>6.135999999998603</v>
          </cell>
          <cell r="AT324">
            <v>15.875</v>
          </cell>
          <cell r="AU324">
            <v>45.383999999998196</v>
          </cell>
          <cell r="AV324">
            <v>63.595000000001164</v>
          </cell>
          <cell r="AW324">
            <v>26.013500000000022</v>
          </cell>
          <cell r="AX324">
            <v>40.755999999993946</v>
          </cell>
          <cell r="AY324">
            <v>0</v>
          </cell>
          <cell r="AZ324">
            <v>25.684999999997672</v>
          </cell>
          <cell r="BA324">
            <v>52.175999999999476</v>
          </cell>
          <cell r="BB324">
            <v>9.1399999999994179</v>
          </cell>
          <cell r="BC324">
            <v>50.519999999989523</v>
          </cell>
          <cell r="BD324">
            <v>24.009999999994761</v>
          </cell>
          <cell r="BE324">
            <v>321.59399999992456</v>
          </cell>
          <cell r="BF324">
            <v>22.347000000001572</v>
          </cell>
          <cell r="BG324">
            <v>10.85399999999936</v>
          </cell>
          <cell r="BH324">
            <v>35.668000000005122</v>
          </cell>
          <cell r="BI324">
            <v>136.76200000000244</v>
          </cell>
          <cell r="BJ324">
            <v>41.021999999999025</v>
          </cell>
          <cell r="BK324">
            <v>0.38000000000465661</v>
          </cell>
          <cell r="BL324">
            <v>11.904999999998836</v>
          </cell>
          <cell r="BM324">
            <v>2.555000000007567</v>
          </cell>
          <cell r="BN324">
            <v>21.653999999994994</v>
          </cell>
          <cell r="BO324">
            <v>0.19700000000011642</v>
          </cell>
          <cell r="BP324">
            <v>10.380000000004657</v>
          </cell>
          <cell r="BQ324">
            <v>27.870000000002619</v>
          </cell>
          <cell r="BR324">
            <v>565.44799999997485</v>
          </cell>
          <cell r="BS324">
            <v>14.493000000002212</v>
          </cell>
          <cell r="BT324">
            <v>22.784999999996217</v>
          </cell>
          <cell r="BU324">
            <v>30.619999999995343</v>
          </cell>
          <cell r="BV324">
            <v>61.542999999997846</v>
          </cell>
          <cell r="BW324">
            <v>310.33799999999974</v>
          </cell>
          <cell r="BX324">
            <v>12.23399999999674</v>
          </cell>
          <cell r="BY324">
            <v>13.379999999990105</v>
          </cell>
          <cell r="BZ324">
            <v>23.779999999998836</v>
          </cell>
          <cell r="CA324">
            <v>4.952000000004773</v>
          </cell>
          <cell r="CB324">
            <v>9.4429999999993015</v>
          </cell>
          <cell r="CC324">
            <v>12.630000000004657</v>
          </cell>
          <cell r="CD324">
            <v>49.25</v>
          </cell>
          <cell r="CE324">
            <v>372.66600000008475</v>
          </cell>
          <cell r="CF324">
            <v>4.1270000000004075</v>
          </cell>
          <cell r="CG324">
            <v>15.370999999999185</v>
          </cell>
          <cell r="CH324">
            <v>23.633999999998196</v>
          </cell>
          <cell r="CI324">
            <v>66.080000000001746</v>
          </cell>
          <cell r="CJ324">
            <v>11.102999999999156</v>
          </cell>
          <cell r="CK324">
            <v>16.880000000004657</v>
          </cell>
          <cell r="CL324">
            <v>0</v>
          </cell>
          <cell r="CM324">
            <v>8.1160000000018044</v>
          </cell>
          <cell r="CN324">
            <v>170.28100000000268</v>
          </cell>
          <cell r="CO324">
            <v>13.687999999994645</v>
          </cell>
          <cell r="CP324">
            <v>20.76600000000326</v>
          </cell>
          <cell r="CQ324">
            <v>22.619999999995343</v>
          </cell>
          <cell r="CR324">
            <v>283.42099999997299</v>
          </cell>
          <cell r="CS324">
            <v>4.2770000000018626</v>
          </cell>
          <cell r="CT324">
            <v>4.4020000000018626</v>
          </cell>
          <cell r="CU324">
            <v>36.606999999996333</v>
          </cell>
          <cell r="CV324">
            <v>58.337999999999738</v>
          </cell>
          <cell r="CW324">
            <v>8.9750000000003638</v>
          </cell>
          <cell r="CX324">
            <v>30.75</v>
          </cell>
          <cell r="CY324">
            <v>6.794000000008964</v>
          </cell>
          <cell r="CZ324">
            <v>21.101999999998952</v>
          </cell>
          <cell r="DA324">
            <v>71.255999999997584</v>
          </cell>
          <cell r="DB324">
            <v>15.909999999996217</v>
          </cell>
          <cell r="DC324">
            <v>12.809999999997672</v>
          </cell>
          <cell r="DD324">
            <v>12.19999999999709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</row>
        <row r="325">
          <cell r="F325">
            <v>164.95999999999185</v>
          </cell>
          <cell r="G325">
            <v>110.44000000000233</v>
          </cell>
          <cell r="H325">
            <v>79.360000000000582</v>
          </cell>
          <cell r="I325">
            <v>43.129999999990105</v>
          </cell>
          <cell r="J325">
            <v>86.860000000000582</v>
          </cell>
          <cell r="K325">
            <v>52.485000000000582</v>
          </cell>
          <cell r="L325">
            <v>-29.860000000000582</v>
          </cell>
          <cell r="M325">
            <v>111.58499999999185</v>
          </cell>
          <cell r="N325">
            <v>55.400000000023283</v>
          </cell>
          <cell r="O325">
            <v>182.02000000001863</v>
          </cell>
          <cell r="P325">
            <v>88.070000000006985</v>
          </cell>
          <cell r="Q325">
            <v>16.220000000001164</v>
          </cell>
          <cell r="R325">
            <v>1107.1359999999404</v>
          </cell>
          <cell r="S325">
            <v>160.63000000000466</v>
          </cell>
          <cell r="T325">
            <v>92.879999999975553</v>
          </cell>
          <cell r="U325">
            <v>92.365999999994528</v>
          </cell>
          <cell r="V325">
            <v>77.669999999998254</v>
          </cell>
          <cell r="W325">
            <v>79.649999999994179</v>
          </cell>
          <cell r="X325">
            <v>-62.770000000004075</v>
          </cell>
          <cell r="Y325">
            <v>98.410000000003492</v>
          </cell>
          <cell r="Z325">
            <v>132.25999999999476</v>
          </cell>
          <cell r="AA325">
            <v>85.5</v>
          </cell>
          <cell r="AB325">
            <v>183.75</v>
          </cell>
          <cell r="AC325">
            <v>130.98000000001048</v>
          </cell>
          <cell r="AD325">
            <v>35.809999999997672</v>
          </cell>
          <cell r="AE325">
            <v>1207.7140000001527</v>
          </cell>
          <cell r="AF325">
            <v>145</v>
          </cell>
          <cell r="AG325">
            <v>123.57999999998719</v>
          </cell>
          <cell r="AH325">
            <v>80.75</v>
          </cell>
          <cell r="AI325">
            <v>121.57000000000698</v>
          </cell>
          <cell r="AJ325">
            <v>94.220000000001164</v>
          </cell>
          <cell r="AK325">
            <v>51.055000000007567</v>
          </cell>
          <cell r="AL325">
            <v>234.66399999998976</v>
          </cell>
          <cell r="AM325">
            <v>33.154999999998836</v>
          </cell>
          <cell r="AN325">
            <v>76.610000000000582</v>
          </cell>
          <cell r="AO325">
            <v>120.95000000001164</v>
          </cell>
          <cell r="AP325">
            <v>109.35999999998603</v>
          </cell>
          <cell r="AQ325">
            <v>16.799999999988358</v>
          </cell>
          <cell r="AR325">
            <v>965.03399999975227</v>
          </cell>
          <cell r="AS325">
            <v>65.949999999982538</v>
          </cell>
          <cell r="AT325">
            <v>101.57000000000698</v>
          </cell>
          <cell r="AU325">
            <v>46.364000000001397</v>
          </cell>
          <cell r="AV325">
            <v>107.10999999998603</v>
          </cell>
          <cell r="AW325">
            <v>89</v>
          </cell>
          <cell r="AX325">
            <v>23.190000000002328</v>
          </cell>
          <cell r="AY325">
            <v>53.850000000005821</v>
          </cell>
          <cell r="AZ325">
            <v>131.66000000000349</v>
          </cell>
          <cell r="BA325">
            <v>82</v>
          </cell>
          <cell r="BB325">
            <v>145.79999999998836</v>
          </cell>
          <cell r="BC325">
            <v>84.620000000024447</v>
          </cell>
          <cell r="BD325">
            <v>33.919999999983702</v>
          </cell>
          <cell r="BE325">
            <v>790.94699999992736</v>
          </cell>
          <cell r="BF325">
            <v>62.85999999998603</v>
          </cell>
          <cell r="BG325">
            <v>83.839999999996508</v>
          </cell>
          <cell r="BH325">
            <v>72.05000000000291</v>
          </cell>
          <cell r="BI325">
            <v>79.020000000004075</v>
          </cell>
          <cell r="BJ325">
            <v>113.47999999999593</v>
          </cell>
          <cell r="BK325">
            <v>30.840000000011059</v>
          </cell>
          <cell r="BL325">
            <v>39.006999999997788</v>
          </cell>
          <cell r="BM325">
            <v>44.009999999994761</v>
          </cell>
          <cell r="BN325">
            <v>41.479999999995925</v>
          </cell>
          <cell r="BO325">
            <v>99.559999999997672</v>
          </cell>
          <cell r="BP325">
            <v>79.190000000002328</v>
          </cell>
          <cell r="BQ325">
            <v>45.60999999998603</v>
          </cell>
          <cell r="BR325">
            <v>591.14200000022538</v>
          </cell>
          <cell r="BS325">
            <v>27.900000000023283</v>
          </cell>
          <cell r="BT325">
            <v>106.94000000000233</v>
          </cell>
          <cell r="BU325">
            <v>290.60599999999977</v>
          </cell>
          <cell r="BV325">
            <v>72.649999999994179</v>
          </cell>
          <cell r="BW325">
            <v>28.984000000011292</v>
          </cell>
          <cell r="BX325">
            <v>33.894000000000233</v>
          </cell>
          <cell r="BY325">
            <v>59.50800000000163</v>
          </cell>
          <cell r="BZ325">
            <v>65.755000000004657</v>
          </cell>
          <cell r="CA325">
            <v>23.615000000005239</v>
          </cell>
          <cell r="CB325">
            <v>144.45000000001164</v>
          </cell>
          <cell r="CC325">
            <v>-273.61000000001513</v>
          </cell>
          <cell r="CD325">
            <v>10.450000000011642</v>
          </cell>
          <cell r="CE325">
            <v>738.83700000005774</v>
          </cell>
          <cell r="CF325">
            <v>74.159999999974389</v>
          </cell>
          <cell r="CG325">
            <v>-17.769999999989523</v>
          </cell>
          <cell r="CH325">
            <v>44.520000000004075</v>
          </cell>
          <cell r="CI325">
            <v>78.474999999991269</v>
          </cell>
          <cell r="CJ325">
            <v>120.5</v>
          </cell>
          <cell r="CK325">
            <v>32.104999999995925</v>
          </cell>
          <cell r="CL325">
            <v>102.61700000000565</v>
          </cell>
          <cell r="CM325">
            <v>79.209999999991851</v>
          </cell>
          <cell r="CN325">
            <v>35.080000000001746</v>
          </cell>
          <cell r="CO325">
            <v>133.26999999998952</v>
          </cell>
          <cell r="CP325">
            <v>46.090000000025611</v>
          </cell>
          <cell r="CQ325">
            <v>10.580000000016298</v>
          </cell>
          <cell r="CR325">
            <v>931.64399999985471</v>
          </cell>
          <cell r="CS325">
            <v>71.269999999989523</v>
          </cell>
          <cell r="CT325">
            <v>105.70999999999185</v>
          </cell>
          <cell r="CU325">
            <v>44.589999999996508</v>
          </cell>
          <cell r="CV325">
            <v>89.209999999991851</v>
          </cell>
          <cell r="CW325">
            <v>102.66999999999825</v>
          </cell>
          <cell r="CX325">
            <v>56.964000000007218</v>
          </cell>
          <cell r="CY325">
            <v>71.046999999998661</v>
          </cell>
          <cell r="CZ325">
            <v>99.862999999997555</v>
          </cell>
          <cell r="DA325">
            <v>89.989999999990687</v>
          </cell>
          <cell r="DB325">
            <v>103.89999999999418</v>
          </cell>
          <cell r="DC325">
            <v>81.509999999980209</v>
          </cell>
          <cell r="DD325">
            <v>14.919999999983702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</row>
        <row r="326">
          <cell r="F326">
            <v>0</v>
          </cell>
          <cell r="G326">
            <v>4.2895000000007713</v>
          </cell>
          <cell r="H326">
            <v>18.399000000001251</v>
          </cell>
          <cell r="I326">
            <v>31.956000000005588</v>
          </cell>
          <cell r="J326">
            <v>21.685399999999845</v>
          </cell>
          <cell r="K326">
            <v>42.914999999993597</v>
          </cell>
          <cell r="L326">
            <v>3.9099999999743886</v>
          </cell>
          <cell r="M326">
            <v>24.965000000000146</v>
          </cell>
          <cell r="N326">
            <v>60.476999999998952</v>
          </cell>
          <cell r="O326">
            <v>34.17500000000291</v>
          </cell>
          <cell r="P326">
            <v>2.4490000000005239</v>
          </cell>
          <cell r="Q326">
            <v>-1042.775999999998</v>
          </cell>
          <cell r="R326">
            <v>-3515.410000000149</v>
          </cell>
          <cell r="S326">
            <v>-647.88999999999942</v>
          </cell>
          <cell r="T326">
            <v>-673.47599999999511</v>
          </cell>
          <cell r="U326">
            <v>-351.29699999999866</v>
          </cell>
          <cell r="V326">
            <v>-222.3660000000018</v>
          </cell>
          <cell r="W326">
            <v>-21.836999999999534</v>
          </cell>
          <cell r="X326">
            <v>-176.59999999999127</v>
          </cell>
          <cell r="Y326">
            <v>-124.04000000000815</v>
          </cell>
          <cell r="Z326">
            <v>-265.59800000000541</v>
          </cell>
          <cell r="AA326">
            <v>-24.330000000001746</v>
          </cell>
          <cell r="AB326">
            <v>9.0460000000020955</v>
          </cell>
          <cell r="AC326">
            <v>-700.47200000000157</v>
          </cell>
          <cell r="AD326">
            <v>-316.55000000000291</v>
          </cell>
          <cell r="AE326">
            <v>-3563.4930000001332</v>
          </cell>
          <cell r="AF326">
            <v>-626.12099999999919</v>
          </cell>
          <cell r="AG326">
            <v>-646.01600000000326</v>
          </cell>
          <cell r="AH326">
            <v>-369.22200000000157</v>
          </cell>
          <cell r="AI326">
            <v>-84.329999999998108</v>
          </cell>
          <cell r="AJ326">
            <v>49.838000000000648</v>
          </cell>
          <cell r="AK326">
            <v>-263.68000000000757</v>
          </cell>
          <cell r="AL326">
            <v>-178.80999999999767</v>
          </cell>
          <cell r="AM326">
            <v>-314.29400000000169</v>
          </cell>
          <cell r="AN326">
            <v>76.955000000001746</v>
          </cell>
          <cell r="AO326">
            <v>-69.105000000010477</v>
          </cell>
          <cell r="AP326">
            <v>-739.82800000000134</v>
          </cell>
          <cell r="AQ326">
            <v>-398.87999999997555</v>
          </cell>
          <cell r="AR326">
            <v>-3425.624599999981</v>
          </cell>
          <cell r="AS326">
            <v>-676.76499999999942</v>
          </cell>
          <cell r="AT326">
            <v>-706.93999999998778</v>
          </cell>
          <cell r="AU326">
            <v>-70.114000000001397</v>
          </cell>
          <cell r="AV326">
            <v>-73.226000000002387</v>
          </cell>
          <cell r="AW326">
            <v>-20.370599999999968</v>
          </cell>
          <cell r="AX326">
            <v>-291.48500000000058</v>
          </cell>
          <cell r="AY326">
            <v>-238.73000000001048</v>
          </cell>
          <cell r="AZ326">
            <v>-163.19399999999587</v>
          </cell>
          <cell r="BA326">
            <v>26.214000000007218</v>
          </cell>
          <cell r="BB326">
            <v>-15.044999999998254</v>
          </cell>
          <cell r="BC326">
            <v>-782.35900000000402</v>
          </cell>
          <cell r="BD326">
            <v>-413.60999999998603</v>
          </cell>
          <cell r="BE326">
            <v>-4034.9580000001006</v>
          </cell>
          <cell r="BF326">
            <v>-646.62800000000061</v>
          </cell>
          <cell r="BG326">
            <v>-686.11999999999534</v>
          </cell>
          <cell r="BH326">
            <v>-570.68999999998778</v>
          </cell>
          <cell r="BI326">
            <v>-304.67200000000594</v>
          </cell>
          <cell r="BJ326">
            <v>50.419999999998254</v>
          </cell>
          <cell r="BK326">
            <v>-208.45999999999185</v>
          </cell>
          <cell r="BL326">
            <v>-149.11999999999534</v>
          </cell>
          <cell r="BM326">
            <v>-109.15000000000146</v>
          </cell>
          <cell r="BN326">
            <v>-76.180000000007567</v>
          </cell>
          <cell r="BO326">
            <v>-61.673999999999069</v>
          </cell>
          <cell r="BP326">
            <v>-749.69400000000314</v>
          </cell>
          <cell r="BQ326">
            <v>-522.98999999999069</v>
          </cell>
          <cell r="BR326">
            <v>-4175.1790000000037</v>
          </cell>
          <cell r="BS326">
            <v>-692.58399999999529</v>
          </cell>
          <cell r="BT326">
            <v>-747.25999999999476</v>
          </cell>
          <cell r="BU326">
            <v>-559.15999999998894</v>
          </cell>
          <cell r="BV326">
            <v>-277.36000000000058</v>
          </cell>
          <cell r="BW326">
            <v>26.174999999999272</v>
          </cell>
          <cell r="BX326">
            <v>-298.33000000000175</v>
          </cell>
          <cell r="BY326">
            <v>-176.58999999999651</v>
          </cell>
          <cell r="BZ326">
            <v>-33.425999999999476</v>
          </cell>
          <cell r="CA326">
            <v>-108.43399999999383</v>
          </cell>
          <cell r="CB326">
            <v>-80.389999999999418</v>
          </cell>
          <cell r="CC326">
            <v>-697.68000000000757</v>
          </cell>
          <cell r="CD326">
            <v>-530.14000000001397</v>
          </cell>
          <cell r="CE326">
            <v>-3122.8360000001267</v>
          </cell>
          <cell r="CF326">
            <v>-657.90199999999459</v>
          </cell>
          <cell r="CG326">
            <v>-544.875</v>
          </cell>
          <cell r="CH326">
            <v>-404.66999999999825</v>
          </cell>
          <cell r="CI326">
            <v>-279.1649999999936</v>
          </cell>
          <cell r="CJ326">
            <v>12.826000000000931</v>
          </cell>
          <cell r="CK326">
            <v>-205.61000000000058</v>
          </cell>
          <cell r="CL326">
            <v>-64.650000000023283</v>
          </cell>
          <cell r="CM326">
            <v>-25.169999999998254</v>
          </cell>
          <cell r="CN326">
            <v>21.19999999999709</v>
          </cell>
          <cell r="CO326">
            <v>-35.19999999999709</v>
          </cell>
          <cell r="CP326">
            <v>-482.19000000000233</v>
          </cell>
          <cell r="CQ326">
            <v>-457.43000000002212</v>
          </cell>
          <cell r="CR326">
            <v>-2846.5490000003483</v>
          </cell>
          <cell r="CS326">
            <v>-658.98200000000361</v>
          </cell>
          <cell r="CT326">
            <v>-567.28500000000349</v>
          </cell>
          <cell r="CU326">
            <v>-324.86999999999534</v>
          </cell>
          <cell r="CV326">
            <v>-189.12200000000303</v>
          </cell>
          <cell r="CW326">
            <v>35.05199999999968</v>
          </cell>
          <cell r="CX326">
            <v>-224.05499999999302</v>
          </cell>
          <cell r="CY326">
            <v>27.699999999982538</v>
          </cell>
          <cell r="CZ326">
            <v>-87.06699999999546</v>
          </cell>
          <cell r="DA326">
            <v>50.460000000006403</v>
          </cell>
          <cell r="DB326">
            <v>76.149999999994179</v>
          </cell>
          <cell r="DC326">
            <v>-506.84999999999127</v>
          </cell>
          <cell r="DD326">
            <v>-477.68000000002212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</row>
        <row r="327">
          <cell r="F327">
            <v>42.519999999989523</v>
          </cell>
          <cell r="G327">
            <v>50.317999999999302</v>
          </cell>
          <cell r="H327">
            <v>30.299000000013621</v>
          </cell>
          <cell r="I327">
            <v>67.929999999993015</v>
          </cell>
          <cell r="J327">
            <v>118.82699999999022</v>
          </cell>
          <cell r="K327">
            <v>58.647000000011758</v>
          </cell>
          <cell r="L327">
            <v>-9.2670000000071013</v>
          </cell>
          <cell r="M327">
            <v>179.82800000000861</v>
          </cell>
          <cell r="N327">
            <v>72.50800000000163</v>
          </cell>
          <cell r="O327">
            <v>72.267000000007101</v>
          </cell>
          <cell r="P327">
            <v>32.398000000001048</v>
          </cell>
          <cell r="Q327">
            <v>15.98399999999674</v>
          </cell>
          <cell r="R327">
            <v>750.34000000008382</v>
          </cell>
          <cell r="S327">
            <v>43.692000000010012</v>
          </cell>
          <cell r="T327">
            <v>52.385000000009313</v>
          </cell>
          <cell r="U327">
            <v>33.081000000005588</v>
          </cell>
          <cell r="V327">
            <v>95.928000000014435</v>
          </cell>
          <cell r="W327">
            <v>43.907999999995809</v>
          </cell>
          <cell r="X327">
            <v>146.97999999999593</v>
          </cell>
          <cell r="Y327">
            <v>31.451000000000931</v>
          </cell>
          <cell r="Z327">
            <v>145.54700000000594</v>
          </cell>
          <cell r="AA327">
            <v>25.437000000005355</v>
          </cell>
          <cell r="AB327">
            <v>78.63300000000163</v>
          </cell>
          <cell r="AC327">
            <v>30.871999999988475</v>
          </cell>
          <cell r="AD327">
            <v>22.425999999977648</v>
          </cell>
          <cell r="AE327">
            <v>1010.7200000002049</v>
          </cell>
          <cell r="AF327">
            <v>47.555999999996857</v>
          </cell>
          <cell r="AG327">
            <v>20.457999999998719</v>
          </cell>
          <cell r="AH327">
            <v>60.792000000015832</v>
          </cell>
          <cell r="AI327">
            <v>81.907000000006519</v>
          </cell>
          <cell r="AJ327">
            <v>64.122000000003027</v>
          </cell>
          <cell r="AK327">
            <v>298.7839999999851</v>
          </cell>
          <cell r="AL327">
            <v>87.152999999991152</v>
          </cell>
          <cell r="AM327">
            <v>155.79999999998836</v>
          </cell>
          <cell r="AN327">
            <v>64.972000000008848</v>
          </cell>
          <cell r="AO327">
            <v>63.936000000016065</v>
          </cell>
          <cell r="AP327">
            <v>61.779999999998836</v>
          </cell>
          <cell r="AQ327">
            <v>3.4599999999918509</v>
          </cell>
          <cell r="AR327">
            <v>848.97400000016205</v>
          </cell>
          <cell r="AS327">
            <v>7.5449999999982538</v>
          </cell>
          <cell r="AT327">
            <v>44.213000000003376</v>
          </cell>
          <cell r="AU327">
            <v>14.452999999994063</v>
          </cell>
          <cell r="AV327">
            <v>96.722000000001572</v>
          </cell>
          <cell r="AW327">
            <v>102.9380000000092</v>
          </cell>
          <cell r="AX327">
            <v>92.442000000010012</v>
          </cell>
          <cell r="AY327">
            <v>133.19200000000274</v>
          </cell>
          <cell r="AZ327">
            <v>136.44999999999709</v>
          </cell>
          <cell r="BA327">
            <v>86.385000000009313</v>
          </cell>
          <cell r="BB327">
            <v>72.040999999997439</v>
          </cell>
          <cell r="BC327">
            <v>51.002999999996973</v>
          </cell>
          <cell r="BD327">
            <v>11.589999999996508</v>
          </cell>
          <cell r="BE327">
            <v>649.39100000006147</v>
          </cell>
          <cell r="BF327">
            <v>9.8859999999840511</v>
          </cell>
          <cell r="BG327">
            <v>35.44999999999709</v>
          </cell>
          <cell r="BH327">
            <v>126.00900000000547</v>
          </cell>
          <cell r="BI327">
            <v>75.743999999998778</v>
          </cell>
          <cell r="BJ327">
            <v>70.036999999996624</v>
          </cell>
          <cell r="BK327">
            <v>65.854000000006636</v>
          </cell>
          <cell r="BL327">
            <v>51.763000000006286</v>
          </cell>
          <cell r="BM327">
            <v>87.320999999996275</v>
          </cell>
          <cell r="BN327">
            <v>65.755000000004657</v>
          </cell>
          <cell r="BO327">
            <v>45.320000000006985</v>
          </cell>
          <cell r="BP327">
            <v>5.7039999999979045</v>
          </cell>
          <cell r="BQ327">
            <v>10.548000000009779</v>
          </cell>
          <cell r="BR327">
            <v>550.16200000001118</v>
          </cell>
          <cell r="BS327">
            <v>31.18399999999383</v>
          </cell>
          <cell r="BT327">
            <v>33.208000000013271</v>
          </cell>
          <cell r="BU327">
            <v>32.046000000002095</v>
          </cell>
          <cell r="BV327">
            <v>29.747999999992317</v>
          </cell>
          <cell r="BW327">
            <v>22.152999999991152</v>
          </cell>
          <cell r="BX327">
            <v>39.369000000006054</v>
          </cell>
          <cell r="BY327">
            <v>79.751999999993131</v>
          </cell>
          <cell r="BZ327">
            <v>168.96300000000338</v>
          </cell>
          <cell r="CA327">
            <v>42.445000000006985</v>
          </cell>
          <cell r="CB327">
            <v>34.847000000008848</v>
          </cell>
          <cell r="CC327">
            <v>25.283999999999651</v>
          </cell>
          <cell r="CD327">
            <v>11.162999999985914</v>
          </cell>
          <cell r="CE327">
            <v>610.49199999996927</v>
          </cell>
          <cell r="CF327">
            <v>25.390999999988708</v>
          </cell>
          <cell r="CG327">
            <v>21.176999999996042</v>
          </cell>
          <cell r="CH327">
            <v>37.440000000002328</v>
          </cell>
          <cell r="CI327">
            <v>51.57999999999447</v>
          </cell>
          <cell r="CJ327">
            <v>85.811000000016065</v>
          </cell>
          <cell r="CK327">
            <v>93.877999999996973</v>
          </cell>
          <cell r="CL327">
            <v>59.819000000003143</v>
          </cell>
          <cell r="CM327">
            <v>116.69100000000617</v>
          </cell>
          <cell r="CN327">
            <v>48.725999999995111</v>
          </cell>
          <cell r="CO327">
            <v>61.419999999998254</v>
          </cell>
          <cell r="CP327">
            <v>7.9489999999932479</v>
          </cell>
          <cell r="CQ327">
            <v>0.60999999998603016</v>
          </cell>
          <cell r="CR327">
            <v>605.45100000000093</v>
          </cell>
          <cell r="CS327">
            <v>23.395000000004075</v>
          </cell>
          <cell r="CT327">
            <v>9.9400000000023283</v>
          </cell>
          <cell r="CU327">
            <v>62.014999999992142</v>
          </cell>
          <cell r="CV327">
            <v>16.919000000008964</v>
          </cell>
          <cell r="CW327">
            <v>90.502000000007683</v>
          </cell>
          <cell r="CX327">
            <v>32.266999999992549</v>
          </cell>
          <cell r="CY327">
            <v>74.69999999999709</v>
          </cell>
          <cell r="CZ327">
            <v>126.13999999999942</v>
          </cell>
          <cell r="DA327">
            <v>74.785999999992782</v>
          </cell>
          <cell r="DB327">
            <v>69.398999999990338</v>
          </cell>
          <cell r="DC327">
            <v>15.389000000010128</v>
          </cell>
          <cell r="DD327">
            <v>9.9989999999961583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</row>
        <row r="328">
          <cell r="F328">
            <v>0</v>
          </cell>
          <cell r="G328">
            <v>2.4031999999999698</v>
          </cell>
          <cell r="H328">
            <v>0</v>
          </cell>
          <cell r="I328">
            <v>2.0999999999999091</v>
          </cell>
          <cell r="J328">
            <v>4.1999000000000706</v>
          </cell>
          <cell r="K328">
            <v>0</v>
          </cell>
          <cell r="L328">
            <v>0</v>
          </cell>
          <cell r="M328">
            <v>5.5170000000000528</v>
          </cell>
          <cell r="N328">
            <v>2.7776000000001204</v>
          </cell>
          <cell r="O328">
            <v>0</v>
          </cell>
          <cell r="P328">
            <v>0.3125999999999749</v>
          </cell>
          <cell r="Q328">
            <v>0</v>
          </cell>
          <cell r="R328">
            <v>2.5689999999958673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2.0999999999999091</v>
          </cell>
          <cell r="X328">
            <v>0.46900000000005093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11.722199999996519</v>
          </cell>
          <cell r="AF328">
            <v>1.3451999999999771</v>
          </cell>
          <cell r="AG328">
            <v>0</v>
          </cell>
          <cell r="AH328">
            <v>0</v>
          </cell>
          <cell r="AI328">
            <v>2.7389000000000578</v>
          </cell>
          <cell r="AJ328">
            <v>0</v>
          </cell>
          <cell r="AK328">
            <v>0</v>
          </cell>
          <cell r="AL328">
            <v>2.0998999999999342</v>
          </cell>
          <cell r="AM328">
            <v>0</v>
          </cell>
          <cell r="AN328">
            <v>3.1324999999999363</v>
          </cell>
          <cell r="AO328">
            <v>0</v>
          </cell>
          <cell r="AP328">
            <v>2.4057000000000244</v>
          </cell>
          <cell r="AQ328">
            <v>0</v>
          </cell>
          <cell r="AR328">
            <v>2.2056000000011409</v>
          </cell>
          <cell r="AS328">
            <v>0</v>
          </cell>
          <cell r="AT328">
            <v>1.5672000000001844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0.63840000000004693</v>
          </cell>
          <cell r="BD328">
            <v>0</v>
          </cell>
          <cell r="BE328">
            <v>8.3336600000020553</v>
          </cell>
          <cell r="BF328">
            <v>0</v>
          </cell>
          <cell r="BG328">
            <v>6.500000000005457E-2</v>
          </cell>
          <cell r="BH328">
            <v>0</v>
          </cell>
          <cell r="BI328">
            <v>1.2245000000000346</v>
          </cell>
          <cell r="BJ328">
            <v>1.3487999999999829</v>
          </cell>
          <cell r="BK328">
            <v>0</v>
          </cell>
          <cell r="BL328">
            <v>0</v>
          </cell>
          <cell r="BM328">
            <v>0.58046000000001641</v>
          </cell>
          <cell r="BN328">
            <v>0.91489999999998872</v>
          </cell>
          <cell r="BO328">
            <v>4.2000000000000455</v>
          </cell>
          <cell r="BP328">
            <v>0</v>
          </cell>
          <cell r="BQ328">
            <v>0</v>
          </cell>
          <cell r="BR328">
            <v>4.3865499999992608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-0.22144000000002961</v>
          </cell>
          <cell r="BZ328">
            <v>2.5079900000000634</v>
          </cell>
          <cell r="CA328">
            <v>2.1000000000001364</v>
          </cell>
          <cell r="CB328">
            <v>0</v>
          </cell>
          <cell r="CC328">
            <v>0</v>
          </cell>
          <cell r="CD328">
            <v>0</v>
          </cell>
          <cell r="CE328">
            <v>5.3889000000017404</v>
          </cell>
          <cell r="CF328">
            <v>0</v>
          </cell>
          <cell r="CG328">
            <v>0</v>
          </cell>
          <cell r="CH328">
            <v>2.0998999999999342</v>
          </cell>
          <cell r="CI328">
            <v>0</v>
          </cell>
          <cell r="CJ328">
            <v>0</v>
          </cell>
          <cell r="CK328">
            <v>2.1000000000001364</v>
          </cell>
          <cell r="CL328">
            <v>0</v>
          </cell>
          <cell r="CM328">
            <v>0</v>
          </cell>
          <cell r="CN328">
            <v>0</v>
          </cell>
          <cell r="CO328">
            <v>1.1889999999998508</v>
          </cell>
          <cell r="CP328">
            <v>0</v>
          </cell>
          <cell r="CQ328">
            <v>0</v>
          </cell>
          <cell r="CR328">
            <v>10.480099999998856</v>
          </cell>
          <cell r="CS328">
            <v>0</v>
          </cell>
          <cell r="CT328">
            <v>1.8699999999853389E-2</v>
          </cell>
          <cell r="CU328">
            <v>4.2000000000000455</v>
          </cell>
          <cell r="CV328">
            <v>3.4000000000560249E-3</v>
          </cell>
          <cell r="CW328">
            <v>0.11529999999993379</v>
          </cell>
          <cell r="CX328">
            <v>0</v>
          </cell>
          <cell r="CY328">
            <v>9.1999999999643478E-3</v>
          </cell>
          <cell r="CZ328">
            <v>4.1417999999999893</v>
          </cell>
          <cell r="DA328">
            <v>0</v>
          </cell>
          <cell r="DB328">
            <v>0</v>
          </cell>
          <cell r="DC328">
            <v>1.9917000000000371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</row>
        <row r="329"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F331">
            <v>0</v>
          </cell>
          <cell r="G331">
            <v>0</v>
          </cell>
          <cell r="H331">
            <v>26.090579999999989</v>
          </cell>
          <cell r="I331">
            <v>18.844237000000007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12.692869999999999</v>
          </cell>
          <cell r="P331">
            <v>0</v>
          </cell>
          <cell r="Q331">
            <v>0</v>
          </cell>
          <cell r="R331">
            <v>-7673.8576279999979</v>
          </cell>
          <cell r="S331">
            <v>-38.075890000000072</v>
          </cell>
          <cell r="T331">
            <v>-147.29300000000012</v>
          </cell>
          <cell r="U331">
            <v>-832.23849999999948</v>
          </cell>
          <cell r="V331">
            <v>-758.60288599999876</v>
          </cell>
          <cell r="W331">
            <v>-926.92999999999847</v>
          </cell>
          <cell r="X331">
            <v>-1011.3328999999994</v>
          </cell>
          <cell r="Y331">
            <v>-521.9648000000002</v>
          </cell>
          <cell r="Z331">
            <v>-724.81800000000021</v>
          </cell>
          <cell r="AA331">
            <v>-1154.3319999999994</v>
          </cell>
          <cell r="AB331">
            <v>-1372.1166550000016</v>
          </cell>
          <cell r="AC331">
            <v>-174.8737000000001</v>
          </cell>
          <cell r="AD331">
            <v>-11.279297000000952</v>
          </cell>
          <cell r="AE331">
            <v>-7243.7435838000092</v>
          </cell>
          <cell r="AF331">
            <v>-30.325834000000214</v>
          </cell>
          <cell r="AG331">
            <v>-110.63294999999971</v>
          </cell>
          <cell r="AH331">
            <v>-774.11918980000155</v>
          </cell>
          <cell r="AI331">
            <v>-916.65800000000036</v>
          </cell>
          <cell r="AJ331">
            <v>-882.82899999999972</v>
          </cell>
          <cell r="AK331">
            <v>-975.60871000000043</v>
          </cell>
          <cell r="AL331">
            <v>-513.28949999999986</v>
          </cell>
          <cell r="AM331">
            <v>-674.80500000000029</v>
          </cell>
          <cell r="AN331">
            <v>-1237.9709999999995</v>
          </cell>
          <cell r="AO331">
            <v>-980.85269999999946</v>
          </cell>
          <cell r="AP331">
            <v>-146.65169999999989</v>
          </cell>
          <cell r="AQ331">
            <v>0</v>
          </cell>
          <cell r="AR331">
            <v>-7191.9464699999953</v>
          </cell>
          <cell r="AS331">
            <v>-38.588990000000194</v>
          </cell>
          <cell r="AT331">
            <v>-118.82319999999982</v>
          </cell>
          <cell r="AU331">
            <v>-738.60270400000081</v>
          </cell>
          <cell r="AV331">
            <v>-880.50912000000062</v>
          </cell>
          <cell r="AW331">
            <v>-923.54949999999917</v>
          </cell>
          <cell r="AX331">
            <v>-943.03488999999809</v>
          </cell>
          <cell r="AY331">
            <v>-450.15560000000005</v>
          </cell>
          <cell r="AZ331">
            <v>-589.26069999999982</v>
          </cell>
          <cell r="BA331">
            <v>-1218.9036000000006</v>
          </cell>
          <cell r="BB331">
            <v>-1125.145066000001</v>
          </cell>
          <cell r="BC331">
            <v>-165.37310000000025</v>
          </cell>
          <cell r="BD331">
            <v>0</v>
          </cell>
          <cell r="BE331">
            <v>-5394.9838110000419</v>
          </cell>
          <cell r="BF331">
            <v>79.551970000002257</v>
          </cell>
          <cell r="BG331">
            <v>32.352169999998296</v>
          </cell>
          <cell r="BH331">
            <v>-450.51940000001196</v>
          </cell>
          <cell r="BI331">
            <v>-615.46770000000106</v>
          </cell>
          <cell r="BJ331">
            <v>-817.71169999999984</v>
          </cell>
          <cell r="BK331">
            <v>-675.43395000000601</v>
          </cell>
          <cell r="BL331">
            <v>-452.58426400000099</v>
          </cell>
          <cell r="BM331">
            <v>-558.42324999999983</v>
          </cell>
          <cell r="BN331">
            <v>-972.03940000000148</v>
          </cell>
          <cell r="BO331">
            <v>-893.0119799999884</v>
          </cell>
          <cell r="BP331">
            <v>-81.394060000002355</v>
          </cell>
          <cell r="BQ331">
            <v>9.6977530000021943</v>
          </cell>
          <cell r="BR331">
            <v>-5168.9542549999605</v>
          </cell>
          <cell r="BS331">
            <v>40.696459999997387</v>
          </cell>
          <cell r="BT331">
            <v>-15.483507000002646</v>
          </cell>
          <cell r="BU331">
            <v>-483.61629999999423</v>
          </cell>
          <cell r="BV331">
            <v>-578.69670000000042</v>
          </cell>
          <cell r="BW331">
            <v>-773.83410000000003</v>
          </cell>
          <cell r="BX331">
            <v>-726.20339999999487</v>
          </cell>
          <cell r="BY331">
            <v>-318.91713999999774</v>
          </cell>
          <cell r="BZ331">
            <v>-521.12602000000061</v>
          </cell>
          <cell r="CA331">
            <v>-933.90920000000006</v>
          </cell>
          <cell r="CB331">
            <v>-831.11229999999341</v>
          </cell>
          <cell r="CC331">
            <v>-24.742949999999837</v>
          </cell>
          <cell r="CD331">
            <v>-2.0090980000004492</v>
          </cell>
          <cell r="CE331">
            <v>-7151.1496959998622</v>
          </cell>
          <cell r="CF331">
            <v>-27.351580000000467</v>
          </cell>
          <cell r="CG331">
            <v>-118.75207000000228</v>
          </cell>
          <cell r="CH331">
            <v>-623.56680000000051</v>
          </cell>
          <cell r="CI331">
            <v>-335.40269999999146</v>
          </cell>
          <cell r="CJ331">
            <v>-1215.2160999999978</v>
          </cell>
          <cell r="CK331">
            <v>-1021.4468999999954</v>
          </cell>
          <cell r="CL331">
            <v>-618.53396000000066</v>
          </cell>
          <cell r="CM331">
            <v>-810.88045000000056</v>
          </cell>
          <cell r="CN331">
            <v>-1033.5731999999989</v>
          </cell>
          <cell r="CO331">
            <v>-1160.7330900000015</v>
          </cell>
          <cell r="CP331">
            <v>-165.32402600000205</v>
          </cell>
          <cell r="CQ331">
            <v>-20.368820000003325</v>
          </cell>
          <cell r="CR331">
            <v>-7851.0521150000277</v>
          </cell>
          <cell r="CS331">
            <v>35.971460000000661</v>
          </cell>
          <cell r="CT331">
            <v>-118.51120000000083</v>
          </cell>
          <cell r="CU331">
            <v>-891.47750000000815</v>
          </cell>
          <cell r="CV331">
            <v>-691.26695000000473</v>
          </cell>
          <cell r="CW331">
            <v>-1108.87932</v>
          </cell>
          <cell r="CX331">
            <v>-813.22620000000461</v>
          </cell>
          <cell r="CY331">
            <v>-674.96021800000199</v>
          </cell>
          <cell r="CZ331">
            <v>-804.73498699999982</v>
          </cell>
          <cell r="DA331">
            <v>-1208.6286800000016</v>
          </cell>
          <cell r="DB331">
            <v>-1292.3126999999949</v>
          </cell>
          <cell r="DC331">
            <v>-251.71037000000069</v>
          </cell>
          <cell r="DD331">
            <v>-31.315450000000055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F332">
            <v>212.16700000001583</v>
          </cell>
          <cell r="G332">
            <v>186.60270000004675</v>
          </cell>
          <cell r="H332">
            <v>228.14858000006643</v>
          </cell>
          <cell r="I332">
            <v>234.99223699996946</v>
          </cell>
          <cell r="J332">
            <v>232.19630000001052</v>
          </cell>
          <cell r="K332">
            <v>200.01699999993434</v>
          </cell>
          <cell r="L332">
            <v>-19.323000000033062</v>
          </cell>
          <cell r="M332">
            <v>386.37100000004284</v>
          </cell>
          <cell r="N332">
            <v>249.34960000007413</v>
          </cell>
          <cell r="O332">
            <v>307.94487000000663</v>
          </cell>
          <cell r="P332">
            <v>151.55959999997867</v>
          </cell>
          <cell r="Q332">
            <v>-977.17200000002049</v>
          </cell>
          <cell r="R332">
            <v>-8935.5400280002505</v>
          </cell>
          <cell r="S332">
            <v>-473.2848899999517</v>
          </cell>
          <cell r="T332">
            <v>-666.28899999998976</v>
          </cell>
          <cell r="U332">
            <v>-1023.2624999999534</v>
          </cell>
          <cell r="V332">
            <v>-765.92488599996432</v>
          </cell>
          <cell r="W332">
            <v>-801.79440000004251</v>
          </cell>
          <cell r="X332">
            <v>-1053.3539000001037</v>
          </cell>
          <cell r="Y332">
            <v>-485.18880000000354</v>
          </cell>
          <cell r="Z332">
            <v>-676.09899999992922</v>
          </cell>
          <cell r="AA332">
            <v>-1011.9279999999562</v>
          </cell>
          <cell r="AB332">
            <v>-1089.4476550000836</v>
          </cell>
          <cell r="AC332">
            <v>-658.44369999994524</v>
          </cell>
          <cell r="AD332">
            <v>-230.52329699986149</v>
          </cell>
          <cell r="AE332">
            <v>-8151.4880837993696</v>
          </cell>
          <cell r="AF332">
            <v>-431.1086340000038</v>
          </cell>
          <cell r="AG332">
            <v>-588.20494999992661</v>
          </cell>
          <cell r="AH332">
            <v>-970.17518980003661</v>
          </cell>
          <cell r="AI332">
            <v>-738.74609999998938</v>
          </cell>
          <cell r="AJ332">
            <v>-659.41369999997551</v>
          </cell>
          <cell r="AK332">
            <v>-853.26471000007587</v>
          </cell>
          <cell r="AL332">
            <v>-352.08260000002338</v>
          </cell>
          <cell r="AM332">
            <v>-767.18400000000838</v>
          </cell>
          <cell r="AN332">
            <v>-944.38849999994272</v>
          </cell>
          <cell r="AO332">
            <v>-835.51169999997364</v>
          </cell>
          <cell r="AP332">
            <v>-674.04400000005262</v>
          </cell>
          <cell r="AQ332">
            <v>-337.3640000000596</v>
          </cell>
          <cell r="AR332">
            <v>-8442.0669700000435</v>
          </cell>
          <cell r="AS332">
            <v>-635.7229899999802</v>
          </cell>
          <cell r="AT332">
            <v>-662.53800000000047</v>
          </cell>
          <cell r="AU332">
            <v>-702.51570400001947</v>
          </cell>
          <cell r="AV332">
            <v>-686.30812000005972</v>
          </cell>
          <cell r="AW332">
            <v>-725.96859999996377</v>
          </cell>
          <cell r="AX332">
            <v>-1078.1318900000188</v>
          </cell>
          <cell r="AY332">
            <v>-501.84360000002198</v>
          </cell>
          <cell r="AZ332">
            <v>-458.65969999996014</v>
          </cell>
          <cell r="BA332">
            <v>-972.12859999999637</v>
          </cell>
          <cell r="BB332">
            <v>-913.20906600006856</v>
          </cell>
          <cell r="BC332">
            <v>-760.95069999998668</v>
          </cell>
          <cell r="BD332">
            <v>-344.0899999999674</v>
          </cell>
          <cell r="BE332">
            <v>-7659.6761510008946</v>
          </cell>
          <cell r="BF332">
            <v>-471.98303000006126</v>
          </cell>
          <cell r="BG332">
            <v>-523.55883000005269</v>
          </cell>
          <cell r="BH332">
            <v>-787.48239999997895</v>
          </cell>
          <cell r="BI332">
            <v>-627.38920000003418</v>
          </cell>
          <cell r="BJ332">
            <v>-541.4039000000048</v>
          </cell>
          <cell r="BK332">
            <v>-786.81994999997551</v>
          </cell>
          <cell r="BL332">
            <v>-499.0292639999534</v>
          </cell>
          <cell r="BM332">
            <v>-533.10678999999072</v>
          </cell>
          <cell r="BN332">
            <v>-918.41550000000279</v>
          </cell>
          <cell r="BO332">
            <v>-805.40898000006564</v>
          </cell>
          <cell r="BP332">
            <v>-735.81405999994604</v>
          </cell>
          <cell r="BQ332">
            <v>-429.26424700010102</v>
          </cell>
          <cell r="BR332">
            <v>-7632.994704999961</v>
          </cell>
          <cell r="BS332">
            <v>-578.31053999997675</v>
          </cell>
          <cell r="BT332">
            <v>-599.81050700007472</v>
          </cell>
          <cell r="BU332">
            <v>-689.50429999997141</v>
          </cell>
          <cell r="BV332">
            <v>-692.11570000008214</v>
          </cell>
          <cell r="BW332">
            <v>-386.18410000004224</v>
          </cell>
          <cell r="BX332">
            <v>-939.03639999998268</v>
          </cell>
          <cell r="BY332">
            <v>-343.08858000003966</v>
          </cell>
          <cell r="BZ332">
            <v>-293.54602999991039</v>
          </cell>
          <cell r="CA332">
            <v>-969.23120000003837</v>
          </cell>
          <cell r="CB332">
            <v>-722.76230000000214</v>
          </cell>
          <cell r="CC332">
            <v>-958.11895000003278</v>
          </cell>
          <cell r="CD332">
            <v>-461.28609800012782</v>
          </cell>
          <cell r="CE332">
            <v>-8546.6017960002646</v>
          </cell>
          <cell r="CF332">
            <v>-581.57558000000427</v>
          </cell>
          <cell r="CG332">
            <v>-644.84906999999657</v>
          </cell>
          <cell r="CH332">
            <v>-920.54290000000037</v>
          </cell>
          <cell r="CI332">
            <v>-418.43270000000484</v>
          </cell>
          <cell r="CJ332">
            <v>-984.97609999999986</v>
          </cell>
          <cell r="CK332">
            <v>-1082.093899999978</v>
          </cell>
          <cell r="CL332">
            <v>-520.74795999994967</v>
          </cell>
          <cell r="CM332">
            <v>-632.03345000004629</v>
          </cell>
          <cell r="CN332">
            <v>-758.28620000003139</v>
          </cell>
          <cell r="CO332">
            <v>-986.36608999996679</v>
          </cell>
          <cell r="CP332">
            <v>-572.70902600005502</v>
          </cell>
          <cell r="CQ332">
            <v>-443.9888200002024</v>
          </cell>
          <cell r="CR332">
            <v>-8866.6050150003284</v>
          </cell>
          <cell r="CS332">
            <v>-524.06854000000749</v>
          </cell>
          <cell r="CT332">
            <v>-565.72550000000047</v>
          </cell>
          <cell r="CU332">
            <v>-1068.9355000001378</v>
          </cell>
          <cell r="CV332">
            <v>-715.91854999997304</v>
          </cell>
          <cell r="CW332">
            <v>-871.5650200000091</v>
          </cell>
          <cell r="CX332">
            <v>-917.30020000005607</v>
          </cell>
          <cell r="CY332">
            <v>-494.7100180000416</v>
          </cell>
          <cell r="CZ332">
            <v>-640.55518700001994</v>
          </cell>
          <cell r="DA332">
            <v>-922.13668000005418</v>
          </cell>
          <cell r="DB332">
            <v>-1026.9537000000128</v>
          </cell>
          <cell r="DC332">
            <v>-646.85967000003438</v>
          </cell>
          <cell r="DD332">
            <v>-471.87644999998156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4">
          <cell r="F334">
            <v>212.16700000001583</v>
          </cell>
          <cell r="G334">
            <v>186.60270000004675</v>
          </cell>
          <cell r="H334">
            <v>228.14858000006643</v>
          </cell>
          <cell r="I334">
            <v>234.99223699996946</v>
          </cell>
          <cell r="J334">
            <v>232.19630000001052</v>
          </cell>
          <cell r="K334">
            <v>200.01699999993434</v>
          </cell>
          <cell r="L334">
            <v>-19.323000000033062</v>
          </cell>
          <cell r="M334">
            <v>386.37100000004284</v>
          </cell>
          <cell r="N334">
            <v>249.34960000007413</v>
          </cell>
          <cell r="O334">
            <v>307.94487000000663</v>
          </cell>
          <cell r="P334">
            <v>151.55959999997867</v>
          </cell>
          <cell r="Q334">
            <v>-977.17200000002049</v>
          </cell>
          <cell r="R334">
            <v>-8935.5400279993191</v>
          </cell>
          <cell r="S334">
            <v>-473.2848899999517</v>
          </cell>
          <cell r="T334">
            <v>-666.28899999998976</v>
          </cell>
          <cell r="U334">
            <v>-1023.2624999999534</v>
          </cell>
          <cell r="V334">
            <v>-765.92488599996432</v>
          </cell>
          <cell r="W334">
            <v>-801.79440000004251</v>
          </cell>
          <cell r="X334">
            <v>-1053.3539000001037</v>
          </cell>
          <cell r="Y334">
            <v>-485.18880000000354</v>
          </cell>
          <cell r="Z334">
            <v>-676.09899999992922</v>
          </cell>
          <cell r="AA334">
            <v>-1011.9279999999562</v>
          </cell>
          <cell r="AB334">
            <v>-1089.4476550000836</v>
          </cell>
          <cell r="AC334">
            <v>-658.44369999994524</v>
          </cell>
          <cell r="AD334">
            <v>-230.52329699986149</v>
          </cell>
          <cell r="AE334">
            <v>-8151.4880837993696</v>
          </cell>
          <cell r="AF334">
            <v>-431.1086340000038</v>
          </cell>
          <cell r="AG334">
            <v>-588.20494999992661</v>
          </cell>
          <cell r="AH334">
            <v>-970.17518980003661</v>
          </cell>
          <cell r="AI334">
            <v>-738.74609999998938</v>
          </cell>
          <cell r="AJ334">
            <v>-659.41369999997551</v>
          </cell>
          <cell r="AK334">
            <v>-853.26471000007587</v>
          </cell>
          <cell r="AL334">
            <v>-352.08260000002338</v>
          </cell>
          <cell r="AM334">
            <v>-767.18400000000838</v>
          </cell>
          <cell r="AN334">
            <v>-944.38849999994272</v>
          </cell>
          <cell r="AO334">
            <v>-835.51169999997364</v>
          </cell>
          <cell r="AP334">
            <v>-674.04400000005262</v>
          </cell>
          <cell r="AQ334">
            <v>-337.3640000000596</v>
          </cell>
          <cell r="AR334">
            <v>-8442.0669700000435</v>
          </cell>
          <cell r="AS334">
            <v>-635.7229899999802</v>
          </cell>
          <cell r="AT334">
            <v>-662.53800000000047</v>
          </cell>
          <cell r="AU334">
            <v>-702.51570400001947</v>
          </cell>
          <cell r="AV334">
            <v>-686.30812000005972</v>
          </cell>
          <cell r="AW334">
            <v>-725.96859999996377</v>
          </cell>
          <cell r="AX334">
            <v>-1078.1318900000188</v>
          </cell>
          <cell r="AY334">
            <v>-501.84360000002198</v>
          </cell>
          <cell r="AZ334">
            <v>-458.65969999996014</v>
          </cell>
          <cell r="BA334">
            <v>-972.12859999999637</v>
          </cell>
          <cell r="BB334">
            <v>-913.20906600006856</v>
          </cell>
          <cell r="BC334">
            <v>-760.95069999998668</v>
          </cell>
          <cell r="BD334">
            <v>-344.0899999999674</v>
          </cell>
          <cell r="BE334">
            <v>-7659.676150999032</v>
          </cell>
          <cell r="BF334">
            <v>-471.98303000006126</v>
          </cell>
          <cell r="BG334">
            <v>-523.55883000005269</v>
          </cell>
          <cell r="BH334">
            <v>-787.48239999997895</v>
          </cell>
          <cell r="BI334">
            <v>-627.38920000003418</v>
          </cell>
          <cell r="BJ334">
            <v>-541.4039000000048</v>
          </cell>
          <cell r="BK334">
            <v>-786.81994999997551</v>
          </cell>
          <cell r="BL334">
            <v>-499.0292639999534</v>
          </cell>
          <cell r="BM334">
            <v>-533.10678999999072</v>
          </cell>
          <cell r="BN334">
            <v>-918.41550000000279</v>
          </cell>
          <cell r="BO334">
            <v>-805.40898000006564</v>
          </cell>
          <cell r="BP334">
            <v>-735.81405999994604</v>
          </cell>
          <cell r="BQ334">
            <v>-429.26424700010102</v>
          </cell>
          <cell r="BR334">
            <v>-7632.994704999961</v>
          </cell>
          <cell r="BS334">
            <v>-578.31053999997675</v>
          </cell>
          <cell r="BT334">
            <v>-599.81050700007472</v>
          </cell>
          <cell r="BU334">
            <v>-689.50429999997141</v>
          </cell>
          <cell r="BV334">
            <v>-692.11570000008214</v>
          </cell>
          <cell r="BW334">
            <v>-386.18410000004224</v>
          </cell>
          <cell r="BX334">
            <v>-939.03639999998268</v>
          </cell>
          <cell r="BY334">
            <v>-343.08858000003966</v>
          </cell>
          <cell r="BZ334">
            <v>-293.54602999991039</v>
          </cell>
          <cell r="CA334">
            <v>-969.23120000003837</v>
          </cell>
          <cell r="CB334">
            <v>-722.76230000000214</v>
          </cell>
          <cell r="CC334">
            <v>-958.11895000003278</v>
          </cell>
          <cell r="CD334">
            <v>-461.28609800012782</v>
          </cell>
          <cell r="CE334">
            <v>-8546.6017960002646</v>
          </cell>
          <cell r="CF334">
            <v>-581.57558000000427</v>
          </cell>
          <cell r="CG334">
            <v>-644.84906999999657</v>
          </cell>
          <cell r="CH334">
            <v>-920.54290000000037</v>
          </cell>
          <cell r="CI334">
            <v>-418.43270000000484</v>
          </cell>
          <cell r="CJ334">
            <v>-984.97609999999986</v>
          </cell>
          <cell r="CK334">
            <v>-1082.093899999978</v>
          </cell>
          <cell r="CL334">
            <v>-520.74795999994967</v>
          </cell>
          <cell r="CM334">
            <v>-632.03345000004629</v>
          </cell>
          <cell r="CN334">
            <v>-758.28620000003139</v>
          </cell>
          <cell r="CO334">
            <v>-986.36608999996679</v>
          </cell>
          <cell r="CP334">
            <v>-572.70902600005502</v>
          </cell>
          <cell r="CQ334">
            <v>-443.9888200002024</v>
          </cell>
          <cell r="CR334">
            <v>-8866.6050149993971</v>
          </cell>
          <cell r="CS334">
            <v>-524.06854000000749</v>
          </cell>
          <cell r="CT334">
            <v>-565.72550000000047</v>
          </cell>
          <cell r="CU334">
            <v>-1068.9355000001378</v>
          </cell>
          <cell r="CV334">
            <v>-715.91854999997304</v>
          </cell>
          <cell r="CW334">
            <v>-871.5650200000091</v>
          </cell>
          <cell r="CX334">
            <v>-917.30020000005607</v>
          </cell>
          <cell r="CY334">
            <v>-494.7100180000416</v>
          </cell>
          <cell r="CZ334">
            <v>-640.55518700001994</v>
          </cell>
          <cell r="DA334">
            <v>-922.13668000005418</v>
          </cell>
          <cell r="DB334">
            <v>-1026.9537000000128</v>
          </cell>
          <cell r="DC334">
            <v>-646.85967000003438</v>
          </cell>
          <cell r="DD334">
            <v>-471.87644999998156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F335" t="str">
            <v>=</v>
          </cell>
          <cell r="G335" t="str">
            <v>=</v>
          </cell>
          <cell r="H335" t="str">
            <v>=</v>
          </cell>
          <cell r="I335" t="str">
            <v>=</v>
          </cell>
          <cell r="J335" t="str">
            <v>=</v>
          </cell>
          <cell r="K335" t="str">
            <v>=</v>
          </cell>
          <cell r="L335" t="str">
            <v>=</v>
          </cell>
          <cell r="M335" t="str">
            <v>=</v>
          </cell>
          <cell r="N335" t="str">
            <v>=</v>
          </cell>
          <cell r="O335" t="str">
            <v>=</v>
          </cell>
          <cell r="P335" t="str">
            <v>=</v>
          </cell>
          <cell r="Q335" t="str">
            <v>=</v>
          </cell>
          <cell r="R335" t="str">
            <v>=</v>
          </cell>
          <cell r="S335" t="str">
            <v>=</v>
          </cell>
          <cell r="T335" t="str">
            <v>=</v>
          </cell>
          <cell r="U335" t="str">
            <v>=</v>
          </cell>
          <cell r="V335" t="str">
            <v>=</v>
          </cell>
          <cell r="W335" t="str">
            <v>=</v>
          </cell>
          <cell r="X335" t="str">
            <v>=</v>
          </cell>
          <cell r="Y335" t="str">
            <v>=</v>
          </cell>
          <cell r="Z335" t="str">
            <v>=</v>
          </cell>
          <cell r="AA335" t="str">
            <v>=</v>
          </cell>
          <cell r="AB335" t="str">
            <v>=</v>
          </cell>
          <cell r="AC335" t="str">
            <v>=</v>
          </cell>
          <cell r="AD335" t="str">
            <v>=</v>
          </cell>
          <cell r="AE335" t="str">
            <v>=</v>
          </cell>
          <cell r="AF335" t="str">
            <v>=</v>
          </cell>
          <cell r="AG335" t="str">
            <v>=</v>
          </cell>
          <cell r="AH335" t="str">
            <v>=</v>
          </cell>
          <cell r="AI335" t="str">
            <v>=</v>
          </cell>
          <cell r="AJ335" t="str">
            <v>=</v>
          </cell>
          <cell r="AK335" t="str">
            <v>=</v>
          </cell>
          <cell r="AL335" t="str">
            <v>=</v>
          </cell>
          <cell r="AM335" t="str">
            <v>=</v>
          </cell>
          <cell r="AN335" t="str">
            <v>=</v>
          </cell>
          <cell r="AO335" t="str">
            <v>=</v>
          </cell>
          <cell r="AP335" t="str">
            <v>=</v>
          </cell>
          <cell r="AQ335" t="str">
            <v>=</v>
          </cell>
          <cell r="AR335" t="str">
            <v>=</v>
          </cell>
          <cell r="AS335" t="str">
            <v>=</v>
          </cell>
          <cell r="AT335" t="str">
            <v>=</v>
          </cell>
          <cell r="AU335" t="str">
            <v>=</v>
          </cell>
          <cell r="AV335" t="str">
            <v>=</v>
          </cell>
          <cell r="AW335" t="str">
            <v>=</v>
          </cell>
          <cell r="AX335" t="str">
            <v>=</v>
          </cell>
          <cell r="AY335" t="str">
            <v>=</v>
          </cell>
          <cell r="AZ335" t="str">
            <v>=</v>
          </cell>
          <cell r="BA335" t="str">
            <v>=</v>
          </cell>
          <cell r="BB335" t="str">
            <v>=</v>
          </cell>
          <cell r="BC335" t="str">
            <v>=</v>
          </cell>
          <cell r="BD335" t="str">
            <v>=</v>
          </cell>
          <cell r="BE335" t="str">
            <v>=</v>
          </cell>
          <cell r="BF335" t="str">
            <v>=</v>
          </cell>
          <cell r="BG335" t="str">
            <v>=</v>
          </cell>
          <cell r="BH335" t="str">
            <v>=</v>
          </cell>
          <cell r="BI335" t="str">
            <v>=</v>
          </cell>
          <cell r="BJ335" t="str">
            <v>=</v>
          </cell>
          <cell r="BK335" t="str">
            <v>=</v>
          </cell>
          <cell r="BL335" t="str">
            <v>=</v>
          </cell>
          <cell r="BM335" t="str">
            <v>=</v>
          </cell>
          <cell r="BN335" t="str">
            <v>=</v>
          </cell>
          <cell r="BO335" t="str">
            <v>=</v>
          </cell>
          <cell r="BP335" t="str">
            <v>=</v>
          </cell>
          <cell r="BQ335" t="str">
            <v>=</v>
          </cell>
          <cell r="BR335" t="str">
            <v>=</v>
          </cell>
          <cell r="BS335" t="str">
            <v>=</v>
          </cell>
          <cell r="BT335" t="str">
            <v>=</v>
          </cell>
          <cell r="BU335" t="str">
            <v>=</v>
          </cell>
          <cell r="BV335" t="str">
            <v>=</v>
          </cell>
          <cell r="BW335" t="str">
            <v>=</v>
          </cell>
          <cell r="BX335" t="str">
            <v>=</v>
          </cell>
          <cell r="BY335" t="str">
            <v>=</v>
          </cell>
          <cell r="BZ335" t="str">
            <v>=</v>
          </cell>
          <cell r="CA335" t="str">
            <v>=</v>
          </cell>
          <cell r="CB335" t="str">
            <v>=</v>
          </cell>
          <cell r="CC335" t="str">
            <v>=</v>
          </cell>
          <cell r="CD335" t="str">
            <v>=</v>
          </cell>
          <cell r="CE335" t="str">
            <v>=</v>
          </cell>
          <cell r="CF335" t="str">
            <v>=</v>
          </cell>
          <cell r="CG335" t="str">
            <v>=</v>
          </cell>
          <cell r="CH335" t="str">
            <v>=</v>
          </cell>
          <cell r="CI335" t="str">
            <v>=</v>
          </cell>
          <cell r="CJ335" t="str">
            <v>=</v>
          </cell>
          <cell r="CK335" t="str">
            <v>=</v>
          </cell>
          <cell r="CL335" t="str">
            <v>=</v>
          </cell>
          <cell r="CM335" t="str">
            <v>=</v>
          </cell>
          <cell r="CN335" t="str">
            <v>=</v>
          </cell>
          <cell r="CO335" t="str">
            <v>=</v>
          </cell>
          <cell r="CP335" t="str">
            <v>=</v>
          </cell>
          <cell r="CQ335" t="str">
            <v>=</v>
          </cell>
          <cell r="CR335" t="str">
            <v>=</v>
          </cell>
          <cell r="CS335" t="str">
            <v>=</v>
          </cell>
          <cell r="CT335" t="str">
            <v>=</v>
          </cell>
          <cell r="CU335" t="str">
            <v>=</v>
          </cell>
          <cell r="CV335" t="str">
            <v>=</v>
          </cell>
          <cell r="CW335" t="str">
            <v>=</v>
          </cell>
          <cell r="CX335" t="str">
            <v>=</v>
          </cell>
          <cell r="CY335" t="str">
            <v>=</v>
          </cell>
          <cell r="CZ335" t="str">
            <v>=</v>
          </cell>
          <cell r="DA335" t="str">
            <v>=</v>
          </cell>
          <cell r="DB335" t="str">
            <v>=</v>
          </cell>
          <cell r="DC335" t="str">
            <v>=</v>
          </cell>
          <cell r="DD335" t="str">
            <v>=</v>
          </cell>
          <cell r="DE335" t="str">
            <v>=</v>
          </cell>
          <cell r="DF335" t="str">
            <v>=</v>
          </cell>
          <cell r="DG335" t="str">
            <v>=</v>
          </cell>
          <cell r="DH335" t="str">
            <v>=</v>
          </cell>
          <cell r="DI335" t="str">
            <v>=</v>
          </cell>
          <cell r="DJ335" t="str">
            <v>=</v>
          </cell>
          <cell r="DK335" t="str">
            <v>=</v>
          </cell>
          <cell r="DL335" t="str">
            <v>=</v>
          </cell>
          <cell r="DM335" t="str">
            <v>=</v>
          </cell>
          <cell r="DN335" t="str">
            <v>=</v>
          </cell>
          <cell r="DO335" t="str">
            <v>=</v>
          </cell>
          <cell r="DP335" t="str">
            <v>=</v>
          </cell>
          <cell r="DQ335" t="str">
            <v>=</v>
          </cell>
          <cell r="DR335" t="str">
            <v>=</v>
          </cell>
          <cell r="DS335" t="str">
            <v>=</v>
          </cell>
          <cell r="DT335" t="str">
            <v>=</v>
          </cell>
          <cell r="DU335" t="str">
            <v>=</v>
          </cell>
          <cell r="DV335" t="str">
            <v>=</v>
          </cell>
          <cell r="DW335" t="str">
            <v>=</v>
          </cell>
          <cell r="DX335" t="str">
            <v>=</v>
          </cell>
          <cell r="DY335" t="str">
            <v>=</v>
          </cell>
          <cell r="DZ335" t="str">
            <v>=</v>
          </cell>
          <cell r="EA335" t="str">
            <v>=</v>
          </cell>
          <cell r="EB335" t="str">
            <v>=</v>
          </cell>
          <cell r="EC335" t="str">
            <v>=</v>
          </cell>
          <cell r="ED335" t="str">
            <v>=</v>
          </cell>
        </row>
        <row r="336">
          <cell r="F336">
            <v>212.16700000036508</v>
          </cell>
          <cell r="G336">
            <v>186.60269999969751</v>
          </cell>
          <cell r="H336">
            <v>228.14858000073582</v>
          </cell>
          <cell r="I336">
            <v>234.99223699979484</v>
          </cell>
          <cell r="J336">
            <v>232.19629999995232</v>
          </cell>
          <cell r="K336">
            <v>200.01699999999255</v>
          </cell>
          <cell r="L336">
            <v>-19.322999999858439</v>
          </cell>
          <cell r="M336">
            <v>386.37100000027567</v>
          </cell>
          <cell r="N336">
            <v>249.34959999937564</v>
          </cell>
          <cell r="O336">
            <v>307.9448699997738</v>
          </cell>
          <cell r="P336">
            <v>151.55960000026971</v>
          </cell>
          <cell r="Q336">
            <v>-977.171999999322</v>
          </cell>
          <cell r="R336">
            <v>-8935.5400279983878</v>
          </cell>
          <cell r="S336">
            <v>-473.2848900007084</v>
          </cell>
          <cell r="T336">
            <v>-666.28899999987334</v>
          </cell>
          <cell r="U336">
            <v>-1023.2625000001863</v>
          </cell>
          <cell r="V336">
            <v>-765.92488600034267</v>
          </cell>
          <cell r="W336">
            <v>-801.79440000001341</v>
          </cell>
          <cell r="X336">
            <v>-1053.353900000453</v>
          </cell>
          <cell r="Y336">
            <v>-485.18879999965429</v>
          </cell>
          <cell r="Z336">
            <v>-676.09900000039488</v>
          </cell>
          <cell r="AA336">
            <v>-1011.9279999993742</v>
          </cell>
          <cell r="AB336">
            <v>-1089.4476549997926</v>
          </cell>
          <cell r="AC336">
            <v>-658.44369999971241</v>
          </cell>
          <cell r="AD336">
            <v>-230.52329699974507</v>
          </cell>
          <cell r="AE336">
            <v>-8151.488083794713</v>
          </cell>
          <cell r="AF336">
            <v>-431.10863399971277</v>
          </cell>
          <cell r="AG336">
            <v>-588.20495000015944</v>
          </cell>
          <cell r="AH336">
            <v>-970.17518979962915</v>
          </cell>
          <cell r="AI336">
            <v>-738.7461000001058</v>
          </cell>
          <cell r="AJ336">
            <v>-659.41369999945164</v>
          </cell>
          <cell r="AK336">
            <v>-853.26470999978483</v>
          </cell>
          <cell r="AL336">
            <v>-352.08260000031441</v>
          </cell>
          <cell r="AM336">
            <v>-767.18400000035763</v>
          </cell>
          <cell r="AN336">
            <v>-944.38849999941885</v>
          </cell>
          <cell r="AO336">
            <v>-835.51169999968261</v>
          </cell>
          <cell r="AP336">
            <v>-674.04399999976158</v>
          </cell>
          <cell r="AQ336">
            <v>-337.3640000000596</v>
          </cell>
          <cell r="AR336">
            <v>-8442.0669699981809</v>
          </cell>
          <cell r="AS336">
            <v>-635.72299000062048</v>
          </cell>
          <cell r="AT336">
            <v>-662.53799999970943</v>
          </cell>
          <cell r="AU336">
            <v>-702.51570400036871</v>
          </cell>
          <cell r="AV336">
            <v>-686.30811999924481</v>
          </cell>
          <cell r="AW336">
            <v>-725.96859999932349</v>
          </cell>
          <cell r="AX336">
            <v>-1078.1318899998441</v>
          </cell>
          <cell r="AY336">
            <v>-501.84360000025481</v>
          </cell>
          <cell r="AZ336">
            <v>-458.65970000065863</v>
          </cell>
          <cell r="BA336">
            <v>-972.12860000040382</v>
          </cell>
          <cell r="BB336">
            <v>-913.20906599983573</v>
          </cell>
          <cell r="BC336">
            <v>-760.95069999992847</v>
          </cell>
          <cell r="BD336">
            <v>-344.08999999985099</v>
          </cell>
          <cell r="BE336">
            <v>-7659.6761510074139</v>
          </cell>
          <cell r="BF336">
            <v>-471.98302999977022</v>
          </cell>
          <cell r="BG336">
            <v>-523.55882999952883</v>
          </cell>
          <cell r="BH336">
            <v>-787.48240000009537</v>
          </cell>
          <cell r="BI336">
            <v>-627.38920000009239</v>
          </cell>
          <cell r="BJ336">
            <v>-541.40390000026673</v>
          </cell>
          <cell r="BK336">
            <v>-786.81995000038296</v>
          </cell>
          <cell r="BL336">
            <v>-499.02926400024444</v>
          </cell>
          <cell r="BM336">
            <v>-533.10678999964148</v>
          </cell>
          <cell r="BN336">
            <v>-918.41550000011921</v>
          </cell>
          <cell r="BO336">
            <v>-805.40898000076413</v>
          </cell>
          <cell r="BP336">
            <v>-735.81405999977142</v>
          </cell>
          <cell r="BQ336">
            <v>-429.26424700021744</v>
          </cell>
          <cell r="BR336">
            <v>-7632.9947049990296</v>
          </cell>
          <cell r="BS336">
            <v>-578.31053999997675</v>
          </cell>
          <cell r="BT336">
            <v>-599.81050700042397</v>
          </cell>
          <cell r="BU336">
            <v>-689.50430000014603</v>
          </cell>
          <cell r="BV336">
            <v>-692.11569999996573</v>
          </cell>
          <cell r="BW336">
            <v>-386.18410000018775</v>
          </cell>
          <cell r="BX336">
            <v>-939.03640000056475</v>
          </cell>
          <cell r="BY336">
            <v>-343.08858000021428</v>
          </cell>
          <cell r="BZ336">
            <v>-293.54602999985218</v>
          </cell>
          <cell r="CA336">
            <v>-969.2312000002712</v>
          </cell>
          <cell r="CB336">
            <v>-722.76230000052601</v>
          </cell>
          <cell r="CC336">
            <v>-958.11895000003278</v>
          </cell>
          <cell r="CD336">
            <v>-461.28609800059348</v>
          </cell>
          <cell r="CE336">
            <v>-8546.6017960160971</v>
          </cell>
          <cell r="CF336">
            <v>-581.57557999994606</v>
          </cell>
          <cell r="CG336">
            <v>-644.84906999953091</v>
          </cell>
          <cell r="CH336">
            <v>-920.54290000069886</v>
          </cell>
          <cell r="CI336">
            <v>-418.43269999977201</v>
          </cell>
          <cell r="CJ336">
            <v>-984.97610000055283</v>
          </cell>
          <cell r="CK336">
            <v>-1082.0938999997452</v>
          </cell>
          <cell r="CL336">
            <v>-520.74796000029892</v>
          </cell>
          <cell r="CM336">
            <v>-632.03344999998808</v>
          </cell>
          <cell r="CN336">
            <v>-758.28619999997318</v>
          </cell>
          <cell r="CO336">
            <v>-986.36609000060707</v>
          </cell>
          <cell r="CP336">
            <v>-572.70902600046247</v>
          </cell>
          <cell r="CQ336">
            <v>-443.98882000055164</v>
          </cell>
          <cell r="CR336">
            <v>-8866.6050150170922</v>
          </cell>
          <cell r="CS336">
            <v>-524.06854000035673</v>
          </cell>
          <cell r="CT336">
            <v>-565.72549999970943</v>
          </cell>
          <cell r="CU336">
            <v>-1068.9355000006035</v>
          </cell>
          <cell r="CV336">
            <v>-715.91854999959469</v>
          </cell>
          <cell r="CW336">
            <v>-871.56502000056207</v>
          </cell>
          <cell r="CX336">
            <v>-917.30020000040531</v>
          </cell>
          <cell r="CY336">
            <v>-494.71001799963415</v>
          </cell>
          <cell r="CZ336">
            <v>-640.55518699996173</v>
          </cell>
          <cell r="DA336">
            <v>-922.13668000046164</v>
          </cell>
          <cell r="DB336">
            <v>-1026.9536999994889</v>
          </cell>
          <cell r="DC336">
            <v>-646.8596700001508</v>
          </cell>
          <cell r="DD336">
            <v>-471.87644999939948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F337" t="str">
            <v>=</v>
          </cell>
          <cell r="G337" t="str">
            <v>=</v>
          </cell>
          <cell r="H337" t="str">
            <v>=</v>
          </cell>
          <cell r="I337" t="str">
            <v>=</v>
          </cell>
          <cell r="J337" t="str">
            <v>=</v>
          </cell>
          <cell r="K337" t="str">
            <v>=</v>
          </cell>
          <cell r="L337" t="str">
            <v>=</v>
          </cell>
          <cell r="M337" t="str">
            <v>=</v>
          </cell>
          <cell r="N337" t="str">
            <v>=</v>
          </cell>
          <cell r="O337" t="str">
            <v>=</v>
          </cell>
          <cell r="P337" t="str">
            <v>=</v>
          </cell>
          <cell r="Q337" t="str">
            <v>=</v>
          </cell>
          <cell r="R337" t="str">
            <v>=</v>
          </cell>
          <cell r="S337" t="str">
            <v>=</v>
          </cell>
          <cell r="T337" t="str">
            <v>=</v>
          </cell>
          <cell r="U337" t="str">
            <v>=</v>
          </cell>
          <cell r="V337" t="str">
            <v>=</v>
          </cell>
          <cell r="W337" t="str">
            <v>=</v>
          </cell>
          <cell r="X337" t="str">
            <v>=</v>
          </cell>
          <cell r="Y337" t="str">
            <v>=</v>
          </cell>
          <cell r="Z337" t="str">
            <v>=</v>
          </cell>
          <cell r="AA337" t="str">
            <v>=</v>
          </cell>
          <cell r="AB337" t="str">
            <v>=</v>
          </cell>
          <cell r="AC337" t="str">
            <v>=</v>
          </cell>
          <cell r="AD337" t="str">
            <v>=</v>
          </cell>
          <cell r="AE337" t="str">
            <v>=</v>
          </cell>
          <cell r="AF337" t="str">
            <v>=</v>
          </cell>
          <cell r="AG337" t="str">
            <v>=</v>
          </cell>
          <cell r="AH337" t="str">
            <v>=</v>
          </cell>
          <cell r="AI337" t="str">
            <v>=</v>
          </cell>
          <cell r="AJ337" t="str">
            <v>=</v>
          </cell>
          <cell r="AK337" t="str">
            <v>=</v>
          </cell>
          <cell r="AL337" t="str">
            <v>=</v>
          </cell>
          <cell r="AM337" t="str">
            <v>=</v>
          </cell>
          <cell r="AN337" t="str">
            <v>=</v>
          </cell>
          <cell r="AO337" t="str">
            <v>=</v>
          </cell>
          <cell r="AP337" t="str">
            <v>=</v>
          </cell>
          <cell r="AQ337" t="str">
            <v>=</v>
          </cell>
          <cell r="AR337" t="str">
            <v>=</v>
          </cell>
          <cell r="AS337" t="str">
            <v>=</v>
          </cell>
          <cell r="AT337" t="str">
            <v>=</v>
          </cell>
          <cell r="AU337" t="str">
            <v>=</v>
          </cell>
          <cell r="AV337" t="str">
            <v>=</v>
          </cell>
          <cell r="AW337" t="str">
            <v>=</v>
          </cell>
          <cell r="AX337" t="str">
            <v>=</v>
          </cell>
          <cell r="AY337" t="str">
            <v>=</v>
          </cell>
          <cell r="AZ337" t="str">
            <v>=</v>
          </cell>
          <cell r="BA337" t="str">
            <v>=</v>
          </cell>
          <cell r="BB337" t="str">
            <v>=</v>
          </cell>
          <cell r="BC337" t="str">
            <v>=</v>
          </cell>
          <cell r="BD337" t="str">
            <v>=</v>
          </cell>
          <cell r="BE337" t="str">
            <v>=</v>
          </cell>
          <cell r="BF337" t="str">
            <v>=</v>
          </cell>
          <cell r="BG337" t="str">
            <v>=</v>
          </cell>
          <cell r="BH337" t="str">
            <v>=</v>
          </cell>
          <cell r="BI337" t="str">
            <v>=</v>
          </cell>
          <cell r="BJ337" t="str">
            <v>=</v>
          </cell>
          <cell r="BK337" t="str">
            <v>=</v>
          </cell>
          <cell r="BL337" t="str">
            <v>=</v>
          </cell>
          <cell r="BM337" t="str">
            <v>=</v>
          </cell>
          <cell r="BN337" t="str">
            <v>=</v>
          </cell>
          <cell r="BO337" t="str">
            <v>=</v>
          </cell>
          <cell r="BP337" t="str">
            <v>=</v>
          </cell>
          <cell r="BQ337" t="str">
            <v>=</v>
          </cell>
          <cell r="BR337" t="str">
            <v>=</v>
          </cell>
          <cell r="BS337" t="str">
            <v>=</v>
          </cell>
          <cell r="BT337" t="str">
            <v>=</v>
          </cell>
          <cell r="BU337" t="str">
            <v>=</v>
          </cell>
          <cell r="BV337" t="str">
            <v>=</v>
          </cell>
          <cell r="BW337" t="str">
            <v>=</v>
          </cell>
          <cell r="BX337" t="str">
            <v>=</v>
          </cell>
          <cell r="BY337" t="str">
            <v>=</v>
          </cell>
          <cell r="BZ337" t="str">
            <v>=</v>
          </cell>
          <cell r="CA337" t="str">
            <v>=</v>
          </cell>
          <cell r="CB337" t="str">
            <v>=</v>
          </cell>
          <cell r="CC337" t="str">
            <v>=</v>
          </cell>
          <cell r="CD337" t="str">
            <v>=</v>
          </cell>
          <cell r="CE337" t="str">
            <v>=</v>
          </cell>
          <cell r="CF337" t="str">
            <v>=</v>
          </cell>
          <cell r="CG337" t="str">
            <v>=</v>
          </cell>
          <cell r="CH337" t="str">
            <v>=</v>
          </cell>
          <cell r="CI337" t="str">
            <v>=</v>
          </cell>
          <cell r="CJ337" t="str">
            <v>=</v>
          </cell>
          <cell r="CK337" t="str">
            <v>=</v>
          </cell>
          <cell r="CL337" t="str">
            <v>=</v>
          </cell>
          <cell r="CM337" t="str">
            <v>=</v>
          </cell>
          <cell r="CN337" t="str">
            <v>=</v>
          </cell>
          <cell r="CO337" t="str">
            <v>=</v>
          </cell>
          <cell r="CP337" t="str">
            <v>=</v>
          </cell>
          <cell r="CQ337" t="str">
            <v>=</v>
          </cell>
          <cell r="CR337" t="str">
            <v>=</v>
          </cell>
          <cell r="CS337" t="str">
            <v>=</v>
          </cell>
          <cell r="CT337" t="str">
            <v>=</v>
          </cell>
          <cell r="CU337" t="str">
            <v>=</v>
          </cell>
          <cell r="CV337" t="str">
            <v>=</v>
          </cell>
          <cell r="CW337" t="str">
            <v>=</v>
          </cell>
          <cell r="CX337" t="str">
            <v>=</v>
          </cell>
          <cell r="CY337" t="str">
            <v>=</v>
          </cell>
          <cell r="CZ337" t="str">
            <v>=</v>
          </cell>
          <cell r="DA337" t="str">
            <v>=</v>
          </cell>
          <cell r="DB337" t="str">
            <v>=</v>
          </cell>
          <cell r="DC337" t="str">
            <v>=</v>
          </cell>
          <cell r="DD337" t="str">
            <v>=</v>
          </cell>
          <cell r="DE337" t="str">
            <v>=</v>
          </cell>
          <cell r="DF337" t="str">
            <v>=</v>
          </cell>
          <cell r="DG337" t="str">
            <v>=</v>
          </cell>
          <cell r="DH337" t="str">
            <v>=</v>
          </cell>
          <cell r="DI337" t="str">
            <v>=</v>
          </cell>
          <cell r="DJ337" t="str">
            <v>=</v>
          </cell>
          <cell r="DK337" t="str">
            <v>=</v>
          </cell>
          <cell r="DL337" t="str">
            <v>=</v>
          </cell>
          <cell r="DM337" t="str">
            <v>=</v>
          </cell>
          <cell r="DN337" t="str">
            <v>=</v>
          </cell>
          <cell r="DO337" t="str">
            <v>=</v>
          </cell>
          <cell r="DP337" t="str">
            <v>=</v>
          </cell>
          <cell r="DQ337" t="str">
            <v>=</v>
          </cell>
          <cell r="DR337" t="str">
            <v>=</v>
          </cell>
          <cell r="DS337" t="str">
            <v>=</v>
          </cell>
          <cell r="DT337" t="str">
            <v>=</v>
          </cell>
          <cell r="DU337" t="str">
            <v>=</v>
          </cell>
          <cell r="DV337" t="str">
            <v>=</v>
          </cell>
          <cell r="DW337" t="str">
            <v>=</v>
          </cell>
          <cell r="DX337" t="str">
            <v>=</v>
          </cell>
          <cell r="DY337" t="str">
            <v>=</v>
          </cell>
          <cell r="DZ337" t="str">
            <v>=</v>
          </cell>
          <cell r="EA337" t="str">
            <v>=</v>
          </cell>
          <cell r="EB337" t="str">
            <v>=</v>
          </cell>
          <cell r="EC337" t="str">
            <v>=</v>
          </cell>
          <cell r="ED337" t="str">
            <v>=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</row>
        <row r="362"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F366">
            <v>0</v>
          </cell>
          <cell r="G366">
            <v>0</v>
          </cell>
          <cell r="H366">
            <v>-34.998534799997287</v>
          </cell>
          <cell r="I366">
            <v>-8.8872080000001006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-20.919195999998919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F367">
            <v>0</v>
          </cell>
          <cell r="G367">
            <v>0</v>
          </cell>
          <cell r="H367">
            <v>-18.035148999995727</v>
          </cell>
          <cell r="I367">
            <v>-16.676026000001002</v>
          </cell>
          <cell r="J367">
            <v>0</v>
          </cell>
          <cell r="K367">
            <v>-17.403807000002416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-47.173686600057408</v>
          </cell>
          <cell r="S367">
            <v>0</v>
          </cell>
          <cell r="T367">
            <v>0</v>
          </cell>
          <cell r="U367">
            <v>0</v>
          </cell>
          <cell r="V367">
            <v>-17.646239000001515</v>
          </cell>
          <cell r="W367">
            <v>0</v>
          </cell>
          <cell r="X367">
            <v>-29.527447599997686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</row>
        <row r="374">
          <cell r="F374">
            <v>0</v>
          </cell>
          <cell r="G374">
            <v>0</v>
          </cell>
          <cell r="H374">
            <v>-53.033683800022118</v>
          </cell>
          <cell r="I374">
            <v>-25.563233999884687</v>
          </cell>
          <cell r="J374">
            <v>0</v>
          </cell>
          <cell r="K374">
            <v>-17.403807000024244</v>
          </cell>
          <cell r="L374">
            <v>0</v>
          </cell>
          <cell r="M374">
            <v>0</v>
          </cell>
          <cell r="N374">
            <v>0</v>
          </cell>
          <cell r="O374">
            <v>-20.919196000089869</v>
          </cell>
          <cell r="P374">
            <v>0</v>
          </cell>
          <cell r="Q374">
            <v>0</v>
          </cell>
          <cell r="R374">
            <v>-47.173686601221561</v>
          </cell>
          <cell r="S374">
            <v>0</v>
          </cell>
          <cell r="T374">
            <v>0</v>
          </cell>
          <cell r="U374">
            <v>0</v>
          </cell>
          <cell r="V374">
            <v>-17.646239000023343</v>
          </cell>
          <cell r="W374">
            <v>0</v>
          </cell>
          <cell r="X374">
            <v>-29.527447600034066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7">
          <cell r="F377">
            <v>1252.364720581</v>
          </cell>
          <cell r="G377">
            <v>1401.6404838609999</v>
          </cell>
          <cell r="H377">
            <v>2169.3981190149998</v>
          </cell>
          <cell r="I377">
            <v>2521.5647672059999</v>
          </cell>
          <cell r="J377">
            <v>2919.0192869389998</v>
          </cell>
          <cell r="K377">
            <v>3101.1067084790002</v>
          </cell>
          <cell r="L377">
            <v>2806.7667800569998</v>
          </cell>
          <cell r="M377">
            <v>2811.2089165420002</v>
          </cell>
          <cell r="N377">
            <v>2477.949120067</v>
          </cell>
          <cell r="O377">
            <v>2008.9126867550001</v>
          </cell>
          <cell r="P377">
            <v>1353.0424312560001</v>
          </cell>
          <cell r="Q377">
            <v>1038.5266640750001</v>
          </cell>
          <cell r="R377">
            <v>25732.192944377995</v>
          </cell>
          <cell r="S377">
            <v>1246.1028659890001</v>
          </cell>
          <cell r="T377">
            <v>1394.632279642</v>
          </cell>
          <cell r="U377">
            <v>2158.5511316850002</v>
          </cell>
          <cell r="V377">
            <v>2508.9569500490002</v>
          </cell>
          <cell r="W377">
            <v>2904.424191093</v>
          </cell>
          <cell r="X377">
            <v>3085.6011669569998</v>
          </cell>
          <cell r="Y377">
            <v>2792.7328761260001</v>
          </cell>
          <cell r="Z377">
            <v>2797.152802862</v>
          </cell>
          <cell r="AA377">
            <v>2465.5593040809999</v>
          </cell>
          <cell r="AB377">
            <v>1998.868125429</v>
          </cell>
          <cell r="AC377">
            <v>1346.2772194090001</v>
          </cell>
          <cell r="AD377">
            <v>1033.334031056</v>
          </cell>
          <cell r="AE377">
            <v>25603.531832730005</v>
          </cell>
          <cell r="AF377">
            <v>1239.872336941</v>
          </cell>
          <cell r="AG377">
            <v>1387.659109877</v>
          </cell>
          <cell r="AH377">
            <v>2147.7583786770001</v>
          </cell>
          <cell r="AI377">
            <v>2496.4121640190001</v>
          </cell>
          <cell r="AJ377">
            <v>2889.9020704089999</v>
          </cell>
          <cell r="AK377">
            <v>3070.1731636650002</v>
          </cell>
          <cell r="AL377">
            <v>2778.7691679330001</v>
          </cell>
          <cell r="AM377">
            <v>2783.1669910589999</v>
          </cell>
          <cell r="AN377">
            <v>2453.2314729539999</v>
          </cell>
          <cell r="AO377">
            <v>1988.873784201</v>
          </cell>
          <cell r="AP377">
            <v>1339.5458314140001</v>
          </cell>
          <cell r="AQ377">
            <v>1028.167361581</v>
          </cell>
          <cell r="AR377">
            <v>25558.599426401001</v>
          </cell>
          <cell r="AS377">
            <v>1233.6729838030001</v>
          </cell>
          <cell r="AT377">
            <v>1463.8059825749999</v>
          </cell>
          <cell r="AU377">
            <v>2137.019583194</v>
          </cell>
          <cell r="AV377">
            <v>2483.9301087809999</v>
          </cell>
          <cell r="AW377">
            <v>2875.452568319</v>
          </cell>
          <cell r="AX377">
            <v>3054.8223111829998</v>
          </cell>
          <cell r="AY377">
            <v>2764.8753439970001</v>
          </cell>
          <cell r="AZ377">
            <v>2769.2511781120002</v>
          </cell>
          <cell r="BA377">
            <v>2440.9653284890001</v>
          </cell>
          <cell r="BB377">
            <v>1978.929413156</v>
          </cell>
          <cell r="BC377">
            <v>1332.8480996000001</v>
          </cell>
          <cell r="BD377">
            <v>1023.026525192</v>
          </cell>
          <cell r="BE377">
            <v>25348.136520636002</v>
          </cell>
          <cell r="BF377">
            <v>1227.5046117060001</v>
          </cell>
          <cell r="BG377">
            <v>1373.8172118580001</v>
          </cell>
          <cell r="BH377">
            <v>2126.334485804</v>
          </cell>
          <cell r="BI377">
            <v>2471.5104472889998</v>
          </cell>
          <cell r="BJ377">
            <v>2861.0752905690001</v>
          </cell>
          <cell r="BK377">
            <v>3039.5481858210001</v>
          </cell>
          <cell r="BL377">
            <v>2751.0509318519998</v>
          </cell>
          <cell r="BM377">
            <v>2755.4048812269998</v>
          </cell>
          <cell r="BN377">
            <v>2428.7604581629998</v>
          </cell>
          <cell r="BO377">
            <v>1969.0347619629999</v>
          </cell>
          <cell r="BP377">
            <v>1326.1838627310001</v>
          </cell>
          <cell r="BQ377">
            <v>1017.911391653</v>
          </cell>
          <cell r="BR377">
            <v>25221.396107324999</v>
          </cell>
          <cell r="BS377">
            <v>1221.367108936</v>
          </cell>
          <cell r="BT377">
            <v>1366.948128836</v>
          </cell>
          <cell r="BU377">
            <v>2115.7028059690001</v>
          </cell>
          <cell r="BV377">
            <v>2459.1529025750001</v>
          </cell>
          <cell r="BW377">
            <v>2846.7699123359998</v>
          </cell>
          <cell r="BX377">
            <v>3024.3504515200002</v>
          </cell>
          <cell r="BY377">
            <v>2737.2957521140002</v>
          </cell>
          <cell r="BZ377">
            <v>2741.6279358219999</v>
          </cell>
          <cell r="CA377">
            <v>2416.6167386679999</v>
          </cell>
          <cell r="CB377">
            <v>1959.189589371</v>
          </cell>
          <cell r="CC377">
            <v>1319.5529448709999</v>
          </cell>
          <cell r="CD377">
            <v>1012.821836307</v>
          </cell>
          <cell r="CE377">
            <v>25095.288873937003</v>
          </cell>
          <cell r="CF377">
            <v>1215.2602506119999</v>
          </cell>
          <cell r="CG377">
            <v>1360.1133815420001</v>
          </cell>
          <cell r="CH377">
            <v>2105.1243071200001</v>
          </cell>
          <cell r="CI377">
            <v>2446.857135148</v>
          </cell>
          <cell r="CJ377">
            <v>2832.536075774</v>
          </cell>
          <cell r="CK377">
            <v>3009.228696438</v>
          </cell>
          <cell r="CL377">
            <v>2723.6091922679998</v>
          </cell>
          <cell r="CM377">
            <v>2727.9197196499999</v>
          </cell>
          <cell r="CN377">
            <v>2404.5335740149999</v>
          </cell>
          <cell r="CO377">
            <v>1949.393643937</v>
          </cell>
          <cell r="CP377">
            <v>1312.9551740510001</v>
          </cell>
          <cell r="CQ377">
            <v>1007.757723382</v>
          </cell>
          <cell r="CR377">
            <v>25051.248572867004</v>
          </cell>
          <cell r="CS377">
            <v>1209.1839727920001</v>
          </cell>
          <cell r="CT377">
            <v>1434.7487027059999</v>
          </cell>
          <cell r="CU377">
            <v>2094.5986866029998</v>
          </cell>
          <cell r="CV377">
            <v>2434.6228444039998</v>
          </cell>
          <cell r="CW377">
            <v>2818.3733842840002</v>
          </cell>
          <cell r="CX377">
            <v>2994.1825475969999</v>
          </cell>
          <cell r="CY377">
            <v>2709.9912250749999</v>
          </cell>
          <cell r="CZ377">
            <v>2714.2802034259998</v>
          </cell>
          <cell r="DA377">
            <v>2392.5109889089999</v>
          </cell>
          <cell r="DB377">
            <v>1939.6466793899999</v>
          </cell>
          <cell r="DC377">
            <v>1306.3904015420001</v>
          </cell>
          <cell r="DD377">
            <v>1002.718936139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79">
          <cell r="F379">
            <v>1252.364720581</v>
          </cell>
          <cell r="G379">
            <v>1401.6404838609999</v>
          </cell>
          <cell r="H379">
            <v>2169.3981190149998</v>
          </cell>
          <cell r="I379">
            <v>2521.5647672059999</v>
          </cell>
          <cell r="J379">
            <v>2919.0192869389998</v>
          </cell>
          <cell r="K379">
            <v>3101.1067084790002</v>
          </cell>
          <cell r="L379">
            <v>2806.7667800569998</v>
          </cell>
          <cell r="M379">
            <v>2811.2089165420002</v>
          </cell>
          <cell r="N379">
            <v>2477.949120067</v>
          </cell>
          <cell r="O379">
            <v>2008.9126867550001</v>
          </cell>
          <cell r="P379">
            <v>1353.0424312560001</v>
          </cell>
          <cell r="Q379">
            <v>1038.5266640750001</v>
          </cell>
          <cell r="R379">
            <v>25732.192944377995</v>
          </cell>
          <cell r="S379">
            <v>1246.1028659890001</v>
          </cell>
          <cell r="T379">
            <v>1394.632279642</v>
          </cell>
          <cell r="U379">
            <v>2158.5511316850002</v>
          </cell>
          <cell r="V379">
            <v>2508.9569500490002</v>
          </cell>
          <cell r="W379">
            <v>2904.424191093</v>
          </cell>
          <cell r="X379">
            <v>3085.6011669569998</v>
          </cell>
          <cell r="Y379">
            <v>2792.7328761260001</v>
          </cell>
          <cell r="Z379">
            <v>2797.152802862</v>
          </cell>
          <cell r="AA379">
            <v>2465.5593040809999</v>
          </cell>
          <cell r="AB379">
            <v>1998.868125429</v>
          </cell>
          <cell r="AC379">
            <v>1346.2772194090001</v>
          </cell>
          <cell r="AD379">
            <v>1033.334031056</v>
          </cell>
          <cell r="AE379">
            <v>25603.531832730005</v>
          </cell>
          <cell r="AF379">
            <v>1239.872336941</v>
          </cell>
          <cell r="AG379">
            <v>1387.659109877</v>
          </cell>
          <cell r="AH379">
            <v>2147.7583786770001</v>
          </cell>
          <cell r="AI379">
            <v>2496.4121640190001</v>
          </cell>
          <cell r="AJ379">
            <v>2889.9020704089999</v>
          </cell>
          <cell r="AK379">
            <v>3070.1731636650002</v>
          </cell>
          <cell r="AL379">
            <v>2778.7691679330001</v>
          </cell>
          <cell r="AM379">
            <v>2783.1669910589999</v>
          </cell>
          <cell r="AN379">
            <v>2453.2314729539999</v>
          </cell>
          <cell r="AO379">
            <v>1988.873784201</v>
          </cell>
          <cell r="AP379">
            <v>1339.5458314140001</v>
          </cell>
          <cell r="AQ379">
            <v>1028.167361581</v>
          </cell>
          <cell r="AR379">
            <v>25558.599426401001</v>
          </cell>
          <cell r="AS379">
            <v>1233.6729838030001</v>
          </cell>
          <cell r="AT379">
            <v>1463.8059825749999</v>
          </cell>
          <cell r="AU379">
            <v>2137.019583194</v>
          </cell>
          <cell r="AV379">
            <v>2483.9301087809999</v>
          </cell>
          <cell r="AW379">
            <v>2875.452568319</v>
          </cell>
          <cell r="AX379">
            <v>3054.8223111829998</v>
          </cell>
          <cell r="AY379">
            <v>2764.8753439970001</v>
          </cell>
          <cell r="AZ379">
            <v>2769.2511781120002</v>
          </cell>
          <cell r="BA379">
            <v>2440.9653284890001</v>
          </cell>
          <cell r="BB379">
            <v>1978.929413156</v>
          </cell>
          <cell r="BC379">
            <v>1332.8480996000001</v>
          </cell>
          <cell r="BD379">
            <v>1023.026525192</v>
          </cell>
          <cell r="BE379">
            <v>25348.136520636002</v>
          </cell>
          <cell r="BF379">
            <v>1227.5046117060001</v>
          </cell>
          <cell r="BG379">
            <v>1373.8172118580001</v>
          </cell>
          <cell r="BH379">
            <v>2126.334485804</v>
          </cell>
          <cell r="BI379">
            <v>2471.5104472889998</v>
          </cell>
          <cell r="BJ379">
            <v>2861.0752905690001</v>
          </cell>
          <cell r="BK379">
            <v>3039.5481858210001</v>
          </cell>
          <cell r="BL379">
            <v>2751.0509318519998</v>
          </cell>
          <cell r="BM379">
            <v>2755.4048812269998</v>
          </cell>
          <cell r="BN379">
            <v>2428.7604581629998</v>
          </cell>
          <cell r="BO379">
            <v>1969.0347619629999</v>
          </cell>
          <cell r="BP379">
            <v>1326.1838627310001</v>
          </cell>
          <cell r="BQ379">
            <v>1017.911391653</v>
          </cell>
          <cell r="BR379">
            <v>25221.396107324999</v>
          </cell>
          <cell r="BS379">
            <v>1221.367108936</v>
          </cell>
          <cell r="BT379">
            <v>1366.948128836</v>
          </cell>
          <cell r="BU379">
            <v>2115.7028059690001</v>
          </cell>
          <cell r="BV379">
            <v>2459.1529025750001</v>
          </cell>
          <cell r="BW379">
            <v>2846.7699123359998</v>
          </cell>
          <cell r="BX379">
            <v>3024.3504515200002</v>
          </cell>
          <cell r="BY379">
            <v>2737.2957521140002</v>
          </cell>
          <cell r="BZ379">
            <v>2741.6279358219999</v>
          </cell>
          <cell r="CA379">
            <v>2416.6167386679999</v>
          </cell>
          <cell r="CB379">
            <v>1959.189589371</v>
          </cell>
          <cell r="CC379">
            <v>1319.5529448709999</v>
          </cell>
          <cell r="CD379">
            <v>1012.821836307</v>
          </cell>
          <cell r="CE379">
            <v>25095.288873937003</v>
          </cell>
          <cell r="CF379">
            <v>1215.2602506119999</v>
          </cell>
          <cell r="CG379">
            <v>1360.1133815420001</v>
          </cell>
          <cell r="CH379">
            <v>2105.1243071200001</v>
          </cell>
          <cell r="CI379">
            <v>2446.857135148</v>
          </cell>
          <cell r="CJ379">
            <v>2832.536075774</v>
          </cell>
          <cell r="CK379">
            <v>3009.228696438</v>
          </cell>
          <cell r="CL379">
            <v>2723.6091922679998</v>
          </cell>
          <cell r="CM379">
            <v>2727.9197196499999</v>
          </cell>
          <cell r="CN379">
            <v>2404.5335740149999</v>
          </cell>
          <cell r="CO379">
            <v>1949.393643937</v>
          </cell>
          <cell r="CP379">
            <v>1312.9551740510001</v>
          </cell>
          <cell r="CQ379">
            <v>1007.757723382</v>
          </cell>
          <cell r="CR379">
            <v>25051.248572867004</v>
          </cell>
          <cell r="CS379">
            <v>1209.1839727920001</v>
          </cell>
          <cell r="CT379">
            <v>1434.7487027059999</v>
          </cell>
          <cell r="CU379">
            <v>2094.5986866029998</v>
          </cell>
          <cell r="CV379">
            <v>2434.6228444039998</v>
          </cell>
          <cell r="CW379">
            <v>2818.3733842840002</v>
          </cell>
          <cell r="CX379">
            <v>2994.1825475969999</v>
          </cell>
          <cell r="CY379">
            <v>2709.9912250749999</v>
          </cell>
          <cell r="CZ379">
            <v>2714.2802034259998</v>
          </cell>
          <cell r="DA379">
            <v>2392.5109889089999</v>
          </cell>
          <cell r="DB379">
            <v>1939.6466793899999</v>
          </cell>
          <cell r="DC379">
            <v>1306.3904015420001</v>
          </cell>
          <cell r="DD379">
            <v>1002.718936139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</row>
        <row r="423"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0"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1"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1">
          <cell r="F441">
            <v>1252.3647205810412</v>
          </cell>
          <cell r="G441">
            <v>1401.6404838610324</v>
          </cell>
          <cell r="H441">
            <v>2169.3981190150371</v>
          </cell>
          <cell r="I441">
            <v>2521.5647672059713</v>
          </cell>
          <cell r="J441">
            <v>2919.0192869390012</v>
          </cell>
          <cell r="K441">
            <v>3101.1067084789975</v>
          </cell>
          <cell r="L441">
            <v>2806.7667800569907</v>
          </cell>
          <cell r="M441">
            <v>2811.2089165420039</v>
          </cell>
          <cell r="N441">
            <v>2477.9491200670018</v>
          </cell>
          <cell r="O441">
            <v>2008.9126867550076</v>
          </cell>
          <cell r="P441">
            <v>1353.0424312560353</v>
          </cell>
          <cell r="Q441">
            <v>1038.5266640750051</v>
          </cell>
          <cell r="R441">
            <v>25732.192944377661</v>
          </cell>
          <cell r="S441">
            <v>1246.1028659890289</v>
          </cell>
          <cell r="T441">
            <v>1394.6322796419263</v>
          </cell>
          <cell r="U441">
            <v>2158.5511316850316</v>
          </cell>
          <cell r="V441">
            <v>2508.9569500490325</v>
          </cell>
          <cell r="W441">
            <v>2904.4241910930723</v>
          </cell>
          <cell r="X441">
            <v>3085.601166957058</v>
          </cell>
          <cell r="Y441">
            <v>2792.7328761260142</v>
          </cell>
          <cell r="Z441">
            <v>2797.1528028619941</v>
          </cell>
          <cell r="AA441">
            <v>2465.5593040810199</v>
          </cell>
          <cell r="AB441">
            <v>1998.8681254289695</v>
          </cell>
          <cell r="AC441">
            <v>1346.2772194090066</v>
          </cell>
          <cell r="AD441">
            <v>1033.3340310560015</v>
          </cell>
          <cell r="AE441">
            <v>25603.531832730398</v>
          </cell>
          <cell r="AF441">
            <v>1239.8723369410145</v>
          </cell>
          <cell r="AG441">
            <v>1387.6591098769568</v>
          </cell>
          <cell r="AH441">
            <v>2147.7583786769537</v>
          </cell>
          <cell r="AI441">
            <v>2496.4121640190715</v>
          </cell>
          <cell r="AJ441">
            <v>2889.9020704090362</v>
          </cell>
          <cell r="AK441">
            <v>3070.1731636649929</v>
          </cell>
          <cell r="AL441">
            <v>2778.769167933031</v>
          </cell>
          <cell r="AM441">
            <v>2783.1669910590863</v>
          </cell>
          <cell r="AN441">
            <v>2453.2314729539794</v>
          </cell>
          <cell r="AO441">
            <v>1988.8737842010451</v>
          </cell>
          <cell r="AP441">
            <v>1339.5458314139978</v>
          </cell>
          <cell r="AQ441">
            <v>1028.1673615809996</v>
          </cell>
          <cell r="AR441">
            <v>25558.599426400848</v>
          </cell>
          <cell r="AS441">
            <v>1233.6729838029714</v>
          </cell>
          <cell r="AT441">
            <v>1463.8059825749951</v>
          </cell>
          <cell r="AU441">
            <v>2137.0195831939345</v>
          </cell>
          <cell r="AV441">
            <v>2483.9301087809727</v>
          </cell>
          <cell r="AW441">
            <v>2875.4525683190441</v>
          </cell>
          <cell r="AX441">
            <v>3054.822311182972</v>
          </cell>
          <cell r="AY441">
            <v>2764.8753439969732</v>
          </cell>
          <cell r="AZ441">
            <v>2769.2511781119974</v>
          </cell>
          <cell r="BA441">
            <v>2440.965328489081</v>
          </cell>
          <cell r="BB441">
            <v>1978.9294131560018</v>
          </cell>
          <cell r="BC441">
            <v>1332.8480995999998</v>
          </cell>
          <cell r="BD441">
            <v>1023.0265251920209</v>
          </cell>
          <cell r="BE441">
            <v>25348.136520635802</v>
          </cell>
          <cell r="BF441">
            <v>1227.5046117060119</v>
          </cell>
          <cell r="BG441">
            <v>1373.817211858026</v>
          </cell>
          <cell r="BH441">
            <v>2126.3344858039636</v>
          </cell>
          <cell r="BI441">
            <v>2471.510447289038</v>
          </cell>
          <cell r="BJ441">
            <v>2861.0752905689878</v>
          </cell>
          <cell r="BK441">
            <v>3039.5481858210405</v>
          </cell>
          <cell r="BL441">
            <v>2751.0509318519616</v>
          </cell>
          <cell r="BM441">
            <v>2755.4048812270048</v>
          </cell>
          <cell r="BN441">
            <v>2428.7604581629857</v>
          </cell>
          <cell r="BO441">
            <v>1969.0347619630047</v>
          </cell>
          <cell r="BP441">
            <v>1326.1838627310062</v>
          </cell>
          <cell r="BQ441">
            <v>1017.9113916530041</v>
          </cell>
          <cell r="BR441">
            <v>25221.396107324399</v>
          </cell>
          <cell r="BS441">
            <v>1221.3671089360141</v>
          </cell>
          <cell r="BT441">
            <v>1366.9481288359966</v>
          </cell>
          <cell r="BU441">
            <v>2115.702805968991</v>
          </cell>
          <cell r="BV441">
            <v>2459.1529025750351</v>
          </cell>
          <cell r="BW441">
            <v>2846.7699123360217</v>
          </cell>
          <cell r="BX441">
            <v>3024.3504515200038</v>
          </cell>
          <cell r="BY441">
            <v>2737.2957521140343</v>
          </cell>
          <cell r="BZ441">
            <v>2741.6279358220054</v>
          </cell>
          <cell r="CA441">
            <v>2416.6167386680609</v>
          </cell>
          <cell r="CB441">
            <v>1959.1895893709734</v>
          </cell>
          <cell r="CC441">
            <v>1319.5529448709858</v>
          </cell>
          <cell r="CD441">
            <v>1012.8218363069755</v>
          </cell>
          <cell r="CE441">
            <v>25095.288873936981</v>
          </cell>
          <cell r="CF441">
            <v>1215.2602506120165</v>
          </cell>
          <cell r="CG441">
            <v>1360.1133815420035</v>
          </cell>
          <cell r="CH441">
            <v>2105.124307119986</v>
          </cell>
          <cell r="CI441">
            <v>2446.8571351480205</v>
          </cell>
          <cell r="CJ441">
            <v>2832.5360757739982</v>
          </cell>
          <cell r="CK441">
            <v>3009.2286964380182</v>
          </cell>
          <cell r="CL441">
            <v>2723.6091922679916</v>
          </cell>
          <cell r="CM441">
            <v>2727.9197196500027</v>
          </cell>
          <cell r="CN441">
            <v>2404.5335740150185</v>
          </cell>
          <cell r="CO441">
            <v>1949.3936439370154</v>
          </cell>
          <cell r="CP441">
            <v>1312.9551740510506</v>
          </cell>
          <cell r="CQ441">
            <v>1007.7577233820048</v>
          </cell>
          <cell r="CR441">
            <v>25051.248572866898</v>
          </cell>
          <cell r="CS441">
            <v>1209.1839727919723</v>
          </cell>
          <cell r="CT441">
            <v>1434.7487027059833</v>
          </cell>
          <cell r="CU441">
            <v>2094.5986866030144</v>
          </cell>
          <cell r="CV441">
            <v>2434.6228444040171</v>
          </cell>
          <cell r="CW441">
            <v>2818.3733842840302</v>
          </cell>
          <cell r="CX441">
            <v>2994.18254759704</v>
          </cell>
          <cell r="CY441">
            <v>2709.9912250749767</v>
          </cell>
          <cell r="CZ441">
            <v>2714.2802034260239</v>
          </cell>
          <cell r="DA441">
            <v>2392.5109889089945</v>
          </cell>
          <cell r="DB441">
            <v>1939.6466793900036</v>
          </cell>
          <cell r="DC441">
            <v>1306.3904015420048</v>
          </cell>
          <cell r="DD441">
            <v>1002.7189361389974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6"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1">
          <cell r="F451">
            <v>1252.3647205810412</v>
          </cell>
          <cell r="G451">
            <v>1401.6404838610324</v>
          </cell>
          <cell r="H451">
            <v>2116.364435215015</v>
          </cell>
          <cell r="I451">
            <v>2496.0015332060866</v>
          </cell>
          <cell r="J451">
            <v>2919.0192869390012</v>
          </cell>
          <cell r="K451">
            <v>3083.7029014789732</v>
          </cell>
          <cell r="L451">
            <v>2806.7667800569907</v>
          </cell>
          <cell r="M451">
            <v>2811.2089165420039</v>
          </cell>
          <cell r="N451">
            <v>2477.9491200670018</v>
          </cell>
          <cell r="O451">
            <v>1987.9934907549177</v>
          </cell>
          <cell r="P451">
            <v>1353.0424312560353</v>
          </cell>
          <cell r="Q451">
            <v>1038.5266640750051</v>
          </cell>
          <cell r="R451">
            <v>25685.019257776439</v>
          </cell>
          <cell r="S451">
            <v>1246.1028659890289</v>
          </cell>
          <cell r="T451">
            <v>1394.6322796419263</v>
          </cell>
          <cell r="U451">
            <v>2158.5511316850316</v>
          </cell>
          <cell r="V451">
            <v>2491.3107110490091</v>
          </cell>
          <cell r="W451">
            <v>2904.4241910930723</v>
          </cell>
          <cell r="X451">
            <v>3056.0737193570239</v>
          </cell>
          <cell r="Y451">
            <v>2792.7328761260142</v>
          </cell>
          <cell r="Z451">
            <v>2797.1528028619941</v>
          </cell>
          <cell r="AA451">
            <v>2465.5593040810199</v>
          </cell>
          <cell r="AB451">
            <v>1998.8681254289695</v>
          </cell>
          <cell r="AC451">
            <v>1346.2772194090066</v>
          </cell>
          <cell r="AD451">
            <v>1033.3340310560015</v>
          </cell>
          <cell r="AE451">
            <v>25603.531832730398</v>
          </cell>
          <cell r="AF451">
            <v>1239.8723369410145</v>
          </cell>
          <cell r="AG451">
            <v>1387.6591098769568</v>
          </cell>
          <cell r="AH451">
            <v>2147.7583786769537</v>
          </cell>
          <cell r="AI451">
            <v>2496.4121640190715</v>
          </cell>
          <cell r="AJ451">
            <v>2889.9020704090362</v>
          </cell>
          <cell r="AK451">
            <v>3070.1731636649929</v>
          </cell>
          <cell r="AL451">
            <v>2778.769167933031</v>
          </cell>
          <cell r="AM451">
            <v>2783.1669910590863</v>
          </cell>
          <cell r="AN451">
            <v>2453.2314729539794</v>
          </cell>
          <cell r="AO451">
            <v>1988.8737842010451</v>
          </cell>
          <cell r="AP451">
            <v>1339.5458314139978</v>
          </cell>
          <cell r="AQ451">
            <v>1028.1673615809996</v>
          </cell>
          <cell r="AR451">
            <v>25558.599426400848</v>
          </cell>
          <cell r="AS451">
            <v>1233.6729838029714</v>
          </cell>
          <cell r="AT451">
            <v>1463.8059825749951</v>
          </cell>
          <cell r="AU451">
            <v>2137.0195831939345</v>
          </cell>
          <cell r="AV451">
            <v>2483.9301087809727</v>
          </cell>
          <cell r="AW451">
            <v>2875.4525683190441</v>
          </cell>
          <cell r="AX451">
            <v>3054.822311182972</v>
          </cell>
          <cell r="AY451">
            <v>2764.8753439969732</v>
          </cell>
          <cell r="AZ451">
            <v>2769.2511781119974</v>
          </cell>
          <cell r="BA451">
            <v>2440.965328489081</v>
          </cell>
          <cell r="BB451">
            <v>1978.9294131560018</v>
          </cell>
          <cell r="BC451">
            <v>1332.8480995999998</v>
          </cell>
          <cell r="BD451">
            <v>1023.0265251920209</v>
          </cell>
          <cell r="BE451">
            <v>25348.136520635802</v>
          </cell>
          <cell r="BF451">
            <v>1227.5046117060119</v>
          </cell>
          <cell r="BG451">
            <v>1373.817211858026</v>
          </cell>
          <cell r="BH451">
            <v>2126.3344858039636</v>
          </cell>
          <cell r="BI451">
            <v>2471.510447289038</v>
          </cell>
          <cell r="BJ451">
            <v>2861.0752905689878</v>
          </cell>
          <cell r="BK451">
            <v>3039.5481858210405</v>
          </cell>
          <cell r="BL451">
            <v>2751.0509318519616</v>
          </cell>
          <cell r="BM451">
            <v>2755.4048812270048</v>
          </cell>
          <cell r="BN451">
            <v>2428.7604581629857</v>
          </cell>
          <cell r="BO451">
            <v>1969.0347619630047</v>
          </cell>
          <cell r="BP451">
            <v>1326.1838627310062</v>
          </cell>
          <cell r="BQ451">
            <v>1017.9113916530041</v>
          </cell>
          <cell r="BR451">
            <v>25221.396107324399</v>
          </cell>
          <cell r="BS451">
            <v>1221.3671089360141</v>
          </cell>
          <cell r="BT451">
            <v>1366.9481288359966</v>
          </cell>
          <cell r="BU451">
            <v>2115.702805968991</v>
          </cell>
          <cell r="BV451">
            <v>2459.1529025750351</v>
          </cell>
          <cell r="BW451">
            <v>2846.7699123360217</v>
          </cell>
          <cell r="BX451">
            <v>3024.3504515200038</v>
          </cell>
          <cell r="BY451">
            <v>2737.2957521140343</v>
          </cell>
          <cell r="BZ451">
            <v>2741.6279358220054</v>
          </cell>
          <cell r="CA451">
            <v>2416.6167386680609</v>
          </cell>
          <cell r="CB451">
            <v>1959.1895893709734</v>
          </cell>
          <cell r="CC451">
            <v>1319.5529448709858</v>
          </cell>
          <cell r="CD451">
            <v>1012.8218363069755</v>
          </cell>
          <cell r="CE451">
            <v>25095.288873936981</v>
          </cell>
          <cell r="CF451">
            <v>1215.2602506120165</v>
          </cell>
          <cell r="CG451">
            <v>1360.1133815420035</v>
          </cell>
          <cell r="CH451">
            <v>2105.124307119986</v>
          </cell>
          <cell r="CI451">
            <v>2446.8571351480205</v>
          </cell>
          <cell r="CJ451">
            <v>2832.5360757739982</v>
          </cell>
          <cell r="CK451">
            <v>3009.2286964380182</v>
          </cell>
          <cell r="CL451">
            <v>2723.6091922679916</v>
          </cell>
          <cell r="CM451">
            <v>2727.9197196500027</v>
          </cell>
          <cell r="CN451">
            <v>2404.5335740150185</v>
          </cell>
          <cell r="CO451">
            <v>1949.3936439370154</v>
          </cell>
          <cell r="CP451">
            <v>1312.9551740510506</v>
          </cell>
          <cell r="CQ451">
            <v>1007.7577233820048</v>
          </cell>
          <cell r="CR451">
            <v>25051.248572866898</v>
          </cell>
          <cell r="CS451">
            <v>1209.1839727919723</v>
          </cell>
          <cell r="CT451">
            <v>1434.7487027059833</v>
          </cell>
          <cell r="CU451">
            <v>2094.5986866030144</v>
          </cell>
          <cell r="CV451">
            <v>2434.6228444040171</v>
          </cell>
          <cell r="CW451">
            <v>2818.3733842840302</v>
          </cell>
          <cell r="CX451">
            <v>2994.18254759704</v>
          </cell>
          <cell r="CY451">
            <v>2709.9912250749767</v>
          </cell>
          <cell r="CZ451">
            <v>2714.2802034260239</v>
          </cell>
          <cell r="DA451">
            <v>2392.5109889089945</v>
          </cell>
          <cell r="DB451">
            <v>1939.6466793900036</v>
          </cell>
          <cell r="DC451">
            <v>1306.3904015420048</v>
          </cell>
          <cell r="DD451">
            <v>1002.7189361389974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</row>
        <row r="459"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</row>
        <row r="460"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1"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</row>
        <row r="462"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</row>
        <row r="463"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</row>
        <row r="464"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6"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</row>
        <row r="469"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0"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80">
          <cell r="F480">
            <v>-15.435700000001816</v>
          </cell>
          <cell r="G480">
            <v>-48.538499999995111</v>
          </cell>
          <cell r="H480">
            <v>-136.34930000000168</v>
          </cell>
          <cell r="I480">
            <v>-156.35122999998566</v>
          </cell>
          <cell r="J480">
            <v>-120.97799999997369</v>
          </cell>
          <cell r="K480">
            <v>-97.860340000001088</v>
          </cell>
          <cell r="L480">
            <v>-17.264300000009825</v>
          </cell>
          <cell r="M480">
            <v>-233.49700000000303</v>
          </cell>
          <cell r="N480">
            <v>-175.4369999999908</v>
          </cell>
          <cell r="O480">
            <v>-33.800999999999476</v>
          </cell>
          <cell r="P480">
            <v>-27.473999999998341</v>
          </cell>
          <cell r="Q480">
            <v>-68.400099999998929</v>
          </cell>
          <cell r="R480">
            <v>-1232.479499999783</v>
          </cell>
          <cell r="S480">
            <v>-31.262299999994866</v>
          </cell>
          <cell r="T480">
            <v>-64.824000000000524</v>
          </cell>
          <cell r="U480">
            <v>-165.12129999999888</v>
          </cell>
          <cell r="V480">
            <v>-217.20599999999104</v>
          </cell>
          <cell r="W480">
            <v>-201.42499999998836</v>
          </cell>
          <cell r="X480">
            <v>-84.20509999999922</v>
          </cell>
          <cell r="Y480">
            <v>-21.288000000000466</v>
          </cell>
          <cell r="Z480">
            <v>-142.24399999999878</v>
          </cell>
          <cell r="AA480">
            <v>-148.0399000000034</v>
          </cell>
          <cell r="AB480">
            <v>-16.132499999999709</v>
          </cell>
          <cell r="AC480">
            <v>-39.271400000005087</v>
          </cell>
          <cell r="AD480">
            <v>-101.45999999999913</v>
          </cell>
          <cell r="AE480">
            <v>-1153.489309999859</v>
          </cell>
          <cell r="AF480">
            <v>-33.851499999997031</v>
          </cell>
          <cell r="AG480">
            <v>-58.772019999996701</v>
          </cell>
          <cell r="AH480">
            <v>-201.66700000000128</v>
          </cell>
          <cell r="AI480">
            <v>-194.66799999999057</v>
          </cell>
          <cell r="AJ480">
            <v>-113.31899999998859</v>
          </cell>
          <cell r="AK480">
            <v>-50.280590000002121</v>
          </cell>
          <cell r="AL480">
            <v>-65.07760000000053</v>
          </cell>
          <cell r="AM480">
            <v>-145.1820000000007</v>
          </cell>
          <cell r="AN480">
            <v>-141.82369999999355</v>
          </cell>
          <cell r="AO480">
            <v>-39.203000000001339</v>
          </cell>
          <cell r="AP480">
            <v>-23.231999999996333</v>
          </cell>
          <cell r="AQ480">
            <v>-86.412899999995716</v>
          </cell>
          <cell r="AR480">
            <v>-831.27214999997523</v>
          </cell>
          <cell r="AS480">
            <v>-52.899799999999232</v>
          </cell>
          <cell r="AT480">
            <v>-73.162700000000768</v>
          </cell>
          <cell r="AU480">
            <v>-95.232300000003306</v>
          </cell>
          <cell r="AV480">
            <v>-150.24319999999716</v>
          </cell>
          <cell r="AW480">
            <v>-51.240999999979977</v>
          </cell>
          <cell r="AX480">
            <v>-27.111000000000786</v>
          </cell>
          <cell r="AY480">
            <v>-30.671999999998661</v>
          </cell>
          <cell r="AZ480">
            <v>-138.12400000000343</v>
          </cell>
          <cell r="BA480">
            <v>-80.19999999999709</v>
          </cell>
          <cell r="BB480">
            <v>-6.627649999998539</v>
          </cell>
          <cell r="BC480">
            <v>-43.646999999997206</v>
          </cell>
          <cell r="BD480">
            <v>-82.111499999999069</v>
          </cell>
          <cell r="BE480">
            <v>-774.1610300000757</v>
          </cell>
          <cell r="BF480">
            <v>-44.762000000002445</v>
          </cell>
          <cell r="BG480">
            <v>-55.069499999997788</v>
          </cell>
          <cell r="BH480">
            <v>-101.72600000000966</v>
          </cell>
          <cell r="BI480">
            <v>-125.07200000001467</v>
          </cell>
          <cell r="BJ480">
            <v>-147.78299999996671</v>
          </cell>
          <cell r="BK480">
            <v>-22.727200000001176</v>
          </cell>
          <cell r="BL480">
            <v>-18.222000000008848</v>
          </cell>
          <cell r="BM480">
            <v>-112.43899999999849</v>
          </cell>
          <cell r="BN480">
            <v>-43.237129999994067</v>
          </cell>
          <cell r="BO480">
            <v>-19.594100000002072</v>
          </cell>
          <cell r="BP480">
            <v>-16.448099999994156</v>
          </cell>
          <cell r="BQ480">
            <v>-67.080999999998312</v>
          </cell>
          <cell r="BR480">
            <v>-647.34840000001714</v>
          </cell>
          <cell r="BS480">
            <v>-30.706000000005588</v>
          </cell>
          <cell r="BT480">
            <v>-15.054699999993318</v>
          </cell>
          <cell r="BU480">
            <v>-59.856999999989057</v>
          </cell>
          <cell r="BV480">
            <v>-273.75800000001618</v>
          </cell>
          <cell r="BW480">
            <v>2.1119999999937136</v>
          </cell>
          <cell r="BX480">
            <v>-29.924599999998463</v>
          </cell>
          <cell r="BY480">
            <v>-12.85899999999674</v>
          </cell>
          <cell r="BZ480">
            <v>-71.250999999996566</v>
          </cell>
          <cell r="CA480">
            <v>-83.152200000011362</v>
          </cell>
          <cell r="CB480">
            <v>-16.731099999997241</v>
          </cell>
          <cell r="CC480">
            <v>-22.030800000000454</v>
          </cell>
          <cell r="CD480">
            <v>-34.135999999991327</v>
          </cell>
          <cell r="CE480">
            <v>-525.42099999997299</v>
          </cell>
          <cell r="CF480">
            <v>-31.879000000000815</v>
          </cell>
          <cell r="CG480">
            <v>-41.660499999983585</v>
          </cell>
          <cell r="CH480">
            <v>-89.870000000009895</v>
          </cell>
          <cell r="CI480">
            <v>-70.529500000004191</v>
          </cell>
          <cell r="CJ480">
            <v>-206.3640000000014</v>
          </cell>
          <cell r="CK480">
            <v>-14.099000000001979</v>
          </cell>
          <cell r="CL480">
            <v>-6.717000000004191</v>
          </cell>
          <cell r="CM480">
            <v>-24.047999999995227</v>
          </cell>
          <cell r="CN480">
            <v>20.99649999999383</v>
          </cell>
          <cell r="CO480">
            <v>-4.4965000000011059</v>
          </cell>
          <cell r="CP480">
            <v>-22.577299999997194</v>
          </cell>
          <cell r="CQ480">
            <v>-34.176699999996345</v>
          </cell>
          <cell r="CR480">
            <v>-782.52439999987837</v>
          </cell>
          <cell r="CS480">
            <v>-9.2370000000009895</v>
          </cell>
          <cell r="CT480">
            <v>-60.679199999984121</v>
          </cell>
          <cell r="CU480">
            <v>-92.3009999999922</v>
          </cell>
          <cell r="CV480">
            <v>-203.80500000000757</v>
          </cell>
          <cell r="CW480">
            <v>-191.84599999999045</v>
          </cell>
          <cell r="CX480">
            <v>-43.220399999998335</v>
          </cell>
          <cell r="CY480">
            <v>-10.000999999996566</v>
          </cell>
          <cell r="CZ480">
            <v>-52.812000000005355</v>
          </cell>
          <cell r="DA480">
            <v>-60.80000000000291</v>
          </cell>
          <cell r="DB480">
            <v>-18.624700000000303</v>
          </cell>
          <cell r="DC480">
            <v>-37.207799999996496</v>
          </cell>
          <cell r="DD480">
            <v>-1.990300000001298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</row>
        <row r="481">
          <cell r="F481">
            <v>-71.552000000001499</v>
          </cell>
          <cell r="G481">
            <v>-226.75</v>
          </cell>
          <cell r="H481">
            <v>-194.21899999999732</v>
          </cell>
          <cell r="I481">
            <v>-290.76199999999517</v>
          </cell>
          <cell r="J481">
            <v>-316.09399999999732</v>
          </cell>
          <cell r="K481">
            <v>-89.439000000000306</v>
          </cell>
          <cell r="L481">
            <v>55.387000000002445</v>
          </cell>
          <cell r="M481">
            <v>-288.125</v>
          </cell>
          <cell r="N481">
            <v>-136.39599999999882</v>
          </cell>
          <cell r="O481">
            <v>-250.98600000000079</v>
          </cell>
          <cell r="P481">
            <v>-205.5570000000007</v>
          </cell>
          <cell r="Q481">
            <v>-12.086999999999534</v>
          </cell>
          <cell r="R481">
            <v>-2756.4185000000871</v>
          </cell>
          <cell r="S481">
            <v>-140.50650000000132</v>
          </cell>
          <cell r="T481">
            <v>-253.83599999999569</v>
          </cell>
          <cell r="U481">
            <v>-160.75</v>
          </cell>
          <cell r="V481">
            <v>-322.53299999999581</v>
          </cell>
          <cell r="W481">
            <v>-341.64300000000003</v>
          </cell>
          <cell r="X481">
            <v>-300.06299999999828</v>
          </cell>
          <cell r="Y481">
            <v>-233.35299999999552</v>
          </cell>
          <cell r="Z481">
            <v>-364.19500000000698</v>
          </cell>
          <cell r="AA481">
            <v>-83.284999999999854</v>
          </cell>
          <cell r="AB481">
            <v>-246.07399999999689</v>
          </cell>
          <cell r="AC481">
            <v>-293.57700000000477</v>
          </cell>
          <cell r="AD481">
            <v>-16.603000000000975</v>
          </cell>
          <cell r="AE481">
            <v>-2391.7250000001513</v>
          </cell>
          <cell r="AF481">
            <v>-109.47899999999936</v>
          </cell>
          <cell r="AG481">
            <v>-150.24700000000303</v>
          </cell>
          <cell r="AH481">
            <v>-168.42600000000675</v>
          </cell>
          <cell r="AI481">
            <v>-325.71499999999651</v>
          </cell>
          <cell r="AJ481">
            <v>-239.54499999999825</v>
          </cell>
          <cell r="AK481">
            <v>-187.4220000000023</v>
          </cell>
          <cell r="AL481">
            <v>-69.586000000002969</v>
          </cell>
          <cell r="AM481">
            <v>-495.64500000000407</v>
          </cell>
          <cell r="AN481">
            <v>-154.31599999999889</v>
          </cell>
          <cell r="AO481">
            <v>-222.66800000000512</v>
          </cell>
          <cell r="AP481">
            <v>-253.39500000000044</v>
          </cell>
          <cell r="AQ481">
            <v>-15.28099999999904</v>
          </cell>
          <cell r="AR481">
            <v>-2248.5169999999925</v>
          </cell>
          <cell r="AS481">
            <v>-64.047999999998865</v>
          </cell>
          <cell r="AT481">
            <v>-171.65399999999499</v>
          </cell>
          <cell r="AU481">
            <v>-119.36300000000483</v>
          </cell>
          <cell r="AV481">
            <v>-163.09300000000076</v>
          </cell>
          <cell r="AW481">
            <v>-550.25999999999476</v>
          </cell>
          <cell r="AX481">
            <v>-59.349999999998545</v>
          </cell>
          <cell r="AY481">
            <v>-194.3859999999986</v>
          </cell>
          <cell r="AZ481">
            <v>-384.73799999999756</v>
          </cell>
          <cell r="BA481">
            <v>-146.24300000000221</v>
          </cell>
          <cell r="BB481">
            <v>-200.33799999999974</v>
          </cell>
          <cell r="BC481">
            <v>-180.31999999999971</v>
          </cell>
          <cell r="BD481">
            <v>-14.723999999998341</v>
          </cell>
          <cell r="BE481">
            <v>-1521.8989999999758</v>
          </cell>
          <cell r="BF481">
            <v>-25.068999999999505</v>
          </cell>
          <cell r="BG481">
            <v>-91.377000000000407</v>
          </cell>
          <cell r="BH481">
            <v>-249.9210000000021</v>
          </cell>
          <cell r="BI481">
            <v>-224.15999999999622</v>
          </cell>
          <cell r="BJ481">
            <v>-197.37299999999959</v>
          </cell>
          <cell r="BK481">
            <v>-120.58499999999913</v>
          </cell>
          <cell r="BL481">
            <v>-166.13499999999476</v>
          </cell>
          <cell r="BM481">
            <v>-200.57600000000093</v>
          </cell>
          <cell r="BN481">
            <v>-75.833999999995285</v>
          </cell>
          <cell r="BO481">
            <v>-129.12700000000041</v>
          </cell>
          <cell r="BP481">
            <v>-73.739999999997963</v>
          </cell>
          <cell r="BQ481">
            <v>31.997999999999593</v>
          </cell>
          <cell r="BR481">
            <v>-1614.6920000000391</v>
          </cell>
          <cell r="BS481">
            <v>-32.2549999999992</v>
          </cell>
          <cell r="BT481">
            <v>-97.335999999999331</v>
          </cell>
          <cell r="BU481">
            <v>-54.531000000002678</v>
          </cell>
          <cell r="BV481">
            <v>-216.49399999999878</v>
          </cell>
          <cell r="BW481">
            <v>-122.93700000000536</v>
          </cell>
          <cell r="BX481">
            <v>-88.447000000000116</v>
          </cell>
          <cell r="BY481">
            <v>-129.19000000000233</v>
          </cell>
          <cell r="BZ481">
            <v>-174.07000000000698</v>
          </cell>
          <cell r="CA481">
            <v>-55.819999999999709</v>
          </cell>
          <cell r="CB481">
            <v>-193</v>
          </cell>
          <cell r="CC481">
            <v>-435.80499999999665</v>
          </cell>
          <cell r="CD481">
            <v>-14.806999999997061</v>
          </cell>
          <cell r="CE481">
            <v>-1820.5080000001471</v>
          </cell>
          <cell r="CF481">
            <v>-25.024000000001251</v>
          </cell>
          <cell r="CG481">
            <v>-235.68000000000029</v>
          </cell>
          <cell r="CH481">
            <v>-271.69799999999668</v>
          </cell>
          <cell r="CI481">
            <v>-136.49599999999919</v>
          </cell>
          <cell r="CJ481">
            <v>-238.29699999999866</v>
          </cell>
          <cell r="CK481">
            <v>-161.58799999999974</v>
          </cell>
          <cell r="CL481">
            <v>-166.95599999999104</v>
          </cell>
          <cell r="CM481">
            <v>-186.3799999999901</v>
          </cell>
          <cell r="CN481">
            <v>-71.687999999994645</v>
          </cell>
          <cell r="CO481">
            <v>-243.30000000000291</v>
          </cell>
          <cell r="CP481">
            <v>-75.153999999998632</v>
          </cell>
          <cell r="CQ481">
            <v>-8.2470000000012078</v>
          </cell>
          <cell r="CR481">
            <v>-1932.0879999999888</v>
          </cell>
          <cell r="CS481">
            <v>-27.625</v>
          </cell>
          <cell r="CT481">
            <v>-123.10399999999936</v>
          </cell>
          <cell r="CU481">
            <v>-326.41999999999825</v>
          </cell>
          <cell r="CV481">
            <v>-225.85499999999593</v>
          </cell>
          <cell r="CW481">
            <v>-233.41999999999825</v>
          </cell>
          <cell r="CX481">
            <v>-127.58599999999569</v>
          </cell>
          <cell r="CY481">
            <v>-174.68000000000757</v>
          </cell>
          <cell r="CZ481">
            <v>-237.28000000001339</v>
          </cell>
          <cell r="DA481">
            <v>-116.47000000000116</v>
          </cell>
          <cell r="DB481">
            <v>-183.05400000000373</v>
          </cell>
          <cell r="DC481">
            <v>-138.8550000000032</v>
          </cell>
          <cell r="DD481">
            <v>-17.738999999999578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</row>
        <row r="482">
          <cell r="F482">
            <v>-154.14999999999418</v>
          </cell>
          <cell r="G482">
            <v>-103.20000000001164</v>
          </cell>
          <cell r="H482">
            <v>-499.62000000002445</v>
          </cell>
          <cell r="I482">
            <v>-852.59999999997672</v>
          </cell>
          <cell r="J482">
            <v>-679.13999999989755</v>
          </cell>
          <cell r="K482">
            <v>-528.54000000000815</v>
          </cell>
          <cell r="L482">
            <v>-165.45999999999185</v>
          </cell>
          <cell r="M482">
            <v>-686.18000000005122</v>
          </cell>
          <cell r="N482">
            <v>-574.94000000000233</v>
          </cell>
          <cell r="O482">
            <v>-331.19000000000233</v>
          </cell>
          <cell r="P482">
            <v>-354.75</v>
          </cell>
          <cell r="Q482">
            <v>629.65999999997439</v>
          </cell>
          <cell r="R482">
            <v>1728.9900000011548</v>
          </cell>
          <cell r="S482">
            <v>192.54999999998836</v>
          </cell>
          <cell r="T482">
            <v>76.870000000009895</v>
          </cell>
          <cell r="U482">
            <v>-222.64000000001397</v>
          </cell>
          <cell r="V482">
            <v>59.03000000002794</v>
          </cell>
          <cell r="W482">
            <v>477.55000000004657</v>
          </cell>
          <cell r="X482">
            <v>33.809999999997672</v>
          </cell>
          <cell r="Y482">
            <v>481.29000000000815</v>
          </cell>
          <cell r="Z482">
            <v>398.09000000002561</v>
          </cell>
          <cell r="AA482">
            <v>-46.149999999994179</v>
          </cell>
          <cell r="AB482">
            <v>-12.079999999987194</v>
          </cell>
          <cell r="AC482">
            <v>150.39000000001397</v>
          </cell>
          <cell r="AD482">
            <v>140.28000000002794</v>
          </cell>
          <cell r="AE482">
            <v>1727.6800000006333</v>
          </cell>
          <cell r="AF482">
            <v>187.73999999999069</v>
          </cell>
          <cell r="AG482">
            <v>46.269999999989523</v>
          </cell>
          <cell r="AH482">
            <v>-134.90999999997439</v>
          </cell>
          <cell r="AI482">
            <v>34.100000000034925</v>
          </cell>
          <cell r="AJ482">
            <v>498.55000000004657</v>
          </cell>
          <cell r="AK482">
            <v>-0.67000000001280569</v>
          </cell>
          <cell r="AL482">
            <v>479.62999999997555</v>
          </cell>
          <cell r="AM482">
            <v>365.47999999998137</v>
          </cell>
          <cell r="AN482">
            <v>46.329999999987194</v>
          </cell>
          <cell r="AO482">
            <v>31.070000000006985</v>
          </cell>
          <cell r="AP482">
            <v>68.870000000024447</v>
          </cell>
          <cell r="AQ482">
            <v>105.22000000000116</v>
          </cell>
          <cell r="AR482">
            <v>1616.9699999997392</v>
          </cell>
          <cell r="AS482">
            <v>114.67000000001281</v>
          </cell>
          <cell r="AT482">
            <v>34.959999999991851</v>
          </cell>
          <cell r="AU482">
            <v>-103.92999999999302</v>
          </cell>
          <cell r="AV482">
            <v>38.450000000011642</v>
          </cell>
          <cell r="AW482">
            <v>680.81000000005588</v>
          </cell>
          <cell r="AX482">
            <v>-138.86999999999534</v>
          </cell>
          <cell r="AY482">
            <v>330.03000000002794</v>
          </cell>
          <cell r="AZ482">
            <v>341.88000000000466</v>
          </cell>
          <cell r="BA482">
            <v>112.40999999997439</v>
          </cell>
          <cell r="BB482">
            <v>30.130000000004657</v>
          </cell>
          <cell r="BC482">
            <v>66.320000000006985</v>
          </cell>
          <cell r="BD482">
            <v>110.10999999998603</v>
          </cell>
          <cell r="BE482">
            <v>1378.7899999986403</v>
          </cell>
          <cell r="BF482">
            <v>169.5</v>
          </cell>
          <cell r="BG482">
            <v>74.980000000010477</v>
          </cell>
          <cell r="BH482">
            <v>-5.1199999999953434</v>
          </cell>
          <cell r="BI482">
            <v>87.669999999983702</v>
          </cell>
          <cell r="BJ482">
            <v>148.09999999997672</v>
          </cell>
          <cell r="BK482">
            <v>19.089999999996508</v>
          </cell>
          <cell r="BL482">
            <v>329.70000000001164</v>
          </cell>
          <cell r="BM482">
            <v>227.53000000002794</v>
          </cell>
          <cell r="BN482">
            <v>166.54999999998836</v>
          </cell>
          <cell r="BO482">
            <v>50.549999999988358</v>
          </cell>
          <cell r="BP482">
            <v>42.329999999987194</v>
          </cell>
          <cell r="BQ482">
            <v>67.909999999974389</v>
          </cell>
          <cell r="BR482">
            <v>942.68999999947846</v>
          </cell>
          <cell r="BS482">
            <v>127.96000000002095</v>
          </cell>
          <cell r="BT482">
            <v>54.379999999975553</v>
          </cell>
          <cell r="BU482">
            <v>-13.620000000053551</v>
          </cell>
          <cell r="BV482">
            <v>109.48000000003958</v>
          </cell>
          <cell r="BW482">
            <v>-219.81000000005588</v>
          </cell>
          <cell r="BX482">
            <v>20.03000000002794</v>
          </cell>
          <cell r="BY482">
            <v>344.46999999997206</v>
          </cell>
          <cell r="BZ482">
            <v>250.6699999999837</v>
          </cell>
          <cell r="CA482">
            <v>141.47000000000116</v>
          </cell>
          <cell r="CB482">
            <v>74.989999999990687</v>
          </cell>
          <cell r="CC482">
            <v>17.339999999996508</v>
          </cell>
          <cell r="CD482">
            <v>35.330000000016298</v>
          </cell>
          <cell r="CE482">
            <v>480.85999999986961</v>
          </cell>
          <cell r="CF482">
            <v>77.679999999993015</v>
          </cell>
          <cell r="CG482">
            <v>65.369999999995343</v>
          </cell>
          <cell r="CH482">
            <v>-19.78000000002794</v>
          </cell>
          <cell r="CI482">
            <v>-41.449999999982538</v>
          </cell>
          <cell r="CJ482">
            <v>-170.62000000011176</v>
          </cell>
          <cell r="CK482">
            <v>-25.019999999989523</v>
          </cell>
          <cell r="CL482">
            <v>178.9199999999837</v>
          </cell>
          <cell r="CM482">
            <v>169.9199999999837</v>
          </cell>
          <cell r="CN482">
            <v>118.44000000000233</v>
          </cell>
          <cell r="CO482">
            <v>61.849999999976717</v>
          </cell>
          <cell r="CP482">
            <v>24.049999999988358</v>
          </cell>
          <cell r="CQ482">
            <v>41.5</v>
          </cell>
          <cell r="CR482">
            <v>889.64000000059605</v>
          </cell>
          <cell r="CS482">
            <v>83.340000000025611</v>
          </cell>
          <cell r="CT482">
            <v>96.790000000008149</v>
          </cell>
          <cell r="CU482">
            <v>-23.21999999997206</v>
          </cell>
          <cell r="CV482">
            <v>-89.630000000004657</v>
          </cell>
          <cell r="CW482">
            <v>120.69999999995343</v>
          </cell>
          <cell r="CX482">
            <v>20.770000000018626</v>
          </cell>
          <cell r="CY482">
            <v>319.58999999999651</v>
          </cell>
          <cell r="CZ482">
            <v>184.03999999997905</v>
          </cell>
          <cell r="DA482">
            <v>85.799999999988358</v>
          </cell>
          <cell r="DB482">
            <v>26.409999999974389</v>
          </cell>
          <cell r="DC482">
            <v>39.200000000011642</v>
          </cell>
          <cell r="DD482">
            <v>25.850000000005821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3">
          <cell r="F483">
            <v>-5.4770200000000102</v>
          </cell>
          <cell r="G483">
            <v>0</v>
          </cell>
          <cell r="H483">
            <v>-6.6190999999998894</v>
          </cell>
          <cell r="I483">
            <v>-15.90339999999992</v>
          </cell>
          <cell r="J483">
            <v>-1.234010000000012</v>
          </cell>
          <cell r="K483">
            <v>-17.446079999999938</v>
          </cell>
          <cell r="L483">
            <v>-9.2341000000001259</v>
          </cell>
          <cell r="M483">
            <v>-10.39049</v>
          </cell>
          <cell r="N483">
            <v>0</v>
          </cell>
          <cell r="O483">
            <v>-1.2000000000000455</v>
          </cell>
          <cell r="P483">
            <v>-0.65541999999999234</v>
          </cell>
          <cell r="Q483">
            <v>0</v>
          </cell>
          <cell r="R483">
            <v>16.502370000000155</v>
          </cell>
          <cell r="S483">
            <v>0</v>
          </cell>
          <cell r="T483">
            <v>-4.3960999999999331</v>
          </cell>
          <cell r="U483">
            <v>-19.233700000000226</v>
          </cell>
          <cell r="V483">
            <v>-0.19128000000000611</v>
          </cell>
          <cell r="W483">
            <v>-6.9704399999999964</v>
          </cell>
          <cell r="X483">
            <v>54.004680000000008</v>
          </cell>
          <cell r="Y483">
            <v>0</v>
          </cell>
          <cell r="Z483">
            <v>-1.2452799999999797</v>
          </cell>
          <cell r="AA483">
            <v>-5.4649699999999939</v>
          </cell>
          <cell r="AB483">
            <v>-5.4000000000087311E-4</v>
          </cell>
          <cell r="AC483">
            <v>0</v>
          </cell>
          <cell r="AD483">
            <v>0</v>
          </cell>
          <cell r="AE483">
            <v>125.88038999999844</v>
          </cell>
          <cell r="AF483">
            <v>-1.0175999999999021</v>
          </cell>
          <cell r="AG483">
            <v>-1.6599999999925785E-2</v>
          </cell>
          <cell r="AH483">
            <v>-52.106999999999971</v>
          </cell>
          <cell r="AI483">
            <v>-41.515499999999975</v>
          </cell>
          <cell r="AJ483">
            <v>-10.172019999999748</v>
          </cell>
          <cell r="AK483">
            <v>239.91503000000012</v>
          </cell>
          <cell r="AL483">
            <v>28.413280000000213</v>
          </cell>
          <cell r="AM483">
            <v>-30.141999999999825</v>
          </cell>
          <cell r="AN483">
            <v>0</v>
          </cell>
          <cell r="AO483">
            <v>-1.7716999999997824</v>
          </cell>
          <cell r="AP483">
            <v>-4.7705000000000837</v>
          </cell>
          <cell r="AQ483">
            <v>-0.93499999999994543</v>
          </cell>
          <cell r="AR483">
            <v>-4.2870440000042436</v>
          </cell>
          <cell r="AS483">
            <v>-4.1981000000000677</v>
          </cell>
          <cell r="AT483">
            <v>-5.2539999999999054</v>
          </cell>
          <cell r="AU483">
            <v>-2.9335039999996297</v>
          </cell>
          <cell r="AV483">
            <v>-15.146000000000186</v>
          </cell>
          <cell r="AW483">
            <v>-5.0234000000000378</v>
          </cell>
          <cell r="AX483">
            <v>15.189699999999903</v>
          </cell>
          <cell r="AY483">
            <v>55.070360000000164</v>
          </cell>
          <cell r="AZ483">
            <v>-17.867699999999786</v>
          </cell>
          <cell r="BA483">
            <v>0</v>
          </cell>
          <cell r="BB483">
            <v>-13.379500000000007</v>
          </cell>
          <cell r="BC483">
            <v>-5.3694000000000415</v>
          </cell>
          <cell r="BD483">
            <v>-5.3754999999998745</v>
          </cell>
          <cell r="BE483">
            <v>-93.041769999988901</v>
          </cell>
          <cell r="BF483">
            <v>-8.1200000000080763E-2</v>
          </cell>
          <cell r="BG483">
            <v>-8.800300000000334</v>
          </cell>
          <cell r="BH483">
            <v>37.149000000000342</v>
          </cell>
          <cell r="BI483">
            <v>-12.375040000000354</v>
          </cell>
          <cell r="BJ483">
            <v>-15.566699999999855</v>
          </cell>
          <cell r="BK483">
            <v>-9.3379299999999148</v>
          </cell>
          <cell r="BL483">
            <v>-0.34569999999985157</v>
          </cell>
          <cell r="BM483">
            <v>-64.031799999999748</v>
          </cell>
          <cell r="BN483">
            <v>-5.5214999999998327</v>
          </cell>
          <cell r="BO483">
            <v>-3.3405999999999949</v>
          </cell>
          <cell r="BP483">
            <v>-10.784999999999854</v>
          </cell>
          <cell r="BQ483">
            <v>-4.9999999998817657E-3</v>
          </cell>
          <cell r="BR483">
            <v>-130.44695999999385</v>
          </cell>
          <cell r="BS483">
            <v>-1.205199999999877</v>
          </cell>
          <cell r="BT483">
            <v>-9.0000000000145519E-4</v>
          </cell>
          <cell r="BU483">
            <v>-20.49330000000009</v>
          </cell>
          <cell r="BV483">
            <v>-13.965999999999894</v>
          </cell>
          <cell r="BW483">
            <v>-16.449399999999969</v>
          </cell>
          <cell r="BX483">
            <v>-11.21309999999994</v>
          </cell>
          <cell r="BY483">
            <v>-14.059799999999996</v>
          </cell>
          <cell r="BZ483">
            <v>-31.484660000000986</v>
          </cell>
          <cell r="CA483">
            <v>-10.232899999999972</v>
          </cell>
          <cell r="CB483">
            <v>-11.85550000000012</v>
          </cell>
          <cell r="CC483">
            <v>0.51379999999994652</v>
          </cell>
          <cell r="CD483">
            <v>0</v>
          </cell>
          <cell r="CE483">
            <v>-208.28312999999616</v>
          </cell>
          <cell r="CF483">
            <v>2.2215000000001055</v>
          </cell>
          <cell r="CG483">
            <v>-23.434500000000298</v>
          </cell>
          <cell r="CH483">
            <v>-15.939000000000306</v>
          </cell>
          <cell r="CI483">
            <v>-6.3946000000000822</v>
          </cell>
          <cell r="CJ483">
            <v>-42.935599999999795</v>
          </cell>
          <cell r="CK483">
            <v>-27.315200000000004</v>
          </cell>
          <cell r="CL483">
            <v>-11.386800000000221</v>
          </cell>
          <cell r="CM483">
            <v>-51.623630000000048</v>
          </cell>
          <cell r="CN483">
            <v>-11.109899999999925</v>
          </cell>
          <cell r="CO483">
            <v>-13.881800000000112</v>
          </cell>
          <cell r="CP483">
            <v>-6.483600000000024</v>
          </cell>
          <cell r="CQ483">
            <v>0</v>
          </cell>
          <cell r="CR483">
            <v>-179.18170999999711</v>
          </cell>
          <cell r="CS483">
            <v>-8.440900000000056</v>
          </cell>
          <cell r="CT483">
            <v>3.9671600000010585</v>
          </cell>
          <cell r="CU483">
            <v>-17.928299999999581</v>
          </cell>
          <cell r="CV483">
            <v>-25.820099999999911</v>
          </cell>
          <cell r="CW483">
            <v>-32.583999999999833</v>
          </cell>
          <cell r="CX483">
            <v>-22.894819999999982</v>
          </cell>
          <cell r="CY483">
            <v>-21.582100000000082</v>
          </cell>
          <cell r="CZ483">
            <v>-22.305749999999534</v>
          </cell>
          <cell r="DA483">
            <v>-6.707300000000032</v>
          </cell>
          <cell r="DB483">
            <v>-15.566000000000713</v>
          </cell>
          <cell r="DC483">
            <v>-8.6310999999996056</v>
          </cell>
          <cell r="DD483">
            <v>-0.68850000000020373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</row>
        <row r="484"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8">
          <cell r="F488">
            <v>-246.61472000001231</v>
          </cell>
          <cell r="G488">
            <v>-378.48850000009406</v>
          </cell>
          <cell r="H488">
            <v>-836.8074000000488</v>
          </cell>
          <cell r="I488">
            <v>-1315.6166300000041</v>
          </cell>
          <cell r="J488">
            <v>-1117.4460099998396</v>
          </cell>
          <cell r="K488">
            <v>-733.28542000002926</v>
          </cell>
          <cell r="L488">
            <v>-136.57139999998617</v>
          </cell>
          <cell r="M488">
            <v>-1218.1924900000449</v>
          </cell>
          <cell r="N488">
            <v>-886.7729999999865</v>
          </cell>
          <cell r="O488">
            <v>-617.17699999999604</v>
          </cell>
          <cell r="P488">
            <v>-588.43642000004184</v>
          </cell>
          <cell r="Q488">
            <v>549.17289999997593</v>
          </cell>
          <cell r="R488">
            <v>-2243.4056299999356</v>
          </cell>
          <cell r="S488">
            <v>20.781199999968521</v>
          </cell>
          <cell r="T488">
            <v>-246.18609999999171</v>
          </cell>
          <cell r="U488">
            <v>-567.74499999999534</v>
          </cell>
          <cell r="V488">
            <v>-480.90027999994345</v>
          </cell>
          <cell r="W488">
            <v>-72.48843999998644</v>
          </cell>
          <cell r="X488">
            <v>-296.45342000000528</v>
          </cell>
          <cell r="Y488">
            <v>226.64900000003399</v>
          </cell>
          <cell r="Z488">
            <v>-109.59428000001935</v>
          </cell>
          <cell r="AA488">
            <v>-282.93987000000197</v>
          </cell>
          <cell r="AB488">
            <v>-274.28703999996651</v>
          </cell>
          <cell r="AC488">
            <v>-182.45840000000317</v>
          </cell>
          <cell r="AD488">
            <v>22.217000000004191</v>
          </cell>
          <cell r="AE488">
            <v>-1691.6539199985564</v>
          </cell>
          <cell r="AF488">
            <v>43.3918999999878</v>
          </cell>
          <cell r="AG488">
            <v>-162.76562000002014</v>
          </cell>
          <cell r="AH488">
            <v>-557.10999999998603</v>
          </cell>
          <cell r="AI488">
            <v>-527.79850000003353</v>
          </cell>
          <cell r="AJ488">
            <v>135.51398000016343</v>
          </cell>
          <cell r="AK488">
            <v>1.5424399999901652</v>
          </cell>
          <cell r="AL488">
            <v>373.37967999995453</v>
          </cell>
          <cell r="AM488">
            <v>-305.4890000000014</v>
          </cell>
          <cell r="AN488">
            <v>-249.80970000004163</v>
          </cell>
          <cell r="AO488">
            <v>-232.57269999998971</v>
          </cell>
          <cell r="AP488">
            <v>-212.5274999999674</v>
          </cell>
          <cell r="AQ488">
            <v>2.5911000000196509</v>
          </cell>
          <cell r="AR488">
            <v>-1467.1061940006912</v>
          </cell>
          <cell r="AS488">
            <v>-6.475899999961257</v>
          </cell>
          <cell r="AT488">
            <v>-215.11070000001928</v>
          </cell>
          <cell r="AU488">
            <v>-321.45880400005262</v>
          </cell>
          <cell r="AV488">
            <v>-290.03220000001602</v>
          </cell>
          <cell r="AW488">
            <v>74.285599999944679</v>
          </cell>
          <cell r="AX488">
            <v>-210.14129999998841</v>
          </cell>
          <cell r="AY488">
            <v>160.0423600000795</v>
          </cell>
          <cell r="AZ488">
            <v>-198.84969999996247</v>
          </cell>
          <cell r="BA488">
            <v>-114.03299999999581</v>
          </cell>
          <cell r="BB488">
            <v>-190.21515000000363</v>
          </cell>
          <cell r="BC488">
            <v>-163.01639999996405</v>
          </cell>
          <cell r="BD488">
            <v>7.8989999999757856</v>
          </cell>
          <cell r="BE488">
            <v>-1010.3118000011891</v>
          </cell>
          <cell r="BF488">
            <v>99.587799999979325</v>
          </cell>
          <cell r="BG488">
            <v>-80.26679999998305</v>
          </cell>
          <cell r="BH488">
            <v>-319.61800000001676</v>
          </cell>
          <cell r="BI488">
            <v>-273.93703999998979</v>
          </cell>
          <cell r="BJ488">
            <v>-212.62270000006538</v>
          </cell>
          <cell r="BK488">
            <v>-133.56012999999803</v>
          </cell>
          <cell r="BL488">
            <v>144.99729999998817</v>
          </cell>
          <cell r="BM488">
            <v>-149.51679999998305</v>
          </cell>
          <cell r="BN488">
            <v>41.95737000007648</v>
          </cell>
          <cell r="BO488">
            <v>-101.51170000003185</v>
          </cell>
          <cell r="BP488">
            <v>-58.643100000044797</v>
          </cell>
          <cell r="BQ488">
            <v>32.821999999985565</v>
          </cell>
          <cell r="BR488">
            <v>-1449.7973600002006</v>
          </cell>
          <cell r="BS488">
            <v>63.793799999926705</v>
          </cell>
          <cell r="BT488">
            <v>-58.011600000027101</v>
          </cell>
          <cell r="BU488">
            <v>-148.50130000006175</v>
          </cell>
          <cell r="BV488">
            <v>-394.73800000001211</v>
          </cell>
          <cell r="BW488">
            <v>-357.08440000005066</v>
          </cell>
          <cell r="BX488">
            <v>-109.55469999994966</v>
          </cell>
          <cell r="BY488">
            <v>188.36119999998482</v>
          </cell>
          <cell r="BZ488">
            <v>-26.13566000002902</v>
          </cell>
          <cell r="CA488">
            <v>-7.7350999999907799</v>
          </cell>
          <cell r="CB488">
            <v>-146.59659999998985</v>
          </cell>
          <cell r="CC488">
            <v>-439.98200000001816</v>
          </cell>
          <cell r="CD488">
            <v>-13.6129999999539</v>
          </cell>
          <cell r="CE488">
            <v>-2073.3521300004795</v>
          </cell>
          <cell r="CF488">
            <v>22.998499999986961</v>
          </cell>
          <cell r="CG488">
            <v>-235.40500000002794</v>
          </cell>
          <cell r="CH488">
            <v>-397.28700000006938</v>
          </cell>
          <cell r="CI488">
            <v>-254.87010000000009</v>
          </cell>
          <cell r="CJ488">
            <v>-658.2166000000434</v>
          </cell>
          <cell r="CK488">
            <v>-228.0221999999776</v>
          </cell>
          <cell r="CL488">
            <v>-6.1398000000044703</v>
          </cell>
          <cell r="CM488">
            <v>-92.131630000076257</v>
          </cell>
          <cell r="CN488">
            <v>56.638600000005681</v>
          </cell>
          <cell r="CO488">
            <v>-199.82830000005197</v>
          </cell>
          <cell r="CP488">
            <v>-80.164900000032503</v>
          </cell>
          <cell r="CQ488">
            <v>-0.92369999998481944</v>
          </cell>
          <cell r="CR488">
            <v>-2004.1541099995375</v>
          </cell>
          <cell r="CS488">
            <v>38.037100000074133</v>
          </cell>
          <cell r="CT488">
            <v>-83.026039999967907</v>
          </cell>
          <cell r="CU488">
            <v>-459.8692999999621</v>
          </cell>
          <cell r="CV488">
            <v>-545.11010000004899</v>
          </cell>
          <cell r="CW488">
            <v>-337.15000000002328</v>
          </cell>
          <cell r="CX488">
            <v>-172.93121999991126</v>
          </cell>
          <cell r="CY488">
            <v>113.32689999998547</v>
          </cell>
          <cell r="CZ488">
            <v>-128.35775000008289</v>
          </cell>
          <cell r="DA488">
            <v>-98.177300000039395</v>
          </cell>
          <cell r="DB488">
            <v>-190.83470000006491</v>
          </cell>
          <cell r="DC488">
            <v>-145.4939000000013</v>
          </cell>
          <cell r="DD488">
            <v>5.4321999999810942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90">
          <cell r="F490">
            <v>1005.7500005809125</v>
          </cell>
          <cell r="G490">
            <v>1023.1519838608801</v>
          </cell>
          <cell r="H490">
            <v>1279.5570352149662</v>
          </cell>
          <cell r="I490">
            <v>1180.3849032060243</v>
          </cell>
          <cell r="J490">
            <v>1801.5732769388705</v>
          </cell>
          <cell r="K490">
            <v>2350.4174814787693</v>
          </cell>
          <cell r="L490">
            <v>2670.1953800569754</v>
          </cell>
          <cell r="M490">
            <v>1593.0164265420754</v>
          </cell>
          <cell r="N490">
            <v>1591.1761200672481</v>
          </cell>
          <cell r="O490">
            <v>1370.816490754718</v>
          </cell>
          <cell r="P490">
            <v>764.60601125587709</v>
          </cell>
          <cell r="Q490">
            <v>1587.6995640748646</v>
          </cell>
          <cell r="R490">
            <v>23441.613627778366</v>
          </cell>
          <cell r="S490">
            <v>1266.8840659889393</v>
          </cell>
          <cell r="T490">
            <v>1148.4461796421092</v>
          </cell>
          <cell r="U490">
            <v>1590.8061316849198</v>
          </cell>
          <cell r="V490">
            <v>2010.4104310490657</v>
          </cell>
          <cell r="W490">
            <v>2831.9357510930859</v>
          </cell>
          <cell r="X490">
            <v>2759.6202993569896</v>
          </cell>
          <cell r="Y490">
            <v>3019.3818761261646</v>
          </cell>
          <cell r="Z490">
            <v>2687.5585228619166</v>
          </cell>
          <cell r="AA490">
            <v>2182.619434081018</v>
          </cell>
          <cell r="AB490">
            <v>1724.5810854290612</v>
          </cell>
          <cell r="AC490">
            <v>1163.8188194090035</v>
          </cell>
          <cell r="AD490">
            <v>1055.5510310560931</v>
          </cell>
          <cell r="AE490">
            <v>23911.877912726253</v>
          </cell>
          <cell r="AF490">
            <v>1283.2642369410023</v>
          </cell>
          <cell r="AG490">
            <v>1224.893489876762</v>
          </cell>
          <cell r="AH490">
            <v>1590.6483786772005</v>
          </cell>
          <cell r="AI490">
            <v>1968.6136640191544</v>
          </cell>
          <cell r="AJ490">
            <v>3025.4160504091997</v>
          </cell>
          <cell r="AK490">
            <v>3071.7156036649831</v>
          </cell>
          <cell r="AL490">
            <v>3152.1488479329273</v>
          </cell>
          <cell r="AM490">
            <v>2477.6779910591431</v>
          </cell>
          <cell r="AN490">
            <v>2203.4217729538213</v>
          </cell>
          <cell r="AO490">
            <v>1756.3010842008516</v>
          </cell>
          <cell r="AP490">
            <v>1127.0183314138558</v>
          </cell>
          <cell r="AQ490">
            <v>1030.7584615808446</v>
          </cell>
          <cell r="AR490">
            <v>24091.493232401088</v>
          </cell>
          <cell r="AS490">
            <v>1227.1970838028938</v>
          </cell>
          <cell r="AT490">
            <v>1248.6952825749759</v>
          </cell>
          <cell r="AU490">
            <v>1815.5607791938819</v>
          </cell>
          <cell r="AV490">
            <v>2193.8979087809566</v>
          </cell>
          <cell r="AW490">
            <v>2949.7381683189888</v>
          </cell>
          <cell r="AX490">
            <v>2844.6810111829545</v>
          </cell>
          <cell r="AY490">
            <v>2924.9177039971109</v>
          </cell>
          <cell r="AZ490">
            <v>2570.4014781119768</v>
          </cell>
          <cell r="BA490">
            <v>2326.9323284889106</v>
          </cell>
          <cell r="BB490">
            <v>1788.7142631558236</v>
          </cell>
          <cell r="BC490">
            <v>1169.8316995999776</v>
          </cell>
          <cell r="BD490">
            <v>1030.9255251917057</v>
          </cell>
          <cell r="BE490">
            <v>24337.824720637873</v>
          </cell>
          <cell r="BF490">
            <v>1327.0924117059913</v>
          </cell>
          <cell r="BG490">
            <v>1293.5504118581302</v>
          </cell>
          <cell r="BH490">
            <v>1806.7164858039469</v>
          </cell>
          <cell r="BI490">
            <v>2197.5734072891064</v>
          </cell>
          <cell r="BJ490">
            <v>2648.4525905686896</v>
          </cell>
          <cell r="BK490">
            <v>2905.9880558212753</v>
          </cell>
          <cell r="BL490">
            <v>2896.048231852008</v>
          </cell>
          <cell r="BM490">
            <v>2605.8880812271964</v>
          </cell>
          <cell r="BN490">
            <v>2470.7178281631786</v>
          </cell>
          <cell r="BO490">
            <v>1867.5230619630311</v>
          </cell>
          <cell r="BP490">
            <v>1267.540762731107</v>
          </cell>
          <cell r="BQ490">
            <v>1050.7333916530479</v>
          </cell>
          <cell r="BR490">
            <v>23771.598747327924</v>
          </cell>
          <cell r="BS490">
            <v>1285.1609089358244</v>
          </cell>
          <cell r="BT490">
            <v>1308.9365288359113</v>
          </cell>
          <cell r="BU490">
            <v>1967.2015059688129</v>
          </cell>
          <cell r="BV490">
            <v>2064.414902575314</v>
          </cell>
          <cell r="BW490">
            <v>2489.685512335971</v>
          </cell>
          <cell r="BX490">
            <v>2914.7957515201997</v>
          </cell>
          <cell r="BY490">
            <v>2925.6569521138445</v>
          </cell>
          <cell r="BZ490">
            <v>2715.4922758219764</v>
          </cell>
          <cell r="CA490">
            <v>2408.8816386680119</v>
          </cell>
          <cell r="CB490">
            <v>1812.5929893709254</v>
          </cell>
          <cell r="CC490">
            <v>879.57094487105496</v>
          </cell>
          <cell r="CD490">
            <v>999.20883630705066</v>
          </cell>
          <cell r="CE490">
            <v>23021.936743933707</v>
          </cell>
          <cell r="CF490">
            <v>1238.2587506119162</v>
          </cell>
          <cell r="CG490">
            <v>1124.7083815420046</v>
          </cell>
          <cell r="CH490">
            <v>1707.837307119742</v>
          </cell>
          <cell r="CI490">
            <v>2191.9870351478457</v>
          </cell>
          <cell r="CJ490">
            <v>2174.3194757741876</v>
          </cell>
          <cell r="CK490">
            <v>2781.2064964382444</v>
          </cell>
          <cell r="CL490">
            <v>2717.4693922679871</v>
          </cell>
          <cell r="CM490">
            <v>2635.7880896497518</v>
          </cell>
          <cell r="CN490">
            <v>2461.1721740148496</v>
          </cell>
          <cell r="CO490">
            <v>1749.5653439369053</v>
          </cell>
          <cell r="CP490">
            <v>1232.7902740510181</v>
          </cell>
          <cell r="CQ490">
            <v>1006.8340233820491</v>
          </cell>
          <cell r="CR490">
            <v>23047.094462871552</v>
          </cell>
          <cell r="CS490">
            <v>1247.2210727920756</v>
          </cell>
          <cell r="CT490">
            <v>1351.7226627061609</v>
          </cell>
          <cell r="CU490">
            <v>1634.7293866032269</v>
          </cell>
          <cell r="CV490">
            <v>1889.5127444041427</v>
          </cell>
          <cell r="CW490">
            <v>2481.2233842839487</v>
          </cell>
          <cell r="CX490">
            <v>2821.2513275970705</v>
          </cell>
          <cell r="CY490">
            <v>2823.3181250749622</v>
          </cell>
          <cell r="CZ490">
            <v>2585.9224534260575</v>
          </cell>
          <cell r="DA490">
            <v>2294.3336889089551</v>
          </cell>
          <cell r="DB490">
            <v>1748.8119793897495</v>
          </cell>
          <cell r="DC490">
            <v>1160.8965015418362</v>
          </cell>
          <cell r="DD490">
            <v>1008.1511361389421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3"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</row>
        <row r="494">
          <cell r="F494">
            <v>0</v>
          </cell>
          <cell r="G494">
            <v>-5.4370080000080634</v>
          </cell>
          <cell r="H494">
            <v>-18.033448000001954</v>
          </cell>
          <cell r="I494">
            <v>-15.549562000000151</v>
          </cell>
          <cell r="J494">
            <v>-17.564293999996153</v>
          </cell>
          <cell r="K494">
            <v>0</v>
          </cell>
          <cell r="L494">
            <v>-5.1931139999942388</v>
          </cell>
          <cell r="M494">
            <v>0</v>
          </cell>
          <cell r="N494">
            <v>0</v>
          </cell>
          <cell r="O494">
            <v>-12.725583999999799</v>
          </cell>
          <cell r="P494">
            <v>0</v>
          </cell>
          <cell r="Q494">
            <v>0</v>
          </cell>
          <cell r="R494">
            <v>-136.01045499974862</v>
          </cell>
          <cell r="S494">
            <v>-9.7898960000020452</v>
          </cell>
          <cell r="T494">
            <v>-7.5103470000030939</v>
          </cell>
          <cell r="U494">
            <v>-38.971584999992047</v>
          </cell>
          <cell r="V494">
            <v>-25.226607999982662</v>
          </cell>
          <cell r="W494">
            <v>-14.582276000001002</v>
          </cell>
          <cell r="X494">
            <v>-33.28591099998448</v>
          </cell>
          <cell r="Y494">
            <v>-4.851596000007703</v>
          </cell>
          <cell r="Z494">
            <v>0</v>
          </cell>
          <cell r="AA494">
            <v>0</v>
          </cell>
          <cell r="AB494">
            <v>-1.7922360000084154</v>
          </cell>
          <cell r="AC494">
            <v>0</v>
          </cell>
          <cell r="AD494">
            <v>0</v>
          </cell>
          <cell r="AE494">
            <v>-104.77914600027725</v>
          </cell>
          <cell r="AF494">
            <v>0</v>
          </cell>
          <cell r="AG494">
            <v>0</v>
          </cell>
          <cell r="AH494">
            <v>-34.451820000016596</v>
          </cell>
          <cell r="AI494">
            <v>-9.3461950000055367</v>
          </cell>
          <cell r="AJ494">
            <v>-9.432425000006333</v>
          </cell>
          <cell r="AK494">
            <v>-31.957396999991033</v>
          </cell>
          <cell r="AL494">
            <v>0</v>
          </cell>
          <cell r="AM494">
            <v>0</v>
          </cell>
          <cell r="AN494">
            <v>0</v>
          </cell>
          <cell r="AO494">
            <v>-6.691406999991159</v>
          </cell>
          <cell r="AP494">
            <v>-12.899902000004658</v>
          </cell>
          <cell r="AQ494">
            <v>0</v>
          </cell>
          <cell r="AR494">
            <v>-127.2713259998709</v>
          </cell>
          <cell r="AS494">
            <v>0</v>
          </cell>
          <cell r="AT494">
            <v>0</v>
          </cell>
          <cell r="AU494">
            <v>-26.350339999989956</v>
          </cell>
          <cell r="AV494">
            <v>-53.553738999995403</v>
          </cell>
          <cell r="AW494">
            <v>0</v>
          </cell>
          <cell r="AX494">
            <v>0</v>
          </cell>
          <cell r="AY494">
            <v>-24.043169999989914</v>
          </cell>
          <cell r="AZ494">
            <v>0</v>
          </cell>
          <cell r="BA494">
            <v>0</v>
          </cell>
          <cell r="BB494">
            <v>-23.324076999997487</v>
          </cell>
          <cell r="BC494">
            <v>0</v>
          </cell>
          <cell r="BD494">
            <v>0</v>
          </cell>
          <cell r="BE494">
            <v>-255.31716299988329</v>
          </cell>
          <cell r="BF494">
            <v>-19.912842000019737</v>
          </cell>
          <cell r="BG494">
            <v>-8.1468000000022585</v>
          </cell>
          <cell r="BH494">
            <v>-38.831953999993857</v>
          </cell>
          <cell r="BI494">
            <v>-43.374767000001157</v>
          </cell>
          <cell r="BJ494">
            <v>-12.776474999998754</v>
          </cell>
          <cell r="BK494">
            <v>-45.736739999993006</v>
          </cell>
          <cell r="BL494">
            <v>0</v>
          </cell>
          <cell r="BM494">
            <v>-13.234614000015426</v>
          </cell>
          <cell r="BN494">
            <v>-19.508490000007441</v>
          </cell>
          <cell r="BO494">
            <v>-31.755453000005218</v>
          </cell>
          <cell r="BP494">
            <v>-22.039027999999234</v>
          </cell>
          <cell r="BQ494">
            <v>0</v>
          </cell>
          <cell r="BR494">
            <v>-344.48054899997078</v>
          </cell>
          <cell r="BS494">
            <v>-14.531984999994165</v>
          </cell>
          <cell r="BT494">
            <v>-40.047741999995196</v>
          </cell>
          <cell r="BU494">
            <v>-43.038087000022642</v>
          </cell>
          <cell r="BV494">
            <v>-65.595048999995925</v>
          </cell>
          <cell r="BW494">
            <v>-22.6712320000006</v>
          </cell>
          <cell r="BX494">
            <v>-43.060789000010118</v>
          </cell>
          <cell r="BY494">
            <v>0</v>
          </cell>
          <cell r="BZ494">
            <v>-11.288636999990558</v>
          </cell>
          <cell r="CA494">
            <v>-42.267268999989028</v>
          </cell>
          <cell r="CB494">
            <v>-46.21275799999421</v>
          </cell>
          <cell r="CC494">
            <v>-12.956424000003608</v>
          </cell>
          <cell r="CD494">
            <v>-2.810576999996556</v>
          </cell>
          <cell r="CE494">
            <v>-353.25909500010312</v>
          </cell>
          <cell r="CF494">
            <v>-29.301974000001792</v>
          </cell>
          <cell r="CG494">
            <v>-58.76498900000297</v>
          </cell>
          <cell r="CH494">
            <v>-56.423437999997986</v>
          </cell>
          <cell r="CI494">
            <v>-15.957071999990148</v>
          </cell>
          <cell r="CJ494">
            <v>-8.4890100000047823</v>
          </cell>
          <cell r="CK494">
            <v>-54.004327999995439</v>
          </cell>
          <cell r="CL494">
            <v>-18.458494000020437</v>
          </cell>
          <cell r="CM494">
            <v>-8.7478069999924628</v>
          </cell>
          <cell r="CN494">
            <v>-29.182353000011062</v>
          </cell>
          <cell r="CO494">
            <v>-50.18443200000911</v>
          </cell>
          <cell r="CP494">
            <v>-14.497268999984954</v>
          </cell>
          <cell r="CQ494">
            <v>-9.2479290000046603</v>
          </cell>
          <cell r="CR494">
            <v>-269.46626499993727</v>
          </cell>
          <cell r="CS494">
            <v>-7.0600600000034319</v>
          </cell>
          <cell r="CT494">
            <v>-16.44482699999935</v>
          </cell>
          <cell r="CU494">
            <v>-38.588617999994312</v>
          </cell>
          <cell r="CV494">
            <v>-26.938721999991685</v>
          </cell>
          <cell r="CW494">
            <v>-9.0273420000012266</v>
          </cell>
          <cell r="CX494">
            <v>-29.776496999984374</v>
          </cell>
          <cell r="CY494">
            <v>-24.541900999989593</v>
          </cell>
          <cell r="CZ494">
            <v>-9.1831059999967692</v>
          </cell>
          <cell r="DA494">
            <v>-9.1831040000106441</v>
          </cell>
          <cell r="DB494">
            <v>-80.560940000010305</v>
          </cell>
          <cell r="DC494">
            <v>-10.83374200000253</v>
          </cell>
          <cell r="DD494">
            <v>-7.3274059999966994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</row>
        <row r="495">
          <cell r="F495">
            <v>0</v>
          </cell>
          <cell r="G495">
            <v>0</v>
          </cell>
          <cell r="H495">
            <v>-26.805418999996618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-7.4213870000021416</v>
          </cell>
          <cell r="P495">
            <v>0</v>
          </cell>
          <cell r="Q495">
            <v>0</v>
          </cell>
          <cell r="R495">
            <v>-30.794628999894485</v>
          </cell>
          <cell r="S495">
            <v>-9.0143000000025495</v>
          </cell>
          <cell r="T495">
            <v>0</v>
          </cell>
          <cell r="U495">
            <v>-1.1058799999955227</v>
          </cell>
          <cell r="V495">
            <v>0</v>
          </cell>
          <cell r="W495">
            <v>0</v>
          </cell>
          <cell r="X495">
            <v>-5.4683940000031726</v>
          </cell>
          <cell r="Y495">
            <v>0</v>
          </cell>
          <cell r="Z495">
            <v>0</v>
          </cell>
          <cell r="AA495">
            <v>0</v>
          </cell>
          <cell r="AB495">
            <v>-15.206054999995104</v>
          </cell>
          <cell r="AC495">
            <v>0</v>
          </cell>
          <cell r="AD495">
            <v>0</v>
          </cell>
          <cell r="AE495">
            <v>-31.452434999984689</v>
          </cell>
          <cell r="AF495">
            <v>0</v>
          </cell>
          <cell r="AG495">
            <v>0</v>
          </cell>
          <cell r="AH495">
            <v>-10.284606000001077</v>
          </cell>
          <cell r="AI495">
            <v>0</v>
          </cell>
          <cell r="AJ495">
            <v>0</v>
          </cell>
          <cell r="AK495">
            <v>-4.6224240000010468</v>
          </cell>
          <cell r="AL495">
            <v>-9.4160119999942253</v>
          </cell>
          <cell r="AM495">
            <v>0</v>
          </cell>
          <cell r="AN495">
            <v>0</v>
          </cell>
          <cell r="AO495">
            <v>0</v>
          </cell>
          <cell r="AP495">
            <v>-7.1293929999956163</v>
          </cell>
          <cell r="AQ495">
            <v>0</v>
          </cell>
          <cell r="AR495">
            <v>-52.676793000195175</v>
          </cell>
          <cell r="AS495">
            <v>0</v>
          </cell>
          <cell r="AT495">
            <v>0</v>
          </cell>
          <cell r="AU495">
            <v>-32.372308999998495</v>
          </cell>
          <cell r="AV495">
            <v>0</v>
          </cell>
          <cell r="AW495">
            <v>0</v>
          </cell>
          <cell r="AX495">
            <v>0</v>
          </cell>
          <cell r="AY495">
            <v>-13.433389999998326</v>
          </cell>
          <cell r="AZ495">
            <v>0</v>
          </cell>
          <cell r="BA495">
            <v>0</v>
          </cell>
          <cell r="BB495">
            <v>-6.8710940000019036</v>
          </cell>
          <cell r="BC495">
            <v>0</v>
          </cell>
          <cell r="BD495">
            <v>0</v>
          </cell>
          <cell r="BE495">
            <v>-195.96903700008988</v>
          </cell>
          <cell r="BF495">
            <v>-0.15853999999671942</v>
          </cell>
          <cell r="BG495">
            <v>-26.911116999996011</v>
          </cell>
          <cell r="BH495">
            <v>-7.9101559999980964</v>
          </cell>
          <cell r="BI495">
            <v>-16.684087000001455</v>
          </cell>
          <cell r="BJ495">
            <v>-45.380542999999307</v>
          </cell>
          <cell r="BK495">
            <v>-23.182377000004635</v>
          </cell>
          <cell r="BL495">
            <v>-5.5151370000021416</v>
          </cell>
          <cell r="BM495">
            <v>0</v>
          </cell>
          <cell r="BN495">
            <v>-34.152835000000778</v>
          </cell>
          <cell r="BO495">
            <v>-17.352650000000722</v>
          </cell>
          <cell r="BP495">
            <v>-18.721595000002708</v>
          </cell>
          <cell r="BQ495">
            <v>0</v>
          </cell>
          <cell r="BR495">
            <v>-151.81878299987875</v>
          </cell>
          <cell r="BS495">
            <v>-18.551272999997309</v>
          </cell>
          <cell r="BT495">
            <v>-23.775768999999855</v>
          </cell>
          <cell r="BU495">
            <v>-17.517084999999497</v>
          </cell>
          <cell r="BV495">
            <v>0</v>
          </cell>
          <cell r="BW495">
            <v>-31.065974999997707</v>
          </cell>
          <cell r="BX495">
            <v>-5.8218449999985751</v>
          </cell>
          <cell r="BY495">
            <v>0</v>
          </cell>
          <cell r="BZ495">
            <v>-9.2756329999974696</v>
          </cell>
          <cell r="CA495">
            <v>-19.988401000002341</v>
          </cell>
          <cell r="CB495">
            <v>-24.110368000001472</v>
          </cell>
          <cell r="CC495">
            <v>3.3864419999954407</v>
          </cell>
          <cell r="CD495">
            <v>-5.0988759999963804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6"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</row>
        <row r="497">
          <cell r="F497">
            <v>0</v>
          </cell>
          <cell r="G497">
            <v>0</v>
          </cell>
          <cell r="H497">
            <v>0</v>
          </cell>
          <cell r="I497">
            <v>-16.444088999996893</v>
          </cell>
          <cell r="J497">
            <v>-2.4035980000007839</v>
          </cell>
          <cell r="K497">
            <v>-9.3862989999979618</v>
          </cell>
          <cell r="L497">
            <v>0</v>
          </cell>
          <cell r="M497">
            <v>-3.9795020000019576</v>
          </cell>
          <cell r="N497">
            <v>-21.697547000003397</v>
          </cell>
          <cell r="O497">
            <v>0</v>
          </cell>
          <cell r="P497">
            <v>0</v>
          </cell>
          <cell r="Q497">
            <v>0</v>
          </cell>
          <cell r="R497">
            <v>-14.38106899993727</v>
          </cell>
          <cell r="S497">
            <v>0</v>
          </cell>
          <cell r="T497">
            <v>0</v>
          </cell>
          <cell r="U497">
            <v>-3.8160629999983939</v>
          </cell>
          <cell r="V497">
            <v>-5.5024720000001253</v>
          </cell>
          <cell r="W497">
            <v>0</v>
          </cell>
          <cell r="X497">
            <v>0</v>
          </cell>
          <cell r="Y497">
            <v>-0.90085099999851082</v>
          </cell>
          <cell r="Z497">
            <v>0</v>
          </cell>
          <cell r="AA497">
            <v>-4.1616829999984475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</row>
        <row r="498">
          <cell r="F498">
            <v>-197.44663599994965</v>
          </cell>
          <cell r="G498">
            <v>-264.42113000014797</v>
          </cell>
          <cell r="H498">
            <v>-305.6092049999861</v>
          </cell>
          <cell r="I498">
            <v>-194.13206299999729</v>
          </cell>
          <cell r="J498">
            <v>-514.43493299989495</v>
          </cell>
          <cell r="K498">
            <v>-675.12934699980542</v>
          </cell>
          <cell r="L498">
            <v>-86.696409000083804</v>
          </cell>
          <cell r="M498">
            <v>-251.72158999997191</v>
          </cell>
          <cell r="N498">
            <v>-296.22429299983196</v>
          </cell>
          <cell r="O498">
            <v>-220.00107999995816</v>
          </cell>
          <cell r="P498">
            <v>-180.61615999997593</v>
          </cell>
          <cell r="Q498">
            <v>-60.968774000066333</v>
          </cell>
          <cell r="R498">
            <v>-2363.8440950009972</v>
          </cell>
          <cell r="S498">
            <v>-85.829773999983445</v>
          </cell>
          <cell r="T498">
            <v>-186.35036400007084</v>
          </cell>
          <cell r="U498">
            <v>-179.63163000007626</v>
          </cell>
          <cell r="V498">
            <v>-215.78703600005247</v>
          </cell>
          <cell r="W498">
            <v>-322.00508099992294</v>
          </cell>
          <cell r="X498">
            <v>-313.17081599985249</v>
          </cell>
          <cell r="Y498">
            <v>-159.51580000005197</v>
          </cell>
          <cell r="Z498">
            <v>-103.11083000001963</v>
          </cell>
          <cell r="AA498">
            <v>-315.85534099990036</v>
          </cell>
          <cell r="AB498">
            <v>-264.09406299993861</v>
          </cell>
          <cell r="AC498">
            <v>-147.25536000006832</v>
          </cell>
          <cell r="AD498">
            <v>-71.238000000012107</v>
          </cell>
          <cell r="AE498">
            <v>-2576.937307998538</v>
          </cell>
          <cell r="AF498">
            <v>-159.82701999996789</v>
          </cell>
          <cell r="AG498">
            <v>-231.82945200009272</v>
          </cell>
          <cell r="AH498">
            <v>-172.53724000009242</v>
          </cell>
          <cell r="AI498">
            <v>-183.32975099992473</v>
          </cell>
          <cell r="AJ498">
            <v>-605.78255100001115</v>
          </cell>
          <cell r="AK498">
            <v>-323.6149850001093</v>
          </cell>
          <cell r="AL498">
            <v>-184.83367000008002</v>
          </cell>
          <cell r="AM498">
            <v>-91.132130000158213</v>
          </cell>
          <cell r="AN498">
            <v>-248.34200399997644</v>
          </cell>
          <cell r="AO498">
            <v>-222.00688500003889</v>
          </cell>
          <cell r="AP498">
            <v>-101.1523500001058</v>
          </cell>
          <cell r="AQ498">
            <v>-52.549270000075921</v>
          </cell>
          <cell r="AR498">
            <v>-2555.9454110004008</v>
          </cell>
          <cell r="AS498">
            <v>-176.39250999991782</v>
          </cell>
          <cell r="AT498">
            <v>-218.69193400000222</v>
          </cell>
          <cell r="AU498">
            <v>-174.17441600002348</v>
          </cell>
          <cell r="AV498">
            <v>-227.60002000001259</v>
          </cell>
          <cell r="AW498">
            <v>-494.92924199998379</v>
          </cell>
          <cell r="AX498">
            <v>-345.66789600008633</v>
          </cell>
          <cell r="AY498">
            <v>-106.92747999995481</v>
          </cell>
          <cell r="AZ498">
            <v>-75.191740000154823</v>
          </cell>
          <cell r="BA498">
            <v>-224.71956000011414</v>
          </cell>
          <cell r="BB498">
            <v>-289.28492800006643</v>
          </cell>
          <cell r="BC498">
            <v>-153.99760999996215</v>
          </cell>
          <cell r="BD498">
            <v>-68.368075000005774</v>
          </cell>
          <cell r="BE498">
            <v>-3434.0483960006386</v>
          </cell>
          <cell r="BF498">
            <v>-339.75338999996893</v>
          </cell>
          <cell r="BG498">
            <v>-242.33481999998912</v>
          </cell>
          <cell r="BH498">
            <v>-255.56717399990885</v>
          </cell>
          <cell r="BI498">
            <v>-197.78592599998228</v>
          </cell>
          <cell r="BJ498">
            <v>-325.79539999994449</v>
          </cell>
          <cell r="BK498">
            <v>-431.84251599991694</v>
          </cell>
          <cell r="BL498">
            <v>-184.2153479999397</v>
          </cell>
          <cell r="BM498">
            <v>-190.07668000005651</v>
          </cell>
          <cell r="BN498">
            <v>-462.09058999991976</v>
          </cell>
          <cell r="BO498">
            <v>-280.58036199992057</v>
          </cell>
          <cell r="BP498">
            <v>-297.20221000001766</v>
          </cell>
          <cell r="BQ498">
            <v>-226.80398000008427</v>
          </cell>
          <cell r="BR498">
            <v>-2901.3775779986754</v>
          </cell>
          <cell r="BS498">
            <v>-259.0065000000177</v>
          </cell>
          <cell r="BT498">
            <v>-301.36557000002358</v>
          </cell>
          <cell r="BU498">
            <v>-237.29407099995296</v>
          </cell>
          <cell r="BV498">
            <v>-149.60098100011237</v>
          </cell>
          <cell r="BW498">
            <v>-179.09153600002173</v>
          </cell>
          <cell r="BX498">
            <v>-521.33442400000058</v>
          </cell>
          <cell r="BY498">
            <v>-138.57043999992311</v>
          </cell>
          <cell r="BZ498">
            <v>-135.6898199999705</v>
          </cell>
          <cell r="CA498">
            <v>-433.20569900004193</v>
          </cell>
          <cell r="CB498">
            <v>-203.87017500004731</v>
          </cell>
          <cell r="CC498">
            <v>-138.11734499991871</v>
          </cell>
          <cell r="CD498">
            <v>-204.23101699992549</v>
          </cell>
          <cell r="CE498">
            <v>-3319.0985810011625</v>
          </cell>
          <cell r="CF498">
            <v>-312.88455000007525</v>
          </cell>
          <cell r="CG498">
            <v>-231.06973599991761</v>
          </cell>
          <cell r="CH498">
            <v>-272.72690900001908</v>
          </cell>
          <cell r="CI498">
            <v>-168.57803099998273</v>
          </cell>
          <cell r="CJ498">
            <v>-285.07351900008507</v>
          </cell>
          <cell r="CK498">
            <v>-579.18286000005901</v>
          </cell>
          <cell r="CL498">
            <v>-150.17623000009917</v>
          </cell>
          <cell r="CM498">
            <v>-296.00568099995144</v>
          </cell>
          <cell r="CN498">
            <v>-419.38649399997666</v>
          </cell>
          <cell r="CO498">
            <v>-283.45640200003982</v>
          </cell>
          <cell r="CP498">
            <v>-161.81286000006367</v>
          </cell>
          <cell r="CQ498">
            <v>-158.74530900001992</v>
          </cell>
          <cell r="CR498">
            <v>-3045.6754519995302</v>
          </cell>
          <cell r="CS498">
            <v>-316.10589400003664</v>
          </cell>
          <cell r="CT498">
            <v>-304.81663400004618</v>
          </cell>
          <cell r="CU498">
            <v>-209.92836000001989</v>
          </cell>
          <cell r="CV498">
            <v>-127.14487000007648</v>
          </cell>
          <cell r="CW498">
            <v>-349.80101499997545</v>
          </cell>
          <cell r="CX498">
            <v>-483.44245500001125</v>
          </cell>
          <cell r="CY498">
            <v>-114.58624999993481</v>
          </cell>
          <cell r="CZ498">
            <v>-256.6575999999186</v>
          </cell>
          <cell r="DA498">
            <v>-387.48725600005127</v>
          </cell>
          <cell r="DB498">
            <v>-224.18975599994883</v>
          </cell>
          <cell r="DC498">
            <v>-136.9315559999086</v>
          </cell>
          <cell r="DD498">
            <v>-134.58380599995144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</row>
        <row r="499">
          <cell r="F499">
            <v>-125.25683999992907</v>
          </cell>
          <cell r="G499">
            <v>-227.21013000002131</v>
          </cell>
          <cell r="H499">
            <v>-342.94597399991471</v>
          </cell>
          <cell r="I499">
            <v>-273.85817999998108</v>
          </cell>
          <cell r="J499">
            <v>-577.82043500000145</v>
          </cell>
          <cell r="K499">
            <v>-537.69389999983832</v>
          </cell>
          <cell r="L499">
            <v>-87.963362999958917</v>
          </cell>
          <cell r="M499">
            <v>-57.434309999924153</v>
          </cell>
          <cell r="N499">
            <v>-154.09369599999627</v>
          </cell>
          <cell r="O499">
            <v>-276.99592999997549</v>
          </cell>
          <cell r="P499">
            <v>-108.33603000000585</v>
          </cell>
          <cell r="Q499">
            <v>-76.369790000026114</v>
          </cell>
          <cell r="R499">
            <v>-2778.515375001356</v>
          </cell>
          <cell r="S499">
            <v>-193.50072999997064</v>
          </cell>
          <cell r="T499">
            <v>-224.80841000005603</v>
          </cell>
          <cell r="U499">
            <v>-248.39474499999778</v>
          </cell>
          <cell r="V499">
            <v>-209.23107400001027</v>
          </cell>
          <cell r="W499">
            <v>-522.88348800002132</v>
          </cell>
          <cell r="X499">
            <v>-507.73093000001973</v>
          </cell>
          <cell r="Y499">
            <v>-142.70754999993369</v>
          </cell>
          <cell r="Z499">
            <v>-162.1476599999005</v>
          </cell>
          <cell r="AA499">
            <v>-216.74183499999344</v>
          </cell>
          <cell r="AB499">
            <v>-161.45645800000057</v>
          </cell>
          <cell r="AC499">
            <v>-158.70227500004694</v>
          </cell>
          <cell r="AD499">
            <v>-30.210220000008121</v>
          </cell>
          <cell r="AE499">
            <v>-2444.7772910008207</v>
          </cell>
          <cell r="AF499">
            <v>-143.98933999997098</v>
          </cell>
          <cell r="AG499">
            <v>-162.11589599994477</v>
          </cell>
          <cell r="AH499">
            <v>-256.51020499994047</v>
          </cell>
          <cell r="AI499">
            <v>-235.39999599999283</v>
          </cell>
          <cell r="AJ499">
            <v>-468.88691399997333</v>
          </cell>
          <cell r="AK499">
            <v>-328.80521499994211</v>
          </cell>
          <cell r="AL499">
            <v>-204.98101600003429</v>
          </cell>
          <cell r="AM499">
            <v>-80.34070000005886</v>
          </cell>
          <cell r="AN499">
            <v>-204.34857199992985</v>
          </cell>
          <cell r="AO499">
            <v>-133.31078699993668</v>
          </cell>
          <cell r="AP499">
            <v>-148.31822000001557</v>
          </cell>
          <cell r="AQ499">
            <v>-77.770429999916814</v>
          </cell>
          <cell r="AR499">
            <v>-2624.6886700009927</v>
          </cell>
          <cell r="AS499">
            <v>-173.26091999991331</v>
          </cell>
          <cell r="AT499">
            <v>-185.97358200000599</v>
          </cell>
          <cell r="AU499">
            <v>-200.6115390000632</v>
          </cell>
          <cell r="AV499">
            <v>-262.51581999997143</v>
          </cell>
          <cell r="AW499">
            <v>-606.05977499997243</v>
          </cell>
          <cell r="AX499">
            <v>-377.65371899993625</v>
          </cell>
          <cell r="AY499">
            <v>-85.977610000176355</v>
          </cell>
          <cell r="AZ499">
            <v>-42.151944000041112</v>
          </cell>
          <cell r="BA499">
            <v>-249.26608999999007</v>
          </cell>
          <cell r="BB499">
            <v>-189.03864000004251</v>
          </cell>
          <cell r="BC499">
            <v>-146.57195600005798</v>
          </cell>
          <cell r="BD499">
            <v>-105.60707499994896</v>
          </cell>
          <cell r="BE499">
            <v>-2696.3416779991239</v>
          </cell>
          <cell r="BF499">
            <v>-236.20597500004806</v>
          </cell>
          <cell r="BG499">
            <v>-142.46301600005245</v>
          </cell>
          <cell r="BH499">
            <v>-279.98912500002189</v>
          </cell>
          <cell r="BI499">
            <v>-163.32188199996017</v>
          </cell>
          <cell r="BJ499">
            <v>-363.01692399999592</v>
          </cell>
          <cell r="BK499">
            <v>-309.45312999997986</v>
          </cell>
          <cell r="BL499">
            <v>-65.122126000002027</v>
          </cell>
          <cell r="BM499">
            <v>-181.1606450000545</v>
          </cell>
          <cell r="BN499">
            <v>-360.12078500003554</v>
          </cell>
          <cell r="BO499">
            <v>-235.37197999999626</v>
          </cell>
          <cell r="BP499">
            <v>-191.74528500007</v>
          </cell>
          <cell r="BQ499">
            <v>-168.370804999955</v>
          </cell>
          <cell r="BR499">
            <v>-2732.8755769990385</v>
          </cell>
          <cell r="BS499">
            <v>-328.88760000001639</v>
          </cell>
          <cell r="BT499">
            <v>-183.68571499991231</v>
          </cell>
          <cell r="BU499">
            <v>-320.9503899999545</v>
          </cell>
          <cell r="BV499">
            <v>-232.49377699993784</v>
          </cell>
          <cell r="BW499">
            <v>-148.87393499998143</v>
          </cell>
          <cell r="BX499">
            <v>-416.04848500003573</v>
          </cell>
          <cell r="BY499">
            <v>-60.644725000020117</v>
          </cell>
          <cell r="BZ499">
            <v>-155.4529099999927</v>
          </cell>
          <cell r="CA499">
            <v>-308.07225500000641</v>
          </cell>
          <cell r="CB499">
            <v>-164.90305600001011</v>
          </cell>
          <cell r="CC499">
            <v>-251.54529999999795</v>
          </cell>
          <cell r="CD499">
            <v>-161.3174290000461</v>
          </cell>
          <cell r="CE499">
            <v>-2808.684402000159</v>
          </cell>
          <cell r="CF499">
            <v>-195.5915700000478</v>
          </cell>
          <cell r="CG499">
            <v>-196.44818999996642</v>
          </cell>
          <cell r="CH499">
            <v>-261.25391899998067</v>
          </cell>
          <cell r="CI499">
            <v>-234.64157799998065</v>
          </cell>
          <cell r="CJ499">
            <v>-414.28692100004992</v>
          </cell>
          <cell r="CK499">
            <v>-410.9179249999579</v>
          </cell>
          <cell r="CL499">
            <v>-70.29621999990195</v>
          </cell>
          <cell r="CM499">
            <v>-173.25112000002991</v>
          </cell>
          <cell r="CN499">
            <v>-274.63172900001518</v>
          </cell>
          <cell r="CO499">
            <v>-225.13487100001657</v>
          </cell>
          <cell r="CP499">
            <v>-194.14278500003275</v>
          </cell>
          <cell r="CQ499">
            <v>-158.08757400000468</v>
          </cell>
          <cell r="CR499">
            <v>-2976.0459629986435</v>
          </cell>
          <cell r="CS499">
            <v>-217.15611999994144</v>
          </cell>
          <cell r="CT499">
            <v>-230.5071379999863</v>
          </cell>
          <cell r="CU499">
            <v>-349.8887499999837</v>
          </cell>
          <cell r="CV499">
            <v>-223.338739000028</v>
          </cell>
          <cell r="CW499">
            <v>-488.65340300003299</v>
          </cell>
          <cell r="CX499">
            <v>-343.44131799996831</v>
          </cell>
          <cell r="CY499">
            <v>-49.700679000001401</v>
          </cell>
          <cell r="CZ499">
            <v>-169.12248000013642</v>
          </cell>
          <cell r="DA499">
            <v>-240.40897500002757</v>
          </cell>
          <cell r="DB499">
            <v>-244.23480600002222</v>
          </cell>
          <cell r="DC499">
            <v>-196.53529999998864</v>
          </cell>
          <cell r="DD499">
            <v>-223.05825500003994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</row>
        <row r="500">
          <cell r="F500">
            <v>-322.86677600000985</v>
          </cell>
          <cell r="G500">
            <v>-185.39575100003276</v>
          </cell>
          <cell r="H500">
            <v>-164.23065499996301</v>
          </cell>
          <cell r="I500">
            <v>-148.24663899996085</v>
          </cell>
          <cell r="J500">
            <v>-141.43912600004114</v>
          </cell>
          <cell r="K500">
            <v>-434.34610999998404</v>
          </cell>
          <cell r="L500">
            <v>-179.67237400007434</v>
          </cell>
          <cell r="M500">
            <v>-212.66612999991048</v>
          </cell>
          <cell r="N500">
            <v>-266.27124400000321</v>
          </cell>
          <cell r="O500">
            <v>-189.61824999999953</v>
          </cell>
          <cell r="P500">
            <v>-173.71681000001263</v>
          </cell>
          <cell r="Q500">
            <v>-142.03497999999672</v>
          </cell>
          <cell r="R500">
            <v>-1839.9238050002605</v>
          </cell>
          <cell r="S500">
            <v>-281.06520700000692</v>
          </cell>
          <cell r="T500">
            <v>-53.131195000023581</v>
          </cell>
          <cell r="U500">
            <v>-64.300189999979921</v>
          </cell>
          <cell r="V500">
            <v>-69.198806000000332</v>
          </cell>
          <cell r="W500">
            <v>-81.080886000010651</v>
          </cell>
          <cell r="X500">
            <v>-273.62853400007589</v>
          </cell>
          <cell r="Y500">
            <v>-267.65333000000101</v>
          </cell>
          <cell r="Z500">
            <v>-218.5568000000203</v>
          </cell>
          <cell r="AA500">
            <v>-96.478240999975242</v>
          </cell>
          <cell r="AB500">
            <v>-191.01085000002058</v>
          </cell>
          <cell r="AC500">
            <v>-122.4807659999351</v>
          </cell>
          <cell r="AD500">
            <v>-121.33899999997811</v>
          </cell>
          <cell r="AE500">
            <v>-1719.0603449987248</v>
          </cell>
          <cell r="AF500">
            <v>-247.43282400001772</v>
          </cell>
          <cell r="AG500">
            <v>-52.328252000035718</v>
          </cell>
          <cell r="AH500">
            <v>-90.570130000007339</v>
          </cell>
          <cell r="AI500">
            <v>-115.28275999997277</v>
          </cell>
          <cell r="AJ500">
            <v>-60.959313999977894</v>
          </cell>
          <cell r="AK500">
            <v>-353.9524650000385</v>
          </cell>
          <cell r="AL500">
            <v>-185.09562500007451</v>
          </cell>
          <cell r="AM500">
            <v>-166.74485399993137</v>
          </cell>
          <cell r="AN500">
            <v>-71.177670000004582</v>
          </cell>
          <cell r="AO500">
            <v>-107.74833099998068</v>
          </cell>
          <cell r="AP500">
            <v>-115.17043999995803</v>
          </cell>
          <cell r="AQ500">
            <v>-152.59768000000622</v>
          </cell>
          <cell r="AR500">
            <v>-2137.7186499983072</v>
          </cell>
          <cell r="AS500">
            <v>-342.41744600003585</v>
          </cell>
          <cell r="AT500">
            <v>-120.54366500000469</v>
          </cell>
          <cell r="AU500">
            <v>-78.881750000000466</v>
          </cell>
          <cell r="AV500">
            <v>-129.60816000000341</v>
          </cell>
          <cell r="AW500">
            <v>-107.59496000001673</v>
          </cell>
          <cell r="AX500">
            <v>-333.09411400003592</v>
          </cell>
          <cell r="AY500">
            <v>-217.44096999999601</v>
          </cell>
          <cell r="AZ500">
            <v>-116.78243000002112</v>
          </cell>
          <cell r="BA500">
            <v>-236.83974500000477</v>
          </cell>
          <cell r="BB500">
            <v>-115.14604999998119</v>
          </cell>
          <cell r="BC500">
            <v>-212.55878599995049</v>
          </cell>
          <cell r="BD500">
            <v>-126.8105739998864</v>
          </cell>
          <cell r="BE500">
            <v>-703.09021999966353</v>
          </cell>
          <cell r="BF500">
            <v>-23.547930000000633</v>
          </cell>
          <cell r="BG500">
            <v>-80.955529999919236</v>
          </cell>
          <cell r="BH500">
            <v>-16.622719999984838</v>
          </cell>
          <cell r="BI500">
            <v>-9.4628699999302626</v>
          </cell>
          <cell r="BJ500">
            <v>-26.661959999997634</v>
          </cell>
          <cell r="BK500">
            <v>-124.24860000004992</v>
          </cell>
          <cell r="BL500">
            <v>-159.48942999995779</v>
          </cell>
          <cell r="BM500">
            <v>-60.417529999976978</v>
          </cell>
          <cell r="BN500">
            <v>-42.440220000018599</v>
          </cell>
          <cell r="BO500">
            <v>-47.780589999980293</v>
          </cell>
          <cell r="BP500">
            <v>-73.843449999985751</v>
          </cell>
          <cell r="BQ500">
            <v>-37.619390000007115</v>
          </cell>
          <cell r="BR500">
            <v>-571.05747999949381</v>
          </cell>
          <cell r="BS500">
            <v>-54.946809999994002</v>
          </cell>
          <cell r="BT500">
            <v>-35.545210000011139</v>
          </cell>
          <cell r="BU500">
            <v>4.7181400000117719</v>
          </cell>
          <cell r="BV500">
            <v>-11.212219999986701</v>
          </cell>
          <cell r="BW500">
            <v>-27.857799999997951</v>
          </cell>
          <cell r="BX500">
            <v>-104.65146000002278</v>
          </cell>
          <cell r="BY500">
            <v>-128.88018999999622</v>
          </cell>
          <cell r="BZ500">
            <v>-58.055870000040159</v>
          </cell>
          <cell r="CA500">
            <v>-27.204859999968903</v>
          </cell>
          <cell r="CB500">
            <v>-14.122290000028443</v>
          </cell>
          <cell r="CC500">
            <v>-67.660069999983534</v>
          </cell>
          <cell r="CD500">
            <v>-45.638839999970514</v>
          </cell>
          <cell r="CE500">
            <v>-686.22397999931127</v>
          </cell>
          <cell r="CF500">
            <v>-94.72867999994196</v>
          </cell>
          <cell r="CG500">
            <v>-2.4734600000083447</v>
          </cell>
          <cell r="CH500">
            <v>-21.261219999985769</v>
          </cell>
          <cell r="CI500">
            <v>-43.337650000001304</v>
          </cell>
          <cell r="CJ500">
            <v>-20.613169999996899</v>
          </cell>
          <cell r="CK500">
            <v>-142.14678999996977</v>
          </cell>
          <cell r="CL500">
            <v>-118.04795000003651</v>
          </cell>
          <cell r="CM500">
            <v>-85.349770000029821</v>
          </cell>
          <cell r="CN500">
            <v>-7.8048999999882653</v>
          </cell>
          <cell r="CO500">
            <v>-33.051850000018021</v>
          </cell>
          <cell r="CP500">
            <v>-60.509229999966919</v>
          </cell>
          <cell r="CQ500">
            <v>-56.899310000007972</v>
          </cell>
          <cell r="CR500">
            <v>-755.61499999975786</v>
          </cell>
          <cell r="CS500">
            <v>-90.967730000033043</v>
          </cell>
          <cell r="CT500">
            <v>-14.537650000012945</v>
          </cell>
          <cell r="CU500">
            <v>-8.1916099999798462</v>
          </cell>
          <cell r="CV500">
            <v>-23.144610000017565</v>
          </cell>
          <cell r="CW500">
            <v>-48.403639999974985</v>
          </cell>
          <cell r="CX500">
            <v>-107.82228000002215</v>
          </cell>
          <cell r="CY500">
            <v>-165.88663999998244</v>
          </cell>
          <cell r="CZ500">
            <v>-43.510049999982584</v>
          </cell>
          <cell r="DA500">
            <v>-54.812290000001667</v>
          </cell>
          <cell r="DB500">
            <v>-75.190540000010515</v>
          </cell>
          <cell r="DC500">
            <v>-58.380609999992885</v>
          </cell>
          <cell r="DD500">
            <v>-64.76734999998007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F501">
            <v>-56.154135999997379</v>
          </cell>
          <cell r="G501">
            <v>-50.61699900001986</v>
          </cell>
          <cell r="H501">
            <v>-63.374192999996012</v>
          </cell>
          <cell r="I501">
            <v>-37.14760299999034</v>
          </cell>
          <cell r="J501">
            <v>-68.994735000000219</v>
          </cell>
          <cell r="K501">
            <v>-183.6716379999998</v>
          </cell>
          <cell r="L501">
            <v>-83.700322999997297</v>
          </cell>
          <cell r="M501">
            <v>-217.95197100000223</v>
          </cell>
          <cell r="N501">
            <v>-195.54814199998509</v>
          </cell>
          <cell r="O501">
            <v>-63.308574000009685</v>
          </cell>
          <cell r="P501">
            <v>-57.538216000015382</v>
          </cell>
          <cell r="Q501">
            <v>-83.029039999993984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2">
          <cell r="F502">
            <v>0</v>
          </cell>
          <cell r="G502">
            <v>0</v>
          </cell>
          <cell r="H502">
            <v>-4.8371599999954924</v>
          </cell>
          <cell r="I502">
            <v>-72.664329999999609</v>
          </cell>
          <cell r="J502">
            <v>-33.923970000003465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-23.615220000006957</v>
          </cell>
          <cell r="P502">
            <v>0</v>
          </cell>
          <cell r="Q502">
            <v>0</v>
          </cell>
          <cell r="R502">
            <v>-197.34003000007942</v>
          </cell>
          <cell r="S502">
            <v>0</v>
          </cell>
          <cell r="T502">
            <v>0</v>
          </cell>
          <cell r="U502">
            <v>-10.063649999996414</v>
          </cell>
          <cell r="V502">
            <v>-45.859870000000228</v>
          </cell>
          <cell r="W502">
            <v>-141.41651000001002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-211.96791000012308</v>
          </cell>
          <cell r="AF502">
            <v>0</v>
          </cell>
          <cell r="AG502">
            <v>-24.097139999998035</v>
          </cell>
          <cell r="AH502">
            <v>-17.831829999995534</v>
          </cell>
          <cell r="AI502">
            <v>-24.533600000009756</v>
          </cell>
          <cell r="AJ502">
            <v>-116.50424999999814</v>
          </cell>
          <cell r="AK502">
            <v>-28.816550000017742</v>
          </cell>
          <cell r="AL502">
            <v>0</v>
          </cell>
          <cell r="AM502">
            <v>0</v>
          </cell>
          <cell r="AN502">
            <v>0</v>
          </cell>
          <cell r="AO502">
            <v>-0.1845399999874644</v>
          </cell>
          <cell r="AP502">
            <v>0</v>
          </cell>
          <cell r="AQ502">
            <v>0</v>
          </cell>
          <cell r="AR502">
            <v>-205.7080399999395</v>
          </cell>
          <cell r="AS502">
            <v>0</v>
          </cell>
          <cell r="AT502">
            <v>-2.0452900000091176</v>
          </cell>
          <cell r="AU502">
            <v>-19.385150000001886</v>
          </cell>
          <cell r="AV502">
            <v>-34.343969999987166</v>
          </cell>
          <cell r="AW502">
            <v>-105.20436000000336</v>
          </cell>
          <cell r="AX502">
            <v>-25.99098000000231</v>
          </cell>
          <cell r="AY502">
            <v>0</v>
          </cell>
          <cell r="AZ502">
            <v>0</v>
          </cell>
          <cell r="BA502">
            <v>-18.738290000008419</v>
          </cell>
          <cell r="BB502">
            <v>0</v>
          </cell>
          <cell r="BC502">
            <v>0</v>
          </cell>
          <cell r="BD502">
            <v>0</v>
          </cell>
          <cell r="BE502">
            <v>-403.72563000000082</v>
          </cell>
          <cell r="BF502">
            <v>-32.552490000001853</v>
          </cell>
          <cell r="BG502">
            <v>-30.86154999997234</v>
          </cell>
          <cell r="BH502">
            <v>-26.236099999994622</v>
          </cell>
          <cell r="BI502">
            <v>-67.147609999999986</v>
          </cell>
          <cell r="BJ502">
            <v>-102.57860000000801</v>
          </cell>
          <cell r="BK502">
            <v>-43.181689999997616</v>
          </cell>
          <cell r="BL502">
            <v>0</v>
          </cell>
          <cell r="BM502">
            <v>-8.835689999978058</v>
          </cell>
          <cell r="BN502">
            <v>-31.558829999994487</v>
          </cell>
          <cell r="BO502">
            <v>-23.601770000008401</v>
          </cell>
          <cell r="BP502">
            <v>-37.171300000016345</v>
          </cell>
          <cell r="BQ502">
            <v>0</v>
          </cell>
          <cell r="BR502">
            <v>-452.83523999992758</v>
          </cell>
          <cell r="BS502">
            <v>-37.103039999987232</v>
          </cell>
          <cell r="BT502">
            <v>-29.58440000002156</v>
          </cell>
          <cell r="BU502">
            <v>-50.492719999994733</v>
          </cell>
          <cell r="BV502">
            <v>-31.553019999992102</v>
          </cell>
          <cell r="BW502">
            <v>-129.96047999997973</v>
          </cell>
          <cell r="BX502">
            <v>-65.693289999995613</v>
          </cell>
          <cell r="BY502">
            <v>0</v>
          </cell>
          <cell r="BZ502">
            <v>-15.36799999998766</v>
          </cell>
          <cell r="CA502">
            <v>-43.754669999994803</v>
          </cell>
          <cell r="CB502">
            <v>-35.728529999993043</v>
          </cell>
          <cell r="CC502">
            <v>-13.59708999999566</v>
          </cell>
          <cell r="CD502">
            <v>0</v>
          </cell>
          <cell r="CE502">
            <v>-545.05761000025086</v>
          </cell>
          <cell r="CF502">
            <v>-68.612770000007004</v>
          </cell>
          <cell r="CG502">
            <v>-10.35364999997546</v>
          </cell>
          <cell r="CH502">
            <v>-97.37442999999621</v>
          </cell>
          <cell r="CI502">
            <v>-60.854930000001332</v>
          </cell>
          <cell r="CJ502">
            <v>-103.05165999999736</v>
          </cell>
          <cell r="CK502">
            <v>-67.282550000003539</v>
          </cell>
          <cell r="CL502">
            <v>0</v>
          </cell>
          <cell r="CM502">
            <v>-19.960879999998724</v>
          </cell>
          <cell r="CN502">
            <v>-46.714349999994738</v>
          </cell>
          <cell r="CO502">
            <v>-45.34375</v>
          </cell>
          <cell r="CP502">
            <v>-21.502749999985099</v>
          </cell>
          <cell r="CQ502">
            <v>-4.0058900000003632</v>
          </cell>
          <cell r="CR502">
            <v>-457.31795999989845</v>
          </cell>
          <cell r="CS502">
            <v>-9.1831099999835715</v>
          </cell>
          <cell r="CT502">
            <v>-30.782050000008894</v>
          </cell>
          <cell r="CU502">
            <v>-33.806639999995241</v>
          </cell>
          <cell r="CV502">
            <v>-52.990029999986291</v>
          </cell>
          <cell r="CW502">
            <v>-160.68038000000524</v>
          </cell>
          <cell r="CX502">
            <v>-26.825639999995474</v>
          </cell>
          <cell r="CY502">
            <v>-21.052419999992708</v>
          </cell>
          <cell r="CZ502">
            <v>-7.7710000000079162</v>
          </cell>
          <cell r="DA502">
            <v>-24.265990000014426</v>
          </cell>
          <cell r="DB502">
            <v>-46.311259999987669</v>
          </cell>
          <cell r="DC502">
            <v>-29.598170000012033</v>
          </cell>
          <cell r="DD502">
            <v>-14.051269999996293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</row>
        <row r="503"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5">
          <cell r="F505">
            <v>-701.72438800055534</v>
          </cell>
          <cell r="G505">
            <v>-733.08101800084114</v>
          </cell>
          <cell r="H505">
            <v>-925.83605400007218</v>
          </cell>
          <cell r="I505">
            <v>-758.04246599972248</v>
          </cell>
          <cell r="J505">
            <v>-1356.581091</v>
          </cell>
          <cell r="K505">
            <v>-1840.2272939994</v>
          </cell>
          <cell r="L505">
            <v>-443.22558300057426</v>
          </cell>
          <cell r="M505">
            <v>-743.75350299989805</v>
          </cell>
          <cell r="N505">
            <v>-933.83492199983448</v>
          </cell>
          <cell r="O505">
            <v>-793.68602500017732</v>
          </cell>
          <cell r="P505">
            <v>-520.20721600018442</v>
          </cell>
          <cell r="Q505">
            <v>-362.40258400002494</v>
          </cell>
          <cell r="R505">
            <v>-7360.8094580024481</v>
          </cell>
          <cell r="S505">
            <v>-579.19990700017661</v>
          </cell>
          <cell r="T505">
            <v>-471.80031600035727</v>
          </cell>
          <cell r="U505">
            <v>-546.28374299989082</v>
          </cell>
          <cell r="V505">
            <v>-570.80586600024253</v>
          </cell>
          <cell r="W505">
            <v>-1081.9682410003152</v>
          </cell>
          <cell r="X505">
            <v>-1133.284584999783</v>
          </cell>
          <cell r="Y505">
            <v>-575.62912700045854</v>
          </cell>
          <cell r="Z505">
            <v>-483.81528999982402</v>
          </cell>
          <cell r="AA505">
            <v>-633.23710000002757</v>
          </cell>
          <cell r="AB505">
            <v>-633.55966199981049</v>
          </cell>
          <cell r="AC505">
            <v>-428.43840100010857</v>
          </cell>
          <cell r="AD505">
            <v>-222.78722000028938</v>
          </cell>
          <cell r="AE505">
            <v>-7088.9744349978864</v>
          </cell>
          <cell r="AF505">
            <v>-551.24918399984017</v>
          </cell>
          <cell r="AG505">
            <v>-470.37074000015855</v>
          </cell>
          <cell r="AH505">
            <v>-582.18583099986427</v>
          </cell>
          <cell r="AI505">
            <v>-567.89230199973099</v>
          </cell>
          <cell r="AJ505">
            <v>-1261.5654540001415</v>
          </cell>
          <cell r="AK505">
            <v>-1071.7690360001288</v>
          </cell>
          <cell r="AL505">
            <v>-584.32632300024852</v>
          </cell>
          <cell r="AM505">
            <v>-338.21768399979919</v>
          </cell>
          <cell r="AN505">
            <v>-523.86824600026011</v>
          </cell>
          <cell r="AO505">
            <v>-469.94194999989122</v>
          </cell>
          <cell r="AP505">
            <v>-384.67030500015244</v>
          </cell>
          <cell r="AQ505">
            <v>-282.91737999999896</v>
          </cell>
          <cell r="AR505">
            <v>-7704.0088899992406</v>
          </cell>
          <cell r="AS505">
            <v>-692.07087599951774</v>
          </cell>
          <cell r="AT505">
            <v>-527.25447100005113</v>
          </cell>
          <cell r="AU505">
            <v>-531.77550399978645</v>
          </cell>
          <cell r="AV505">
            <v>-707.62170899985358</v>
          </cell>
          <cell r="AW505">
            <v>-1313.78833700018</v>
          </cell>
          <cell r="AX505">
            <v>-1082.4067090004683</v>
          </cell>
          <cell r="AY505">
            <v>-447.82262000069022</v>
          </cell>
          <cell r="AZ505">
            <v>-234.12611400010064</v>
          </cell>
          <cell r="BA505">
            <v>-729.56368499994278</v>
          </cell>
          <cell r="BB505">
            <v>-623.66478900006041</v>
          </cell>
          <cell r="BC505">
            <v>-513.12835199991241</v>
          </cell>
          <cell r="BD505">
            <v>-300.78572400007397</v>
          </cell>
          <cell r="BE505">
            <v>-7688.4921239987016</v>
          </cell>
          <cell r="BF505">
            <v>-652.13116699992679</v>
          </cell>
          <cell r="BG505">
            <v>-531.67283299961127</v>
          </cell>
          <cell r="BH505">
            <v>-625.15722899977118</v>
          </cell>
          <cell r="BI505">
            <v>-497.77714199945331</v>
          </cell>
          <cell r="BJ505">
            <v>-876.20990199991502</v>
          </cell>
          <cell r="BK505">
            <v>-977.6450529997237</v>
          </cell>
          <cell r="BL505">
            <v>-414.34204099955969</v>
          </cell>
          <cell r="BM505">
            <v>-453.72515900013968</v>
          </cell>
          <cell r="BN505">
            <v>-949.87174999993294</v>
          </cell>
          <cell r="BO505">
            <v>-636.44280499964952</v>
          </cell>
          <cell r="BP505">
            <v>-640.72286800015718</v>
          </cell>
          <cell r="BQ505">
            <v>-432.79417499992996</v>
          </cell>
          <cell r="BR505">
            <v>-7154.4452069997787</v>
          </cell>
          <cell r="BS505">
            <v>-713.02720799995586</v>
          </cell>
          <cell r="BT505">
            <v>-614.00440600002185</v>
          </cell>
          <cell r="BU505">
            <v>-664.57421300001442</v>
          </cell>
          <cell r="BV505">
            <v>-490.45504699996673</v>
          </cell>
          <cell r="BW505">
            <v>-539.52095800009556</v>
          </cell>
          <cell r="BX505">
            <v>-1156.6102930000052</v>
          </cell>
          <cell r="BY505">
            <v>-328.09535500011407</v>
          </cell>
          <cell r="BZ505">
            <v>-385.13086999999359</v>
          </cell>
          <cell r="CA505">
            <v>-874.49315400002524</v>
          </cell>
          <cell r="CB505">
            <v>-488.9471770003438</v>
          </cell>
          <cell r="CC505">
            <v>-480.48978699976578</v>
          </cell>
          <cell r="CD505">
            <v>-419.09673899970949</v>
          </cell>
          <cell r="CE505">
            <v>-7712.323667999357</v>
          </cell>
          <cell r="CF505">
            <v>-701.11954400036484</v>
          </cell>
          <cell r="CG505">
            <v>-499.11002500005998</v>
          </cell>
          <cell r="CH505">
            <v>-709.0399159998633</v>
          </cell>
          <cell r="CI505">
            <v>-523.36926100007258</v>
          </cell>
          <cell r="CJ505">
            <v>-831.51428000000305</v>
          </cell>
          <cell r="CK505">
            <v>-1253.534452999942</v>
          </cell>
          <cell r="CL505">
            <v>-356.97889399994165</v>
          </cell>
          <cell r="CM505">
            <v>-583.31525800004601</v>
          </cell>
          <cell r="CN505">
            <v>-777.71982600004412</v>
          </cell>
          <cell r="CO505">
            <v>-637.17130500008352</v>
          </cell>
          <cell r="CP505">
            <v>-452.46489399997517</v>
          </cell>
          <cell r="CQ505">
            <v>-386.98601199965924</v>
          </cell>
          <cell r="CR505">
            <v>-7504.1206399947405</v>
          </cell>
          <cell r="CS505">
            <v>-640.47291400004178</v>
          </cell>
          <cell r="CT505">
            <v>-597.08829899993725</v>
          </cell>
          <cell r="CU505">
            <v>-640.40397800016217</v>
          </cell>
          <cell r="CV505">
            <v>-453.55697100004181</v>
          </cell>
          <cell r="CW505">
            <v>-1056.5657799998298</v>
          </cell>
          <cell r="CX505">
            <v>-991.30819000001065</v>
          </cell>
          <cell r="CY505">
            <v>-375.76789000001736</v>
          </cell>
          <cell r="CZ505">
            <v>-486.24423600011505</v>
          </cell>
          <cell r="DA505">
            <v>-716.15761500014924</v>
          </cell>
          <cell r="DB505">
            <v>-670.48730199970305</v>
          </cell>
          <cell r="DC505">
            <v>-432.27937800018117</v>
          </cell>
          <cell r="DD505">
            <v>-443.7880869996734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-27.486490000010235</v>
          </cell>
          <cell r="J508">
            <v>0</v>
          </cell>
          <cell r="K508">
            <v>-123.25546000001486</v>
          </cell>
          <cell r="L508">
            <v>-17.395999999978812</v>
          </cell>
          <cell r="M508">
            <v>-107.31326999998419</v>
          </cell>
          <cell r="N508">
            <v>-143.74801000003936</v>
          </cell>
          <cell r="O508">
            <v>-100.85396999999648</v>
          </cell>
          <cell r="P508">
            <v>0</v>
          </cell>
          <cell r="Q508">
            <v>0</v>
          </cell>
          <cell r="R508">
            <v>-319.10165999992751</v>
          </cell>
          <cell r="S508">
            <v>0</v>
          </cell>
          <cell r="T508">
            <v>-40.127329999988433</v>
          </cell>
          <cell r="U508">
            <v>0</v>
          </cell>
          <cell r="V508">
            <v>0</v>
          </cell>
          <cell r="W508">
            <v>0</v>
          </cell>
          <cell r="X508">
            <v>-26.523810000013327</v>
          </cell>
          <cell r="Y508">
            <v>-31.40993999998318</v>
          </cell>
          <cell r="Z508">
            <v>-49.197730000014417</v>
          </cell>
          <cell r="AA508">
            <v>-93.702190000039991</v>
          </cell>
          <cell r="AB508">
            <v>-78.140659999975469</v>
          </cell>
          <cell r="AC508">
            <v>0</v>
          </cell>
          <cell r="AD508">
            <v>0</v>
          </cell>
          <cell r="AE508">
            <v>-438.10338999982923</v>
          </cell>
          <cell r="AF508">
            <v>0</v>
          </cell>
          <cell r="AG508">
            <v>-31.714819999993779</v>
          </cell>
          <cell r="AH508">
            <v>0</v>
          </cell>
          <cell r="AI508">
            <v>0</v>
          </cell>
          <cell r="AJ508">
            <v>0</v>
          </cell>
          <cell r="AK508">
            <v>-136.62500999998883</v>
          </cell>
          <cell r="AL508">
            <v>-28.296659999992698</v>
          </cell>
          <cell r="AM508">
            <v>-50.995059999986552</v>
          </cell>
          <cell r="AN508">
            <v>-126.94575999997323</v>
          </cell>
          <cell r="AO508">
            <v>-63.526079999981448</v>
          </cell>
          <cell r="AP508">
            <v>0</v>
          </cell>
          <cell r="AQ508">
            <v>0</v>
          </cell>
          <cell r="AR508">
            <v>-390.79863999970257</v>
          </cell>
          <cell r="AS508">
            <v>0</v>
          </cell>
          <cell r="AT508">
            <v>-20.857529999979306</v>
          </cell>
          <cell r="AU508">
            <v>-18.000589999981457</v>
          </cell>
          <cell r="AV508">
            <v>-24.22620000000461</v>
          </cell>
          <cell r="AW508">
            <v>0</v>
          </cell>
          <cell r="AX508">
            <v>-75.010150000016438</v>
          </cell>
          <cell r="AY508">
            <v>-65.752160000003641</v>
          </cell>
          <cell r="AZ508">
            <v>-33.768730000010692</v>
          </cell>
          <cell r="BA508">
            <v>-91.182440000004135</v>
          </cell>
          <cell r="BB508">
            <v>-62.000839999993332</v>
          </cell>
          <cell r="BC508">
            <v>0</v>
          </cell>
          <cell r="BD508">
            <v>0</v>
          </cell>
          <cell r="BE508">
            <v>-230.33198999986053</v>
          </cell>
          <cell r="BF508">
            <v>0</v>
          </cell>
          <cell r="BG508">
            <v>0.18468999999458902</v>
          </cell>
          <cell r="BH508">
            <v>0</v>
          </cell>
          <cell r="BI508">
            <v>0</v>
          </cell>
          <cell r="BJ508">
            <v>0</v>
          </cell>
          <cell r="BK508">
            <v>-40.04258999999729</v>
          </cell>
          <cell r="BL508">
            <v>-51.965769999980694</v>
          </cell>
          <cell r="BM508">
            <v>-31.718160000047646</v>
          </cell>
          <cell r="BN508">
            <v>-70.564250000054017</v>
          </cell>
          <cell r="BO508">
            <v>-36.94417999999132</v>
          </cell>
          <cell r="BP508">
            <v>0.71826999998302199</v>
          </cell>
          <cell r="BQ508">
            <v>0</v>
          </cell>
          <cell r="BR508">
            <v>-290.87987999990582</v>
          </cell>
          <cell r="BS508">
            <v>1.2799999967683107E-3</v>
          </cell>
          <cell r="BT508">
            <v>0.18369000000529923</v>
          </cell>
          <cell r="BU508">
            <v>0</v>
          </cell>
          <cell r="BV508">
            <v>0</v>
          </cell>
          <cell r="BW508">
            <v>0</v>
          </cell>
          <cell r="BX508">
            <v>-89.704640000010841</v>
          </cell>
          <cell r="BY508">
            <v>-20.512539999996079</v>
          </cell>
          <cell r="BZ508">
            <v>-46.536649999965448</v>
          </cell>
          <cell r="CA508">
            <v>-82.014199999975972</v>
          </cell>
          <cell r="CB508">
            <v>-46.818259999970905</v>
          </cell>
          <cell r="CC508">
            <v>-5.4785599999886472</v>
          </cell>
          <cell r="CD508">
            <v>0</v>
          </cell>
          <cell r="CE508">
            <v>-390.70932999998331</v>
          </cell>
          <cell r="CF508">
            <v>0.15579000001889654</v>
          </cell>
          <cell r="CG508">
            <v>0</v>
          </cell>
          <cell r="CH508">
            <v>0</v>
          </cell>
          <cell r="CI508">
            <v>-24.76089000000502</v>
          </cell>
          <cell r="CJ508">
            <v>0</v>
          </cell>
          <cell r="CK508">
            <v>-74.674089999985881</v>
          </cell>
          <cell r="CL508">
            <v>-58.423879999987548</v>
          </cell>
          <cell r="CM508">
            <v>-49.32261999999173</v>
          </cell>
          <cell r="CN508">
            <v>-83.48399999999674</v>
          </cell>
          <cell r="CO508">
            <v>-91.96052000002237</v>
          </cell>
          <cell r="CP508">
            <v>-8.2391200000420213</v>
          </cell>
          <cell r="CQ508">
            <v>0</v>
          </cell>
          <cell r="CR508">
            <v>-415.07145999977365</v>
          </cell>
          <cell r="CS508">
            <v>0</v>
          </cell>
          <cell r="CT508">
            <v>1.0817300000053365</v>
          </cell>
          <cell r="CU508">
            <v>0</v>
          </cell>
          <cell r="CV508">
            <v>0</v>
          </cell>
          <cell r="CW508">
            <v>0</v>
          </cell>
          <cell r="CX508">
            <v>-97.263529999996535</v>
          </cell>
          <cell r="CY508">
            <v>-43.558900000003632</v>
          </cell>
          <cell r="CZ508">
            <v>-39.238859999983106</v>
          </cell>
          <cell r="DA508">
            <v>-120.75880999997025</v>
          </cell>
          <cell r="DB508">
            <v>-93.506560000008903</v>
          </cell>
          <cell r="DC508">
            <v>-21.826529999962077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-17.60989999998128</v>
          </cell>
          <cell r="G510">
            <v>-10.175179999991087</v>
          </cell>
          <cell r="H510">
            <v>-27.982099999993807</v>
          </cell>
          <cell r="I510">
            <v>-66.10899999999674</v>
          </cell>
          <cell r="J510">
            <v>0</v>
          </cell>
          <cell r="K510">
            <v>-65.798859999980778</v>
          </cell>
          <cell r="L510">
            <v>-5.9977000000071712</v>
          </cell>
          <cell r="M510">
            <v>-131.26265399996191</v>
          </cell>
          <cell r="N510">
            <v>-80.354170000005979</v>
          </cell>
          <cell r="O510">
            <v>-33.532639999990351</v>
          </cell>
          <cell r="P510">
            <v>-11.790580000000773</v>
          </cell>
          <cell r="Q510">
            <v>-4.5045899999677204</v>
          </cell>
          <cell r="R510">
            <v>-470.0371340001002</v>
          </cell>
          <cell r="S510">
            <v>-1.2910900000133552</v>
          </cell>
          <cell r="T510">
            <v>-3.1446500000020023</v>
          </cell>
          <cell r="U510">
            <v>-35.13620000006631</v>
          </cell>
          <cell r="V510">
            <v>-23.770969999983208</v>
          </cell>
          <cell r="W510">
            <v>-158.20504000002984</v>
          </cell>
          <cell r="X510">
            <v>-64.338107999996282</v>
          </cell>
          <cell r="Y510">
            <v>-52.228371000004699</v>
          </cell>
          <cell r="Z510">
            <v>-68.414709999982733</v>
          </cell>
          <cell r="AA510">
            <v>-36.221885000006296</v>
          </cell>
          <cell r="AB510">
            <v>-17.024800000013784</v>
          </cell>
          <cell r="AC510">
            <v>-6.8452399999951012</v>
          </cell>
          <cell r="AD510">
            <v>-3.4160699999774806</v>
          </cell>
          <cell r="AE510">
            <v>-412.09863000083715</v>
          </cell>
          <cell r="AF510">
            <v>-8.5151000000187196</v>
          </cell>
          <cell r="AG510">
            <v>-6.941080000018701</v>
          </cell>
          <cell r="AH510">
            <v>-28.411890000017593</v>
          </cell>
          <cell r="AI510">
            <v>-4.5559699999867007</v>
          </cell>
          <cell r="AJ510">
            <v>-39.066619999997783</v>
          </cell>
          <cell r="AK510">
            <v>-139.42840999999316</v>
          </cell>
          <cell r="AL510">
            <v>-59.628269999986514</v>
          </cell>
          <cell r="AM510">
            <v>-55.476515999995172</v>
          </cell>
          <cell r="AN510">
            <v>-53.998534000013024</v>
          </cell>
          <cell r="AO510">
            <v>-5.6646699999982957</v>
          </cell>
          <cell r="AP510">
            <v>-6.9278199999826029</v>
          </cell>
          <cell r="AQ510">
            <v>-3.4837499999557622</v>
          </cell>
          <cell r="AR510">
            <v>-313.2032779995352</v>
          </cell>
          <cell r="AS510">
            <v>-10.36542000004556</v>
          </cell>
          <cell r="AT510">
            <v>-2.7861390000034589</v>
          </cell>
          <cell r="AU510">
            <v>-27.88766099998611</v>
          </cell>
          <cell r="AV510">
            <v>-15.306489999988116</v>
          </cell>
          <cell r="AW510">
            <v>0</v>
          </cell>
          <cell r="AX510">
            <v>-92.963407000032021</v>
          </cell>
          <cell r="AY510">
            <v>-58.103280000010272</v>
          </cell>
          <cell r="AZ510">
            <v>-43.990800000028685</v>
          </cell>
          <cell r="BA510">
            <v>-49.141719999955967</v>
          </cell>
          <cell r="BB510">
            <v>-5.6327600000076927</v>
          </cell>
          <cell r="BC510">
            <v>-2.0842899999988731</v>
          </cell>
          <cell r="BD510">
            <v>-4.9413109999732114</v>
          </cell>
          <cell r="BE510">
            <v>-43.941657999530435</v>
          </cell>
          <cell r="BF510">
            <v>-0.66161999999894761</v>
          </cell>
          <cell r="BG510">
            <v>-2.9750650000059977</v>
          </cell>
          <cell r="BH510">
            <v>-3.31995000000461</v>
          </cell>
          <cell r="BI510">
            <v>-1.0057899999956135</v>
          </cell>
          <cell r="BJ510">
            <v>0</v>
          </cell>
          <cell r="BK510">
            <v>-14.920140000001993</v>
          </cell>
          <cell r="BL510">
            <v>-2.2914270000183024</v>
          </cell>
          <cell r="BM510">
            <v>-9.8805299999949057</v>
          </cell>
          <cell r="BN510">
            <v>-1.4941099999996368</v>
          </cell>
          <cell r="BO510">
            <v>-4.4589999975869432E-2</v>
          </cell>
          <cell r="BP510">
            <v>-1.2779000000155065</v>
          </cell>
          <cell r="BQ510">
            <v>-6.0705360000138171</v>
          </cell>
          <cell r="BR510">
            <v>-55.909099999815226</v>
          </cell>
          <cell r="BS510">
            <v>-0.98068000000785105</v>
          </cell>
          <cell r="BT510">
            <v>-11.297806999995373</v>
          </cell>
          <cell r="BU510">
            <v>-0.87705200002528727</v>
          </cell>
          <cell r="BV510">
            <v>-1.1816999999864493</v>
          </cell>
          <cell r="BW510">
            <v>0</v>
          </cell>
          <cell r="BX510">
            <v>-21.02522099998896</v>
          </cell>
          <cell r="BY510">
            <v>-4.1508299999986775</v>
          </cell>
          <cell r="BZ510">
            <v>-10.426379999989877</v>
          </cell>
          <cell r="CA510">
            <v>-1.7384200000087731</v>
          </cell>
          <cell r="CB510">
            <v>-0.16003000002820045</v>
          </cell>
          <cell r="CC510">
            <v>-1.5021199999901</v>
          </cell>
          <cell r="CD510">
            <v>-2.568859999999404</v>
          </cell>
          <cell r="CE510">
            <v>-34.379838999826461</v>
          </cell>
          <cell r="CF510">
            <v>-1.0258500000054482</v>
          </cell>
          <cell r="CG510">
            <v>-1.0578600000008009</v>
          </cell>
          <cell r="CH510">
            <v>-4.3108199999842327</v>
          </cell>
          <cell r="CI510">
            <v>-1.067540000018198</v>
          </cell>
          <cell r="CJ510">
            <v>0</v>
          </cell>
          <cell r="CK510">
            <v>-1.6626199999882374</v>
          </cell>
          <cell r="CL510">
            <v>0.47951900001498871</v>
          </cell>
          <cell r="CM510">
            <v>-14.866231000021799</v>
          </cell>
          <cell r="CN510">
            <v>-5.1723599999968428</v>
          </cell>
          <cell r="CO510">
            <v>-2.4619999981950969E-2</v>
          </cell>
          <cell r="CP510">
            <v>-3.9964470000122674</v>
          </cell>
          <cell r="CQ510">
            <v>-1.6750100000062957</v>
          </cell>
          <cell r="CR510">
            <v>-66.140679999720305</v>
          </cell>
          <cell r="CS510">
            <v>-2.5339500000118278</v>
          </cell>
          <cell r="CT510">
            <v>-2.5427460000209976</v>
          </cell>
          <cell r="CU510">
            <v>-3.4427720000094268</v>
          </cell>
          <cell r="CV510">
            <v>-1.3104699999967124</v>
          </cell>
          <cell r="CW510">
            <v>0</v>
          </cell>
          <cell r="CX510">
            <v>-14.432222000003094</v>
          </cell>
          <cell r="CY510">
            <v>-0.74532799998996779</v>
          </cell>
          <cell r="CZ510">
            <v>-21.688382000022102</v>
          </cell>
          <cell r="DA510">
            <v>-9.2310299999953713</v>
          </cell>
          <cell r="DB510">
            <v>-0.64519999999902211</v>
          </cell>
          <cell r="DC510">
            <v>-1.8953400000173133</v>
          </cell>
          <cell r="DD510">
            <v>-7.673240000003716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-6.5600000016274862E-4</v>
          </cell>
          <cell r="H512">
            <v>0</v>
          </cell>
          <cell r="I512">
            <v>-2.7672000000166008E-2</v>
          </cell>
          <cell r="J512">
            <v>0</v>
          </cell>
          <cell r="K512">
            <v>-0.99567599999863887</v>
          </cell>
          <cell r="L512">
            <v>0</v>
          </cell>
          <cell r="M512">
            <v>-3.8892960000084713</v>
          </cell>
          <cell r="N512">
            <v>0</v>
          </cell>
          <cell r="O512">
            <v>0</v>
          </cell>
          <cell r="P512">
            <v>-8.0100000195670873E-4</v>
          </cell>
          <cell r="Q512">
            <v>0</v>
          </cell>
          <cell r="R512">
            <v>-6.3717419999884441</v>
          </cell>
          <cell r="S512">
            <v>-1.1168999997607898E-2</v>
          </cell>
          <cell r="T512">
            <v>-1.599999814061448E-5</v>
          </cell>
          <cell r="U512">
            <v>0</v>
          </cell>
          <cell r="V512">
            <v>-2.3101999999198597E-2</v>
          </cell>
          <cell r="W512">
            <v>0</v>
          </cell>
          <cell r="X512">
            <v>-0.93626099999892176</v>
          </cell>
          <cell r="Y512">
            <v>0</v>
          </cell>
          <cell r="Z512">
            <v>-5.4011019999961718</v>
          </cell>
          <cell r="AA512">
            <v>0</v>
          </cell>
          <cell r="AB512">
            <v>0</v>
          </cell>
          <cell r="AC512">
            <v>-9.1999998403480276E-5</v>
          </cell>
          <cell r="AD512">
            <v>0</v>
          </cell>
          <cell r="AE512">
            <v>-8.4021024999965448</v>
          </cell>
          <cell r="AF512">
            <v>-1.3046000000031199E-2</v>
          </cell>
          <cell r="AG512">
            <v>-9.6250000024156179E-4</v>
          </cell>
          <cell r="AH512">
            <v>0</v>
          </cell>
          <cell r="AI512">
            <v>-3.9894000001368113E-2</v>
          </cell>
          <cell r="AJ512">
            <v>0</v>
          </cell>
          <cell r="AK512">
            <v>-1.6116990000009537</v>
          </cell>
          <cell r="AL512">
            <v>0</v>
          </cell>
          <cell r="AM512">
            <v>-6.7365009999957692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-5.6848079999908805</v>
          </cell>
          <cell r="AS512">
            <v>-1.1199000000488013E-2</v>
          </cell>
          <cell r="AT512">
            <v>-1.0839999995368998E-3</v>
          </cell>
          <cell r="AU512">
            <v>-0.13594899999952759</v>
          </cell>
          <cell r="AV512">
            <v>-7.4111999998422107E-2</v>
          </cell>
          <cell r="AW512">
            <v>0</v>
          </cell>
          <cell r="AX512">
            <v>-0.45191500000146334</v>
          </cell>
          <cell r="AY512">
            <v>0</v>
          </cell>
          <cell r="AZ512">
            <v>-5.0103349999990314</v>
          </cell>
          <cell r="BA512">
            <v>0</v>
          </cell>
          <cell r="BB512">
            <v>0</v>
          </cell>
          <cell r="BC512">
            <v>-2.1399999968707561E-4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-17.167550000012852</v>
          </cell>
          <cell r="G513">
            <v>-16.180649999994785</v>
          </cell>
          <cell r="H513">
            <v>-8.4043299999902956</v>
          </cell>
          <cell r="I513">
            <v>-40.027580000009038</v>
          </cell>
          <cell r="J513">
            <v>0</v>
          </cell>
          <cell r="K513">
            <v>-8.81005999998888</v>
          </cell>
          <cell r="L513">
            <v>-9.5112299999891547</v>
          </cell>
          <cell r="M513">
            <v>0</v>
          </cell>
          <cell r="N513">
            <v>-8.7939399999740999</v>
          </cell>
          <cell r="O513">
            <v>-23.704100000002654</v>
          </cell>
          <cell r="P513">
            <v>-13.378419999993639</v>
          </cell>
          <cell r="Q513">
            <v>-13.681920000002719</v>
          </cell>
          <cell r="R513">
            <v>-144.96283999993466</v>
          </cell>
          <cell r="S513">
            <v>-28.230169999995269</v>
          </cell>
          <cell r="T513">
            <v>-12.775489999999991</v>
          </cell>
          <cell r="U513">
            <v>-6.3193299999984447</v>
          </cell>
          <cell r="V513">
            <v>0</v>
          </cell>
          <cell r="W513">
            <v>0</v>
          </cell>
          <cell r="X513">
            <v>-26.977509999996983</v>
          </cell>
          <cell r="Y513">
            <v>-23.539040000003297</v>
          </cell>
          <cell r="Z513">
            <v>-2.5891100000008009</v>
          </cell>
          <cell r="AA513">
            <v>-4.6643699999840464</v>
          </cell>
          <cell r="AB513">
            <v>-18.220730000000913</v>
          </cell>
          <cell r="AC513">
            <v>-6.4970700000121724</v>
          </cell>
          <cell r="AD513">
            <v>-15.15002000000095</v>
          </cell>
          <cell r="AE513">
            <v>-202.68406000011601</v>
          </cell>
          <cell r="AF513">
            <v>-23.722990000009304</v>
          </cell>
          <cell r="AG513">
            <v>-18.213369999983115</v>
          </cell>
          <cell r="AH513">
            <v>-8.8950199999962933</v>
          </cell>
          <cell r="AI513">
            <v>0</v>
          </cell>
          <cell r="AJ513">
            <v>0</v>
          </cell>
          <cell r="AK513">
            <v>0</v>
          </cell>
          <cell r="AL513">
            <v>0.35047999999369495</v>
          </cell>
          <cell r="AM513">
            <v>-22.073330000013812</v>
          </cell>
          <cell r="AN513">
            <v>-40.657609999994747</v>
          </cell>
          <cell r="AO513">
            <v>-47.692420000006678</v>
          </cell>
          <cell r="AP513">
            <v>-22.79670000000624</v>
          </cell>
          <cell r="AQ513">
            <v>-18.983099999983096</v>
          </cell>
          <cell r="AR513">
            <v>-240.99485999997705</v>
          </cell>
          <cell r="AS513">
            <v>-17.398919999977807</v>
          </cell>
          <cell r="AT513">
            <v>-6.9785099999862723</v>
          </cell>
          <cell r="AU513">
            <v>2.4997299999959068</v>
          </cell>
          <cell r="AV513">
            <v>-27.497800000011921</v>
          </cell>
          <cell r="AW513">
            <v>0</v>
          </cell>
          <cell r="AX513">
            <v>-36.27923000001465</v>
          </cell>
          <cell r="AY513">
            <v>-9.9567899999965448</v>
          </cell>
          <cell r="AZ513">
            <v>-9.3691399999952409</v>
          </cell>
          <cell r="BA513">
            <v>-55.597990000009304</v>
          </cell>
          <cell r="BB513">
            <v>-14.843940000020666</v>
          </cell>
          <cell r="BC513">
            <v>-39.312449999997625</v>
          </cell>
          <cell r="BD513">
            <v>-26.259819999977481</v>
          </cell>
          <cell r="BE513">
            <v>-189.8357099997811</v>
          </cell>
          <cell r="BF513">
            <v>-24.285390000004554</v>
          </cell>
          <cell r="BG513">
            <v>-24.614069999995991</v>
          </cell>
          <cell r="BH513">
            <v>0.49020000000018626</v>
          </cell>
          <cell r="BI513">
            <v>3.5099999950034544E-3</v>
          </cell>
          <cell r="BJ513">
            <v>0</v>
          </cell>
          <cell r="BK513">
            <v>-29.760719999991124</v>
          </cell>
          <cell r="BL513">
            <v>-10.028350000007777</v>
          </cell>
          <cell r="BM513">
            <v>-30.103310000005877</v>
          </cell>
          <cell r="BN513">
            <v>-34.730030000006082</v>
          </cell>
          <cell r="BO513">
            <v>-7.5570099999895319</v>
          </cell>
          <cell r="BP513">
            <v>-13.719129999983124</v>
          </cell>
          <cell r="BQ513">
            <v>-15.531409999995958</v>
          </cell>
          <cell r="BR513">
            <v>-236.83935000002384</v>
          </cell>
          <cell r="BS513">
            <v>-12.139020000002347</v>
          </cell>
          <cell r="BT513">
            <v>-16.542379999998957</v>
          </cell>
          <cell r="BU513">
            <v>-3.1727400000090711</v>
          </cell>
          <cell r="BV513">
            <v>6.8500000052154064E-3</v>
          </cell>
          <cell r="BW513">
            <v>0</v>
          </cell>
          <cell r="BX513">
            <v>-46.456260000006296</v>
          </cell>
          <cell r="BY513">
            <v>-19.463200000012876</v>
          </cell>
          <cell r="BZ513">
            <v>-18.041460000007646</v>
          </cell>
          <cell r="CA513">
            <v>-74.000500000023749</v>
          </cell>
          <cell r="CB513">
            <v>-21.14725000000908</v>
          </cell>
          <cell r="CC513">
            <v>-19.780869999987772</v>
          </cell>
          <cell r="CD513">
            <v>-6.1025200000149198</v>
          </cell>
          <cell r="CE513">
            <v>-169.11075000045821</v>
          </cell>
          <cell r="CF513">
            <v>-5.6072099999873899</v>
          </cell>
          <cell r="CG513">
            <v>2.7947200000053272</v>
          </cell>
          <cell r="CH513">
            <v>1.9573199999867938</v>
          </cell>
          <cell r="CI513">
            <v>0.17328999999153893</v>
          </cell>
          <cell r="CJ513">
            <v>0</v>
          </cell>
          <cell r="CK513">
            <v>-47.976560000010068</v>
          </cell>
          <cell r="CL513">
            <v>-8.2278999999980442</v>
          </cell>
          <cell r="CM513">
            <v>-18.84875999999349</v>
          </cell>
          <cell r="CN513">
            <v>-10.178329999995185</v>
          </cell>
          <cell r="CO513">
            <v>-35.640110000007553</v>
          </cell>
          <cell r="CP513">
            <v>-10.469570000015665</v>
          </cell>
          <cell r="CQ513">
            <v>-37.08764000001247</v>
          </cell>
          <cell r="CR513">
            <v>-240.44120999984443</v>
          </cell>
          <cell r="CS513">
            <v>-16.279840000002878</v>
          </cell>
          <cell r="CT513">
            <v>-15.403689999991911</v>
          </cell>
          <cell r="CU513">
            <v>-3.4452699999965262</v>
          </cell>
          <cell r="CV513">
            <v>-3.9070599999977276</v>
          </cell>
          <cell r="CW513">
            <v>0.15118000000006759</v>
          </cell>
          <cell r="CX513">
            <v>-81.667309999989811</v>
          </cell>
          <cell r="CY513">
            <v>-24.432920000006561</v>
          </cell>
          <cell r="CZ513">
            <v>-3.8735400000005029</v>
          </cell>
          <cell r="DA513">
            <v>-34.376639999973122</v>
          </cell>
          <cell r="DB513">
            <v>-41.951600000000326</v>
          </cell>
          <cell r="DC513">
            <v>-9.5918999999994412</v>
          </cell>
          <cell r="DD513">
            <v>-5.6626200000173412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-56.631489999999758</v>
          </cell>
          <cell r="G514">
            <v>-76.132629999949131</v>
          </cell>
          <cell r="H514">
            <v>-56.837850000010803</v>
          </cell>
          <cell r="I514">
            <v>-36.016180000005988</v>
          </cell>
          <cell r="J514">
            <v>-144.7687900000019</v>
          </cell>
          <cell r="K514">
            <v>-42.740489999996498</v>
          </cell>
          <cell r="L514">
            <v>-10.06060000002617</v>
          </cell>
          <cell r="M514">
            <v>-46.950920000032056</v>
          </cell>
          <cell r="N514">
            <v>-108.59756999998353</v>
          </cell>
          <cell r="O514">
            <v>-101.10963000002084</v>
          </cell>
          <cell r="P514">
            <v>-63.994200000015553</v>
          </cell>
          <cell r="Q514">
            <v>-40.33632999996189</v>
          </cell>
          <cell r="R514">
            <v>-587.50216000061482</v>
          </cell>
          <cell r="S514">
            <v>-15.26480000000447</v>
          </cell>
          <cell r="T514">
            <v>-13.079369999992196</v>
          </cell>
          <cell r="U514">
            <v>-57.568859999999404</v>
          </cell>
          <cell r="V514">
            <v>-37.990000000019791</v>
          </cell>
          <cell r="W514">
            <v>-90.692320000001928</v>
          </cell>
          <cell r="X514">
            <v>-50.047589999972843</v>
          </cell>
          <cell r="Y514">
            <v>-59.130730000033509</v>
          </cell>
          <cell r="Z514">
            <v>-65.644920000049751</v>
          </cell>
          <cell r="AA514">
            <v>-79.007060000032652</v>
          </cell>
          <cell r="AB514">
            <v>-66.331260000006296</v>
          </cell>
          <cell r="AC514">
            <v>-26.576549999997951</v>
          </cell>
          <cell r="AD514">
            <v>-26.16870000003837</v>
          </cell>
          <cell r="AE514">
            <v>-533.87492000032216</v>
          </cell>
          <cell r="AF514">
            <v>-19.396530000027269</v>
          </cell>
          <cell r="AG514">
            <v>-18.013190000026952</v>
          </cell>
          <cell r="AH514">
            <v>-20.60750000004191</v>
          </cell>
          <cell r="AI514">
            <v>-26.235159999981988</v>
          </cell>
          <cell r="AJ514">
            <v>-84.876529999979539</v>
          </cell>
          <cell r="AK514">
            <v>-74.251580000040121</v>
          </cell>
          <cell r="AL514">
            <v>-49.628499999991618</v>
          </cell>
          <cell r="AM514">
            <v>-85.074139999982435</v>
          </cell>
          <cell r="AN514">
            <v>-60.439230000018142</v>
          </cell>
          <cell r="AO514">
            <v>-9.8528900000383146</v>
          </cell>
          <cell r="AP514">
            <v>-39.306990000011865</v>
          </cell>
          <cell r="AQ514">
            <v>-46.192679999978282</v>
          </cell>
          <cell r="AR514">
            <v>-562.93314000079408</v>
          </cell>
          <cell r="AS514">
            <v>-33.533439999970142</v>
          </cell>
          <cell r="AT514">
            <v>-27.700300000025891</v>
          </cell>
          <cell r="AU514">
            <v>-14.069819999975152</v>
          </cell>
          <cell r="AV514">
            <v>-11.207500000018626</v>
          </cell>
          <cell r="AW514">
            <v>-2.7991599999950267</v>
          </cell>
          <cell r="AX514">
            <v>-168.93430999998236</v>
          </cell>
          <cell r="AY514">
            <v>-75.068229999975301</v>
          </cell>
          <cell r="AZ514">
            <v>-95.960810000018682</v>
          </cell>
          <cell r="BA514">
            <v>-56.11099000001559</v>
          </cell>
          <cell r="BB514">
            <v>-13.721189999952912</v>
          </cell>
          <cell r="BC514">
            <v>-29.253030000021681</v>
          </cell>
          <cell r="BD514">
            <v>-34.574359999969602</v>
          </cell>
          <cell r="BE514">
            <v>-398.3360100002028</v>
          </cell>
          <cell r="BF514">
            <v>-21.459949999989476</v>
          </cell>
          <cell r="BG514">
            <v>-3.9859500000020489</v>
          </cell>
          <cell r="BH514">
            <v>-27.118560000031721</v>
          </cell>
          <cell r="BI514">
            <v>-0.44180000000051223</v>
          </cell>
          <cell r="BJ514">
            <v>-3.0799999949522316E-3</v>
          </cell>
          <cell r="BK514">
            <v>-152.67492000001948</v>
          </cell>
          <cell r="BL514">
            <v>-63.318019999947865</v>
          </cell>
          <cell r="BM514">
            <v>-53.927040000038687</v>
          </cell>
          <cell r="BN514">
            <v>-24.930349999980535</v>
          </cell>
          <cell r="BO514">
            <v>-13.56648999999743</v>
          </cell>
          <cell r="BP514">
            <v>-14.91392000002088</v>
          </cell>
          <cell r="BQ514">
            <v>-21.995929999975488</v>
          </cell>
          <cell r="BR514">
            <v>-400.60629000049084</v>
          </cell>
          <cell r="BS514">
            <v>-34.259360000025481</v>
          </cell>
          <cell r="BT514">
            <v>-13.516289999999572</v>
          </cell>
          <cell r="BU514">
            <v>-23.372880000039004</v>
          </cell>
          <cell r="BV514">
            <v>-0.45821000001160428</v>
          </cell>
          <cell r="BW514">
            <v>0</v>
          </cell>
          <cell r="BX514">
            <v>-120.84782999998424</v>
          </cell>
          <cell r="BY514">
            <v>-101.72888000000967</v>
          </cell>
          <cell r="BZ514">
            <v>-34.841889999981504</v>
          </cell>
          <cell r="CA514">
            <v>-25.898510000028182</v>
          </cell>
          <cell r="CB514">
            <v>-6.9531699999934062</v>
          </cell>
          <cell r="CC514">
            <v>-3.6942900000140071</v>
          </cell>
          <cell r="CD514">
            <v>-35.034979999996722</v>
          </cell>
          <cell r="CE514">
            <v>-253.90864999918267</v>
          </cell>
          <cell r="CF514">
            <v>-18.657860000035726</v>
          </cell>
          <cell r="CG514">
            <v>-21.493650000018533</v>
          </cell>
          <cell r="CH514">
            <v>-11.079009999986738</v>
          </cell>
          <cell r="CI514">
            <v>-0.57875000001513399</v>
          </cell>
          <cell r="CJ514">
            <v>-8.4800000040559098E-3</v>
          </cell>
          <cell r="CK514">
            <v>-62.037899999995716</v>
          </cell>
          <cell r="CL514">
            <v>-31.925220000033733</v>
          </cell>
          <cell r="CM514">
            <v>-33.446349999983795</v>
          </cell>
          <cell r="CN514">
            <v>-27.458519999985583</v>
          </cell>
          <cell r="CO514">
            <v>-7.0562400000053458</v>
          </cell>
          <cell r="CP514">
            <v>-7.7649499999824911</v>
          </cell>
          <cell r="CQ514">
            <v>-32.401720000023488</v>
          </cell>
          <cell r="CR514">
            <v>-428.48351000016555</v>
          </cell>
          <cell r="CS514">
            <v>-29.15291000000434</v>
          </cell>
          <cell r="CT514">
            <v>-9.9063200000091456</v>
          </cell>
          <cell r="CU514">
            <v>-34.448629999998957</v>
          </cell>
          <cell r="CV514">
            <v>-4.6480299999966519</v>
          </cell>
          <cell r="CW514">
            <v>-1.1429999984102324E-2</v>
          </cell>
          <cell r="CX514">
            <v>-111.9588100000401</v>
          </cell>
          <cell r="CY514">
            <v>-43.895369999983814</v>
          </cell>
          <cell r="CZ514">
            <v>-83.022699999972247</v>
          </cell>
          <cell r="DA514">
            <v>-52.775559999980032</v>
          </cell>
          <cell r="DB514">
            <v>-14.200729999982286</v>
          </cell>
          <cell r="DC514">
            <v>-14.427820000040811</v>
          </cell>
          <cell r="DD514">
            <v>-30.035199999983888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-0.3655000000144355</v>
          </cell>
          <cell r="G515">
            <v>-0.97904000000562519</v>
          </cell>
          <cell r="H515">
            <v>-1.516620000009425</v>
          </cell>
          <cell r="I515">
            <v>-17.622550000000047</v>
          </cell>
          <cell r="J515">
            <v>-10.771450000000186</v>
          </cell>
          <cell r="K515">
            <v>-54.667050000047311</v>
          </cell>
          <cell r="L515">
            <v>-57.443389999971259</v>
          </cell>
          <cell r="M515">
            <v>-145.49947999999858</v>
          </cell>
          <cell r="N515">
            <v>-53.864870000048541</v>
          </cell>
          <cell r="O515">
            <v>-10.055609999981243</v>
          </cell>
          <cell r="P515">
            <v>-3.7078500000061467</v>
          </cell>
          <cell r="Q515">
            <v>-1.194130000018049</v>
          </cell>
          <cell r="R515">
            <v>-212.19367999956012</v>
          </cell>
          <cell r="S515">
            <v>-0.83900999999605119</v>
          </cell>
          <cell r="T515">
            <v>-1.1795899999851827</v>
          </cell>
          <cell r="U515">
            <v>-2.4115999999921769</v>
          </cell>
          <cell r="V515">
            <v>-12.240179999964312</v>
          </cell>
          <cell r="W515">
            <v>-1.8843599999963772</v>
          </cell>
          <cell r="X515">
            <v>-49.955109999980778</v>
          </cell>
          <cell r="Y515">
            <v>-19.332679999992251</v>
          </cell>
          <cell r="Z515">
            <v>-112.37452000001213</v>
          </cell>
          <cell r="AA515">
            <v>-8.8203699999721721</v>
          </cell>
          <cell r="AB515">
            <v>-1.3863499999861233</v>
          </cell>
          <cell r="AC515">
            <v>-0.85399999999208376</v>
          </cell>
          <cell r="AD515">
            <v>-0.91591000003973022</v>
          </cell>
          <cell r="AE515">
            <v>-192.74945000000298</v>
          </cell>
          <cell r="AF515">
            <v>-1.0697499999660067</v>
          </cell>
          <cell r="AG515">
            <v>-1.0859899999923073</v>
          </cell>
          <cell r="AH515">
            <v>-2.1287000000011176</v>
          </cell>
          <cell r="AI515">
            <v>-0.98051999998278916</v>
          </cell>
          <cell r="AJ515">
            <v>-2.1105099999986123</v>
          </cell>
          <cell r="AK515">
            <v>-59.782489999954123</v>
          </cell>
          <cell r="AL515">
            <v>-29.89199000003282</v>
          </cell>
          <cell r="AM515">
            <v>-81.686370000010356</v>
          </cell>
          <cell r="AN515">
            <v>-10.270250000001397</v>
          </cell>
          <cell r="AO515">
            <v>-1.5912399999797344</v>
          </cell>
          <cell r="AP515">
            <v>-1.0341199999675155</v>
          </cell>
          <cell r="AQ515">
            <v>-1.117519999970682</v>
          </cell>
          <cell r="AR515">
            <v>-129.14954999973997</v>
          </cell>
          <cell r="AS515">
            <v>-5.1020799999823794</v>
          </cell>
          <cell r="AT515">
            <v>-0.96546999999554828</v>
          </cell>
          <cell r="AU515">
            <v>-10.043760000029579</v>
          </cell>
          <cell r="AV515">
            <v>-2.2242700000060722</v>
          </cell>
          <cell r="AW515">
            <v>-1.50089999998454</v>
          </cell>
          <cell r="AX515">
            <v>-29.86109999998007</v>
          </cell>
          <cell r="AY515">
            <v>-27.259610000008252</v>
          </cell>
          <cell r="AZ515">
            <v>-37.280549999966752</v>
          </cell>
          <cell r="BA515">
            <v>-4.7559500000206754</v>
          </cell>
          <cell r="BB515">
            <v>-2.1631300000008196</v>
          </cell>
          <cell r="BC515">
            <v>-6.9789699999964796</v>
          </cell>
          <cell r="BD515">
            <v>-1.0137600000016391</v>
          </cell>
          <cell r="BE515">
            <v>-0.19378000032156706</v>
          </cell>
          <cell r="BF515">
            <v>-3.0000053811818361E-5</v>
          </cell>
          <cell r="BG515">
            <v>-1.6969999996945262E-2</v>
          </cell>
          <cell r="BH515">
            <v>-2.8000000747852027E-4</v>
          </cell>
          <cell r="BI515">
            <v>-2.1659999998519197E-2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-2.6970000006258488E-2</v>
          </cell>
          <cell r="BO515">
            <v>0</v>
          </cell>
          <cell r="BP515">
            <v>-2.8140000009443611E-2</v>
          </cell>
          <cell r="BQ515">
            <v>-9.9730000016279519E-2</v>
          </cell>
          <cell r="BR515">
            <v>-0.25740999914705753</v>
          </cell>
          <cell r="BS515">
            <v>-2.7880000008735806E-2</v>
          </cell>
          <cell r="BT515">
            <v>-5.463999998755753E-2</v>
          </cell>
          <cell r="BU515">
            <v>-2.7000001864507794E-4</v>
          </cell>
          <cell r="BV515">
            <v>-2.1509999991394579E-2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-2.69799999659881E-2</v>
          </cell>
          <cell r="CB515">
            <v>0</v>
          </cell>
          <cell r="CC515">
            <v>-2.6789999974425882E-2</v>
          </cell>
          <cell r="CD515">
            <v>-9.933999995701015E-2</v>
          </cell>
          <cell r="CE515">
            <v>-4.4439900000579655</v>
          </cell>
          <cell r="CF515">
            <v>-4.3872199999750592</v>
          </cell>
          <cell r="CG515">
            <v>-1.0679999977583066E-2</v>
          </cell>
          <cell r="CH515">
            <v>-2.6999998954124749E-4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-1.935999997658655E-2</v>
          </cell>
          <cell r="CO515">
            <v>0</v>
          </cell>
          <cell r="CP515">
            <v>-2.646000002278015E-2</v>
          </cell>
          <cell r="CQ515">
            <v>0</v>
          </cell>
          <cell r="CR515">
            <v>-0.34379000077024102</v>
          </cell>
          <cell r="CS515">
            <v>-0.19326000002911314</v>
          </cell>
          <cell r="CT515">
            <v>-3.1179999990854412E-2</v>
          </cell>
          <cell r="CU515">
            <v>-3.9999998989515007E-4</v>
          </cell>
          <cell r="CV515">
            <v>-2.9999998514540493E-4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-1.9320000021252781E-2</v>
          </cell>
          <cell r="DB515">
            <v>0</v>
          </cell>
          <cell r="DC515">
            <v>-3.6410000000614673E-2</v>
          </cell>
          <cell r="DD515">
            <v>-6.2919999996665865E-2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8">
          <cell r="F518">
            <v>-91.774440000066534</v>
          </cell>
          <cell r="G518">
            <v>-103.46815599990077</v>
          </cell>
          <cell r="H518">
            <v>-94.740900000091642</v>
          </cell>
          <cell r="I518">
            <v>-187.28947199997492</v>
          </cell>
          <cell r="J518">
            <v>-155.54024000000209</v>
          </cell>
          <cell r="K518">
            <v>-296.26759599987417</v>
          </cell>
          <cell r="L518">
            <v>-100.4089199998416</v>
          </cell>
          <cell r="M518">
            <v>-434.9156199998688</v>
          </cell>
          <cell r="N518">
            <v>-395.35856000008062</v>
          </cell>
          <cell r="O518">
            <v>-269.25594999990426</v>
          </cell>
          <cell r="P518">
            <v>-92.871851000236347</v>
          </cell>
          <cell r="Q518">
            <v>-59.716969999717548</v>
          </cell>
          <cell r="R518">
            <v>-1740.1692160014063</v>
          </cell>
          <cell r="S518">
            <v>-45.636238999897614</v>
          </cell>
          <cell r="T518">
            <v>-70.306446000002325</v>
          </cell>
          <cell r="U518">
            <v>-101.43598999991082</v>
          </cell>
          <cell r="V518">
            <v>-74.024251999915577</v>
          </cell>
          <cell r="W518">
            <v>-250.78172000008635</v>
          </cell>
          <cell r="X518">
            <v>-218.77838899986818</v>
          </cell>
          <cell r="Y518">
            <v>-185.64076099987142</v>
          </cell>
          <cell r="Z518">
            <v>-303.62209199997596</v>
          </cell>
          <cell r="AA518">
            <v>-222.41587500018068</v>
          </cell>
          <cell r="AB518">
            <v>-181.10379999992438</v>
          </cell>
          <cell r="AC518">
            <v>-40.772952000144869</v>
          </cell>
          <cell r="AD518">
            <v>-45.650700000114739</v>
          </cell>
          <cell r="AE518">
            <v>-1787.9125525020063</v>
          </cell>
          <cell r="AF518">
            <v>-52.717415999853984</v>
          </cell>
          <cell r="AG518">
            <v>-75.969412499805912</v>
          </cell>
          <cell r="AH518">
            <v>-60.043109999969602</v>
          </cell>
          <cell r="AI518">
            <v>-31.81154400005471</v>
          </cell>
          <cell r="AJ518">
            <v>-126.05365999997593</v>
          </cell>
          <cell r="AK518">
            <v>-411.69918899983168</v>
          </cell>
          <cell r="AL518">
            <v>-167.09494000021368</v>
          </cell>
          <cell r="AM518">
            <v>-302.04191699973308</v>
          </cell>
          <cell r="AN518">
            <v>-292.31138399988413</v>
          </cell>
          <cell r="AO518">
            <v>-128.32730000000447</v>
          </cell>
          <cell r="AP518">
            <v>-70.065630000084639</v>
          </cell>
          <cell r="AQ518">
            <v>-69.777049999916926</v>
          </cell>
          <cell r="AR518">
            <v>-1642.7642759960145</v>
          </cell>
          <cell r="AS518">
            <v>-66.411058999830857</v>
          </cell>
          <cell r="AT518">
            <v>-59.289032999891788</v>
          </cell>
          <cell r="AU518">
            <v>-67.638049999950454</v>
          </cell>
          <cell r="AV518">
            <v>-80.536372000002302</v>
          </cell>
          <cell r="AW518">
            <v>-4.3000599999795668</v>
          </cell>
          <cell r="AX518">
            <v>-403.50011200015433</v>
          </cell>
          <cell r="AY518">
            <v>-236.14006999996491</v>
          </cell>
          <cell r="AZ518">
            <v>-225.38036499964073</v>
          </cell>
          <cell r="BA518">
            <v>-256.78909000009298</v>
          </cell>
          <cell r="BB518">
            <v>-98.361860000062734</v>
          </cell>
          <cell r="BC518">
            <v>-77.628954000072554</v>
          </cell>
          <cell r="BD518">
            <v>-66.789250999921933</v>
          </cell>
          <cell r="BE518">
            <v>-862.6391480024904</v>
          </cell>
          <cell r="BF518">
            <v>-46.406990000163205</v>
          </cell>
          <cell r="BG518">
            <v>-31.407364999991842</v>
          </cell>
          <cell r="BH518">
            <v>-29.948590000043623</v>
          </cell>
          <cell r="BI518">
            <v>-1.4657400001306087</v>
          </cell>
          <cell r="BJ518">
            <v>-3.0799999367445707E-3</v>
          </cell>
          <cell r="BK518">
            <v>-237.3983700000681</v>
          </cell>
          <cell r="BL518">
            <v>-127.60356700001284</v>
          </cell>
          <cell r="BM518">
            <v>-125.62903999979608</v>
          </cell>
          <cell r="BN518">
            <v>-131.74570999993011</v>
          </cell>
          <cell r="BO518">
            <v>-58.112269999925047</v>
          </cell>
          <cell r="BP518">
            <v>-29.220820000162348</v>
          </cell>
          <cell r="BQ518">
            <v>-43.697606000117958</v>
          </cell>
          <cell r="BR518">
            <v>-984.49203000217676</v>
          </cell>
          <cell r="BS518">
            <v>-47.405659999931231</v>
          </cell>
          <cell r="BT518">
            <v>-41.227426999947056</v>
          </cell>
          <cell r="BU518">
            <v>-27.422942000092007</v>
          </cell>
          <cell r="BV518">
            <v>-1.6545700000133365</v>
          </cell>
          <cell r="BW518">
            <v>0</v>
          </cell>
          <cell r="BX518">
            <v>-278.03395100007765</v>
          </cell>
          <cell r="BY518">
            <v>-145.85544999991544</v>
          </cell>
          <cell r="BZ518">
            <v>-109.84638000000268</v>
          </cell>
          <cell r="CA518">
            <v>-183.67861000006087</v>
          </cell>
          <cell r="CB518">
            <v>-75.078710000030696</v>
          </cell>
          <cell r="CC518">
            <v>-30.482629999984056</v>
          </cell>
          <cell r="CD518">
            <v>-43.805699999909848</v>
          </cell>
          <cell r="CE518">
            <v>-852.55255900137126</v>
          </cell>
          <cell r="CF518">
            <v>-29.522349999751896</v>
          </cell>
          <cell r="CG518">
            <v>-19.767469999962486</v>
          </cell>
          <cell r="CH518">
            <v>-13.43277999991551</v>
          </cell>
          <cell r="CI518">
            <v>-26.233890000032261</v>
          </cell>
          <cell r="CJ518">
            <v>-8.480000018607825E-3</v>
          </cell>
          <cell r="CK518">
            <v>-186.35117000015453</v>
          </cell>
          <cell r="CL518">
            <v>-98.097481000004336</v>
          </cell>
          <cell r="CM518">
            <v>-116.4839609998744</v>
          </cell>
          <cell r="CN518">
            <v>-126.31257000006735</v>
          </cell>
          <cell r="CO518">
            <v>-134.6814899998717</v>
          </cell>
          <cell r="CP518">
            <v>-30.496547000017017</v>
          </cell>
          <cell r="CQ518">
            <v>-71.164370000129566</v>
          </cell>
          <cell r="CR518">
            <v>-1150.4806500002742</v>
          </cell>
          <cell r="CS518">
            <v>-48.159960000077263</v>
          </cell>
          <cell r="CT518">
            <v>-26.802206000080332</v>
          </cell>
          <cell r="CU518">
            <v>-41.337071999907494</v>
          </cell>
          <cell r="CV518">
            <v>-9.8658600000198931</v>
          </cell>
          <cell r="CW518">
            <v>0.13975000003119931</v>
          </cell>
          <cell r="CX518">
            <v>-305.32187200011685</v>
          </cell>
          <cell r="CY518">
            <v>-112.63251799996942</v>
          </cell>
          <cell r="CZ518">
            <v>-147.82348200003617</v>
          </cell>
          <cell r="DA518">
            <v>-217.16135999979451</v>
          </cell>
          <cell r="DB518">
            <v>-150.30409000022337</v>
          </cell>
          <cell r="DC518">
            <v>-47.778000000165775</v>
          </cell>
          <cell r="DD518">
            <v>-43.433979999972507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-1.6227010000729933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-1.6227010000002338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-1.7592562399804592</v>
          </cell>
          <cell r="BF532">
            <v>-0.97784330000285991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-0.65407620000041788</v>
          </cell>
          <cell r="BN532">
            <v>0</v>
          </cell>
          <cell r="BO532">
            <v>-0.12733674000264728</v>
          </cell>
          <cell r="BP532">
            <v>0</v>
          </cell>
          <cell r="BQ532">
            <v>0</v>
          </cell>
          <cell r="BR532">
            <v>-12.969172119977884</v>
          </cell>
          <cell r="BS532">
            <v>0</v>
          </cell>
          <cell r="BT532">
            <v>-5.0812987999997858</v>
          </cell>
          <cell r="BU532">
            <v>-4.499695000002248</v>
          </cell>
          <cell r="BV532">
            <v>-0.2342932200008363</v>
          </cell>
          <cell r="BW532">
            <v>-3.1538850999968417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-8.4468928999849595</v>
          </cell>
          <cell r="CF532">
            <v>0</v>
          </cell>
          <cell r="CG532">
            <v>-0.24292659999628086</v>
          </cell>
          <cell r="CH532">
            <v>-6.7361746000024141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-1.4677917000008165</v>
          </cell>
          <cell r="CQ532">
            <v>0</v>
          </cell>
          <cell r="CR532">
            <v>-7.3055995700415224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-4.5034822000015993</v>
          </cell>
          <cell r="CY532">
            <v>-0.63980036999782897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-2.1623170000020764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-1.5687319999851752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-1.5687319999997271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-2.9777717999968445</v>
          </cell>
          <cell r="AS533">
            <v>0</v>
          </cell>
          <cell r="AT533">
            <v>0</v>
          </cell>
          <cell r="AU533">
            <v>-2.9777717999986635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-9.1015563800174277</v>
          </cell>
          <cell r="BF533">
            <v>-0.47282678000010492</v>
          </cell>
          <cell r="BG533">
            <v>0</v>
          </cell>
          <cell r="BH533">
            <v>0</v>
          </cell>
          <cell r="BI533">
            <v>0</v>
          </cell>
          <cell r="BJ533">
            <v>-1.1220962999996118</v>
          </cell>
          <cell r="BK533">
            <v>-2.1353214000009757</v>
          </cell>
          <cell r="BL533">
            <v>0</v>
          </cell>
          <cell r="BM533">
            <v>-1.5222193999998126</v>
          </cell>
          <cell r="BN533">
            <v>0</v>
          </cell>
          <cell r="BO533">
            <v>-3.8490925000005518</v>
          </cell>
          <cell r="BP533">
            <v>0</v>
          </cell>
          <cell r="BQ533">
            <v>0</v>
          </cell>
          <cell r="BR533">
            <v>-4.3549635999952443</v>
          </cell>
          <cell r="BS533">
            <v>0</v>
          </cell>
          <cell r="BT533">
            <v>0</v>
          </cell>
          <cell r="BU533">
            <v>-0.24273779999930412</v>
          </cell>
          <cell r="BV533">
            <v>-1.6916163000005326</v>
          </cell>
          <cell r="BW533">
            <v>-2.4206095000008645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-7.3324385000014445</v>
          </cell>
          <cell r="CF533">
            <v>0</v>
          </cell>
          <cell r="CG533">
            <v>0</v>
          </cell>
          <cell r="CH533">
            <v>-1.3856515999996191</v>
          </cell>
          <cell r="CI533">
            <v>0</v>
          </cell>
          <cell r="CJ533">
            <v>0</v>
          </cell>
          <cell r="CK533">
            <v>-4.8882749000003969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-1.0585119999996095</v>
          </cell>
          <cell r="CQ533">
            <v>0</v>
          </cell>
          <cell r="CR533">
            <v>-1.9490755000006175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-1.9019303999994008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-4.7145099999397644E-2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-16.012333000078797</v>
          </cell>
          <cell r="BS540">
            <v>0</v>
          </cell>
          <cell r="BT540">
            <v>0</v>
          </cell>
          <cell r="BU540">
            <v>-7.6921430000002147</v>
          </cell>
          <cell r="BV540">
            <v>0</v>
          </cell>
          <cell r="BW540">
            <v>-8.3201900000021851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-10.023113999981433</v>
          </cell>
          <cell r="CF540">
            <v>0</v>
          </cell>
          <cell r="CG540">
            <v>0</v>
          </cell>
          <cell r="CH540">
            <v>0</v>
          </cell>
          <cell r="CI540">
            <v>-9.1865230000003066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-0.83659099999931641</v>
          </cell>
          <cell r="CO540">
            <v>0</v>
          </cell>
          <cell r="CP540">
            <v>0</v>
          </cell>
          <cell r="CQ540">
            <v>0</v>
          </cell>
          <cell r="CR540">
            <v>-10.476005999953486</v>
          </cell>
          <cell r="CS540">
            <v>0</v>
          </cell>
          <cell r="CT540">
            <v>0</v>
          </cell>
          <cell r="CU540">
            <v>-6.4472619999978633</v>
          </cell>
          <cell r="CV540">
            <v>0</v>
          </cell>
          <cell r="CW540">
            <v>0</v>
          </cell>
          <cell r="CX540">
            <v>-4.0287439999992785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-3.1914330000581685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-3.1914329999999609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-2.9777717999968445</v>
          </cell>
          <cell r="AS544">
            <v>0</v>
          </cell>
          <cell r="AT544">
            <v>0</v>
          </cell>
          <cell r="AU544">
            <v>-2.9777717999986635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-10.860812619997887</v>
          </cell>
          <cell r="BF544">
            <v>-1.4506700800029648</v>
          </cell>
          <cell r="BG544">
            <v>0</v>
          </cell>
          <cell r="BH544">
            <v>0</v>
          </cell>
          <cell r="BI544">
            <v>0</v>
          </cell>
          <cell r="BJ544">
            <v>-1.1220962999996118</v>
          </cell>
          <cell r="BK544">
            <v>-2.1353214000009757</v>
          </cell>
          <cell r="BL544">
            <v>0</v>
          </cell>
          <cell r="BM544">
            <v>-2.1762956000002305</v>
          </cell>
          <cell r="BN544">
            <v>0</v>
          </cell>
          <cell r="BO544">
            <v>-3.9764292400031991</v>
          </cell>
          <cell r="BP544">
            <v>0</v>
          </cell>
          <cell r="BQ544">
            <v>0</v>
          </cell>
          <cell r="BR544">
            <v>-33.336468720051926</v>
          </cell>
          <cell r="BS544">
            <v>0</v>
          </cell>
          <cell r="BT544">
            <v>-5.0812987999997858</v>
          </cell>
          <cell r="BU544">
            <v>-12.434575800001767</v>
          </cell>
          <cell r="BV544">
            <v>-1.9259095200013689</v>
          </cell>
          <cell r="BW544">
            <v>-13.894684599999891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-25.802445399967837</v>
          </cell>
          <cell r="CF544">
            <v>0</v>
          </cell>
          <cell r="CG544">
            <v>-0.24292659999628086</v>
          </cell>
          <cell r="CH544">
            <v>-8.1218262000020331</v>
          </cell>
          <cell r="CI544">
            <v>-9.1865230000003066</v>
          </cell>
          <cell r="CJ544">
            <v>0</v>
          </cell>
          <cell r="CK544">
            <v>-4.8882749000003969</v>
          </cell>
          <cell r="CL544">
            <v>0</v>
          </cell>
          <cell r="CM544">
            <v>0</v>
          </cell>
          <cell r="CN544">
            <v>-0.83659099999931641</v>
          </cell>
          <cell r="CO544">
            <v>0</v>
          </cell>
          <cell r="CP544">
            <v>-2.526303700000426</v>
          </cell>
          <cell r="CQ544">
            <v>0</v>
          </cell>
          <cell r="CR544">
            <v>-19.730681069995626</v>
          </cell>
          <cell r="CS544">
            <v>0</v>
          </cell>
          <cell r="CT544">
            <v>0</v>
          </cell>
          <cell r="CU544">
            <v>-6.4472619999978633</v>
          </cell>
          <cell r="CV544">
            <v>0</v>
          </cell>
          <cell r="CW544">
            <v>0</v>
          </cell>
          <cell r="CX544">
            <v>-8.5322262000008777</v>
          </cell>
          <cell r="CY544">
            <v>-2.5417307699972298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-2.209462100001474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-3.1914329994469881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-3.1914330000290647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-2.9777718000113964</v>
          </cell>
          <cell r="AS546">
            <v>0</v>
          </cell>
          <cell r="AT546">
            <v>0</v>
          </cell>
          <cell r="AU546">
            <v>-2.9777718000113964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-10.860812620725483</v>
          </cell>
          <cell r="BF546">
            <v>-1.450670079968404</v>
          </cell>
          <cell r="BG546">
            <v>0</v>
          </cell>
          <cell r="BH546">
            <v>0</v>
          </cell>
          <cell r="BI546">
            <v>0</v>
          </cell>
          <cell r="BJ546">
            <v>-1.1220963000087067</v>
          </cell>
          <cell r="BK546">
            <v>-2.1353214000118896</v>
          </cell>
          <cell r="BL546">
            <v>0</v>
          </cell>
          <cell r="BM546">
            <v>-2.1762956000166014</v>
          </cell>
          <cell r="BN546">
            <v>0</v>
          </cell>
          <cell r="BO546">
            <v>-3.9764292399631813</v>
          </cell>
          <cell r="BP546">
            <v>0</v>
          </cell>
          <cell r="BQ546">
            <v>0</v>
          </cell>
          <cell r="BR546">
            <v>-33.336468719877303</v>
          </cell>
          <cell r="BS546">
            <v>0</v>
          </cell>
          <cell r="BT546">
            <v>-5.0812987999524921</v>
          </cell>
          <cell r="BU546">
            <v>-12.434575799969025</v>
          </cell>
          <cell r="BV546">
            <v>-1.9259095200104639</v>
          </cell>
          <cell r="BW546">
            <v>-13.894684600003529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-25.802445399574935</v>
          </cell>
          <cell r="CF546">
            <v>0</v>
          </cell>
          <cell r="CG546">
            <v>-0.24292659992352128</v>
          </cell>
          <cell r="CH546">
            <v>-8.1218262000475079</v>
          </cell>
          <cell r="CI546">
            <v>-9.1865230000112206</v>
          </cell>
          <cell r="CJ546">
            <v>0</v>
          </cell>
          <cell r="CK546">
            <v>-4.888274899974931</v>
          </cell>
          <cell r="CL546">
            <v>0</v>
          </cell>
          <cell r="CM546">
            <v>0</v>
          </cell>
          <cell r="CN546">
            <v>-0.83659100002842024</v>
          </cell>
          <cell r="CO546">
            <v>0</v>
          </cell>
          <cell r="CP546">
            <v>-2.5263036999967881</v>
          </cell>
          <cell r="CQ546">
            <v>0</v>
          </cell>
          <cell r="CR546">
            <v>-19.730681070592254</v>
          </cell>
          <cell r="CS546">
            <v>0</v>
          </cell>
          <cell r="CT546">
            <v>0</v>
          </cell>
          <cell r="CU546">
            <v>-6.4472620000015013</v>
          </cell>
          <cell r="CV546">
            <v>0</v>
          </cell>
          <cell r="CW546">
            <v>0</v>
          </cell>
          <cell r="CX546">
            <v>-8.5322261999826878</v>
          </cell>
          <cell r="CY546">
            <v>-2.5417307700263336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-2.209462099999655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-2142.6879999999946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-2142.6919999999809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-22862.083161100047</v>
          </cell>
          <cell r="S556">
            <v>-1115.2639772299954</v>
          </cell>
          <cell r="T556">
            <v>-1272.6035476000034</v>
          </cell>
          <cell r="U556">
            <v>-1879.8152537999995</v>
          </cell>
          <cell r="V556">
            <v>-2102.960216099993</v>
          </cell>
          <cell r="W556">
            <v>-2294.2839826999989</v>
          </cell>
          <cell r="X556">
            <v>-2433.9232232000068</v>
          </cell>
          <cell r="Y556">
            <v>-2600.1222815999936</v>
          </cell>
          <cell r="Z556">
            <v>-2474.3265749999991</v>
          </cell>
          <cell r="AA556">
            <v>-2319.316152260013</v>
          </cell>
          <cell r="AB556">
            <v>-1998.9949572999903</v>
          </cell>
          <cell r="AC556">
            <v>-1353.0403618099954</v>
          </cell>
          <cell r="AD556">
            <v>-1017.4326325000002</v>
          </cell>
          <cell r="AE556">
            <v>-22747.779607720207</v>
          </cell>
          <cell r="AF556">
            <v>-1109.6887720000013</v>
          </cell>
          <cell r="AG556">
            <v>-1266.2407155999972</v>
          </cell>
          <cell r="AH556">
            <v>-1870.4157265000104</v>
          </cell>
          <cell r="AI556">
            <v>-2092.4456649000058</v>
          </cell>
          <cell r="AJ556">
            <v>-2282.8153806999908</v>
          </cell>
          <cell r="AK556">
            <v>-2421.753813000003</v>
          </cell>
          <cell r="AL556">
            <v>-2587.1241356999963</v>
          </cell>
          <cell r="AM556">
            <v>-2461.9565490000095</v>
          </cell>
          <cell r="AN556">
            <v>-2307.7197752499924</v>
          </cell>
          <cell r="AO556">
            <v>-1988.9994030499947</v>
          </cell>
          <cell r="AP556">
            <v>-1346.2755261499988</v>
          </cell>
          <cell r="AQ556">
            <v>-1012.3441458699963</v>
          </cell>
          <cell r="AR556">
            <v>-22697.642971149879</v>
          </cell>
          <cell r="AS556">
            <v>-1104.3482863700046</v>
          </cell>
          <cell r="AT556">
            <v>-1319.4722406000001</v>
          </cell>
          <cell r="AU556">
            <v>-1861.4139870000072</v>
          </cell>
          <cell r="AV556">
            <v>-2082.3755413999897</v>
          </cell>
          <cell r="AW556">
            <v>-2271.8311763999955</v>
          </cell>
          <cell r="AX556">
            <v>-2410.098945699996</v>
          </cell>
          <cell r="AY556">
            <v>-2574.6774626999977</v>
          </cell>
          <cell r="AZ556">
            <v>-2450.1116460000048</v>
          </cell>
          <cell r="BA556">
            <v>-2296.6137542500073</v>
          </cell>
          <cell r="BB556">
            <v>-1979.4287163400004</v>
          </cell>
          <cell r="BC556">
            <v>-1339.7967943499971</v>
          </cell>
          <cell r="BD556">
            <v>-1007.4744200400019</v>
          </cell>
          <cell r="BE556">
            <v>-22529.46291829017</v>
          </cell>
          <cell r="BF556">
            <v>-1099.038937450001</v>
          </cell>
          <cell r="BG556">
            <v>-1254.0887351999991</v>
          </cell>
          <cell r="BH556">
            <v>-1852.4662361000082</v>
          </cell>
          <cell r="BI556">
            <v>-2072.3640995000023</v>
          </cell>
          <cell r="BJ556">
            <v>-2260.9024533000047</v>
          </cell>
          <cell r="BK556">
            <v>-2398.5148135000054</v>
          </cell>
          <cell r="BL556">
            <v>-2562.2943948000029</v>
          </cell>
          <cell r="BM556">
            <v>-2438.3280630000081</v>
          </cell>
          <cell r="BN556">
            <v>-2285.5693232999911</v>
          </cell>
          <cell r="BO556">
            <v>-1969.9124114399892</v>
          </cell>
          <cell r="BP556">
            <v>-1333.3552649999983</v>
          </cell>
          <cell r="BQ556">
            <v>-1002.6281856999994</v>
          </cell>
          <cell r="BR556">
            <v>-22416.819157770136</v>
          </cell>
          <cell r="BS556">
            <v>-1093.5427351000035</v>
          </cell>
          <cell r="BT556">
            <v>-1247.8190087999974</v>
          </cell>
          <cell r="BU556">
            <v>-1843.2004148999986</v>
          </cell>
          <cell r="BV556">
            <v>-2062.0017660000012</v>
          </cell>
          <cell r="BW556">
            <v>-2249.6041062000004</v>
          </cell>
          <cell r="BX556">
            <v>-2386.5183411000035</v>
          </cell>
          <cell r="BY556">
            <v>-2549.4855201000028</v>
          </cell>
          <cell r="BZ556">
            <v>-2426.1368210000073</v>
          </cell>
          <cell r="CA556">
            <v>-2274.1456911999994</v>
          </cell>
          <cell r="CB556">
            <v>-1960.0604749299964</v>
          </cell>
          <cell r="CC556">
            <v>-1326.6874882600023</v>
          </cell>
          <cell r="CD556">
            <v>-997.61679017999995</v>
          </cell>
          <cell r="CE556">
            <v>-22304.735730410088</v>
          </cell>
          <cell r="CF556">
            <v>-1088.0751398600041</v>
          </cell>
          <cell r="CG556">
            <v>-1241.5798751999973</v>
          </cell>
          <cell r="CH556">
            <v>-1833.9839102999977</v>
          </cell>
          <cell r="CI556">
            <v>-2051.6913002999936</v>
          </cell>
          <cell r="CJ556">
            <v>-2238.3540351999982</v>
          </cell>
          <cell r="CK556">
            <v>-2374.5882835999946</v>
          </cell>
          <cell r="CL556">
            <v>-2536.737068500006</v>
          </cell>
          <cell r="CM556">
            <v>-2414.0089189999999</v>
          </cell>
          <cell r="CN556">
            <v>-2262.7723886500025</v>
          </cell>
          <cell r="CO556">
            <v>-1950.2614444400097</v>
          </cell>
          <cell r="CP556">
            <v>-1320.055563899994</v>
          </cell>
          <cell r="CQ556">
            <v>-992.62780146000296</v>
          </cell>
          <cell r="CR556">
            <v>-22251.370143650332</v>
          </cell>
          <cell r="CS556">
            <v>-1082.6335282</v>
          </cell>
          <cell r="CT556">
            <v>-1293.5316836999991</v>
          </cell>
          <cell r="CU556">
            <v>-1824.8154393000004</v>
          </cell>
          <cell r="CV556">
            <v>-2041.4322769999999</v>
          </cell>
          <cell r="CW556">
            <v>-2227.1622672000085</v>
          </cell>
          <cell r="CX556">
            <v>-2362.7157566999958</v>
          </cell>
          <cell r="CY556">
            <v>-2524.0537547999993</v>
          </cell>
          <cell r="CZ556">
            <v>-2401.9369000000006</v>
          </cell>
          <cell r="DA556">
            <v>-2251.4602163899981</v>
          </cell>
          <cell r="DB556">
            <v>-1940.5110392600036</v>
          </cell>
          <cell r="DC556">
            <v>-1313.4533689000018</v>
          </cell>
          <cell r="DD556">
            <v>-987.66391219999787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</row>
        <row r="566"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</row>
        <row r="567"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</row>
        <row r="568"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</row>
        <row r="569"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</row>
        <row r="570"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-2142.6879999999655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-2142.6919999999809</v>
          </cell>
          <cell r="R573">
            <v>-22862.083161099814</v>
          </cell>
          <cell r="S573">
            <v>-1115.2639772299735</v>
          </cell>
          <cell r="T573">
            <v>-1272.6035475999815</v>
          </cell>
          <cell r="U573">
            <v>-1879.815253800014</v>
          </cell>
          <cell r="V573">
            <v>-2102.9602161000075</v>
          </cell>
          <cell r="W573">
            <v>-2294.2839826999989</v>
          </cell>
          <cell r="X573">
            <v>-2433.9232232000213</v>
          </cell>
          <cell r="Y573">
            <v>-2600.1222816000227</v>
          </cell>
          <cell r="Z573">
            <v>-2474.3265750000137</v>
          </cell>
          <cell r="AA573">
            <v>-2319.3161522599985</v>
          </cell>
          <cell r="AB573">
            <v>-1998.9949572999903</v>
          </cell>
          <cell r="AC573">
            <v>-1353.0403618100099</v>
          </cell>
          <cell r="AD573">
            <v>-1017.4326325000729</v>
          </cell>
          <cell r="AE573">
            <v>-22747.779607720673</v>
          </cell>
          <cell r="AF573">
            <v>-1109.6887720000232</v>
          </cell>
          <cell r="AG573">
            <v>-1266.2407155999681</v>
          </cell>
          <cell r="AH573">
            <v>-1870.4157265000395</v>
          </cell>
          <cell r="AI573">
            <v>-2092.4456649000058</v>
          </cell>
          <cell r="AJ573">
            <v>-2282.8153806999908</v>
          </cell>
          <cell r="AK573">
            <v>-2421.7538130000175</v>
          </cell>
          <cell r="AL573">
            <v>-2587.1241356999381</v>
          </cell>
          <cell r="AM573">
            <v>-2461.9565490000241</v>
          </cell>
          <cell r="AN573">
            <v>-2307.7197752500069</v>
          </cell>
          <cell r="AO573">
            <v>-1988.9994030499947</v>
          </cell>
          <cell r="AP573">
            <v>-1346.2755261500133</v>
          </cell>
          <cell r="AQ573">
            <v>-1012.344145870069</v>
          </cell>
          <cell r="AR573">
            <v>-22697.642971150577</v>
          </cell>
          <cell r="AS573">
            <v>-1104.3482863699901</v>
          </cell>
          <cell r="AT573">
            <v>-1319.4722405999782</v>
          </cell>
          <cell r="AU573">
            <v>-1861.4139870000072</v>
          </cell>
          <cell r="AV573">
            <v>-2082.3755413999897</v>
          </cell>
          <cell r="AW573">
            <v>-2271.8311764000682</v>
          </cell>
          <cell r="AX573">
            <v>-2410.0989456999814</v>
          </cell>
          <cell r="AY573">
            <v>-2574.6774627000559</v>
          </cell>
          <cell r="AZ573">
            <v>-2450.1116460000048</v>
          </cell>
          <cell r="BA573">
            <v>-2296.613754250051</v>
          </cell>
          <cell r="BB573">
            <v>-1979.4287163399858</v>
          </cell>
          <cell r="BC573">
            <v>-1339.7967943500262</v>
          </cell>
          <cell r="BD573">
            <v>-1007.4744200401474</v>
          </cell>
          <cell r="BE573">
            <v>-22529.462918290868</v>
          </cell>
          <cell r="BF573">
            <v>-1099.0389374499209</v>
          </cell>
          <cell r="BG573">
            <v>-1254.0887351999991</v>
          </cell>
          <cell r="BH573">
            <v>-1852.46623609995</v>
          </cell>
          <cell r="BI573">
            <v>-2072.3640995000023</v>
          </cell>
          <cell r="BJ573">
            <v>-2260.9024532999611</v>
          </cell>
          <cell r="BK573">
            <v>-2398.5148134999909</v>
          </cell>
          <cell r="BL573">
            <v>-2562.2943947999738</v>
          </cell>
          <cell r="BM573">
            <v>-2438.32806300011</v>
          </cell>
          <cell r="BN573">
            <v>-2285.5693232999183</v>
          </cell>
          <cell r="BO573">
            <v>-1969.912411439931</v>
          </cell>
          <cell r="BP573">
            <v>-1333.3552650000202</v>
          </cell>
          <cell r="BQ573">
            <v>-1002.6281857000431</v>
          </cell>
          <cell r="BR573">
            <v>-22416.819157769904</v>
          </cell>
          <cell r="BS573">
            <v>-1093.5427351000253</v>
          </cell>
          <cell r="BT573">
            <v>-1247.8190087999683</v>
          </cell>
          <cell r="BU573">
            <v>-1843.2004148999695</v>
          </cell>
          <cell r="BV573">
            <v>-2062.001765999943</v>
          </cell>
          <cell r="BW573">
            <v>-2249.604106200044</v>
          </cell>
          <cell r="BX573">
            <v>-2386.5183410999598</v>
          </cell>
          <cell r="BY573">
            <v>-2549.485520100221</v>
          </cell>
          <cell r="BZ573">
            <v>-2426.1368210000219</v>
          </cell>
          <cell r="CA573">
            <v>-2274.1456912000431</v>
          </cell>
          <cell r="CB573">
            <v>-1960.0604749299819</v>
          </cell>
          <cell r="CC573">
            <v>-1326.6874882599805</v>
          </cell>
          <cell r="CD573">
            <v>-997.61679018009454</v>
          </cell>
          <cell r="CE573">
            <v>-22304.73573040776</v>
          </cell>
          <cell r="CF573">
            <v>-1088.0751398600405</v>
          </cell>
          <cell r="CG573">
            <v>-1241.5798752000555</v>
          </cell>
          <cell r="CH573">
            <v>-1833.983910299954</v>
          </cell>
          <cell r="CI573">
            <v>-2051.6913002999499</v>
          </cell>
          <cell r="CJ573">
            <v>-2238.3540352000855</v>
          </cell>
          <cell r="CK573">
            <v>-2374.5882835999364</v>
          </cell>
          <cell r="CL573">
            <v>-2536.737068500137</v>
          </cell>
          <cell r="CM573">
            <v>-2414.0089190000435</v>
          </cell>
          <cell r="CN573">
            <v>-2262.772388649988</v>
          </cell>
          <cell r="CO573">
            <v>-1950.2614444399951</v>
          </cell>
          <cell r="CP573">
            <v>-1320.0555639000377</v>
          </cell>
          <cell r="CQ573">
            <v>-992.62780145998113</v>
          </cell>
          <cell r="CR573">
            <v>-22251.370143648237</v>
          </cell>
          <cell r="CS573">
            <v>-1082.6335281999782</v>
          </cell>
          <cell r="CT573">
            <v>-1293.5316837001592</v>
          </cell>
          <cell r="CU573">
            <v>-1824.8154392999131</v>
          </cell>
          <cell r="CV573">
            <v>-2041.4322770000435</v>
          </cell>
          <cell r="CW573">
            <v>-2227.1622671999503</v>
          </cell>
          <cell r="CX573">
            <v>-2362.7157566999085</v>
          </cell>
          <cell r="CY573">
            <v>-2524.0537547999993</v>
          </cell>
          <cell r="CZ573">
            <v>-2401.9369000000879</v>
          </cell>
          <cell r="DA573">
            <v>-2251.460216389969</v>
          </cell>
          <cell r="DB573">
            <v>-1940.5110392600764</v>
          </cell>
          <cell r="DC573">
            <v>-1313.4533688998781</v>
          </cell>
          <cell r="DD573">
            <v>-987.66391219990328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</row>
        <row r="576"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-0.72100799999999765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-0.72100799999999765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-0.21288999999998737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-0.21288999999998737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0">
          <cell r="F580">
            <v>0</v>
          </cell>
          <cell r="G580">
            <v>0</v>
          </cell>
          <cell r="H580">
            <v>-30.873450000000048</v>
          </cell>
          <cell r="I580">
            <v>0</v>
          </cell>
          <cell r="J580">
            <v>-50.620699999999488</v>
          </cell>
          <cell r="K580">
            <v>-13.974940000000004</v>
          </cell>
          <cell r="L580">
            <v>-10.417400000000271</v>
          </cell>
          <cell r="M580">
            <v>-10.120799999999917</v>
          </cell>
          <cell r="N580">
            <v>-12.587239999999952</v>
          </cell>
          <cell r="O580">
            <v>0</v>
          </cell>
          <cell r="P580">
            <v>0</v>
          </cell>
          <cell r="Q580">
            <v>0</v>
          </cell>
          <cell r="R580">
            <v>-340.62946999999258</v>
          </cell>
          <cell r="S580">
            <v>0</v>
          </cell>
          <cell r="T580">
            <v>0</v>
          </cell>
          <cell r="U580">
            <v>-86.322159999999712</v>
          </cell>
          <cell r="V580">
            <v>-28.606200000000172</v>
          </cell>
          <cell r="W580">
            <v>-3.6314999999999884</v>
          </cell>
          <cell r="X580">
            <v>-27.055400000000191</v>
          </cell>
          <cell r="Y580">
            <v>-76.559000000001106</v>
          </cell>
          <cell r="Z580">
            <v>-98.184999999999491</v>
          </cell>
          <cell r="AA580">
            <v>-19.597700000000259</v>
          </cell>
          <cell r="AB580">
            <v>-0.44570000000010168</v>
          </cell>
          <cell r="AC580">
            <v>0</v>
          </cell>
          <cell r="AD580">
            <v>-0.2268100000000004</v>
          </cell>
          <cell r="AE580">
            <v>-361.84885000000213</v>
          </cell>
          <cell r="AF580">
            <v>0</v>
          </cell>
          <cell r="AG580">
            <v>-0.62284999999997126</v>
          </cell>
          <cell r="AH580">
            <v>-47.934999999999491</v>
          </cell>
          <cell r="AI580">
            <v>-11.770999999999731</v>
          </cell>
          <cell r="AJ580">
            <v>-10.622960000000035</v>
          </cell>
          <cell r="AK580">
            <v>-16.638299999999845</v>
          </cell>
          <cell r="AL580">
            <v>-123.04500000000007</v>
          </cell>
          <cell r="AM580">
            <v>-122.47151999999915</v>
          </cell>
          <cell r="AN580">
            <v>-23.893700000000081</v>
          </cell>
          <cell r="AO580">
            <v>-4.6230199999999968</v>
          </cell>
          <cell r="AP580">
            <v>0</v>
          </cell>
          <cell r="AQ580">
            <v>-0.22550000000001091</v>
          </cell>
          <cell r="AR580">
            <v>-457.95683000000281</v>
          </cell>
          <cell r="AS580">
            <v>0</v>
          </cell>
          <cell r="AT580">
            <v>-5.2540800000001582</v>
          </cell>
          <cell r="AU580">
            <v>-54.246390000000247</v>
          </cell>
          <cell r="AV580">
            <v>-9.7890999999999622</v>
          </cell>
          <cell r="AW580">
            <v>-85.439000000000306</v>
          </cell>
          <cell r="AX580">
            <v>-26.785100000000057</v>
          </cell>
          <cell r="AY580">
            <v>-145.29299999999967</v>
          </cell>
          <cell r="AZ580">
            <v>-114.48299999999836</v>
          </cell>
          <cell r="BA580">
            <v>-16.153800000000047</v>
          </cell>
          <cell r="BB580">
            <v>-0.44200999999998203</v>
          </cell>
          <cell r="BC580">
            <v>-7.1350000000002467E-2</v>
          </cell>
          <cell r="BD580">
            <v>0</v>
          </cell>
          <cell r="BE580">
            <v>-891.91097000001173</v>
          </cell>
          <cell r="BF580">
            <v>0</v>
          </cell>
          <cell r="BG580">
            <v>0</v>
          </cell>
          <cell r="BH580">
            <v>-85.662099999999555</v>
          </cell>
          <cell r="BI580">
            <v>-253.53930000000014</v>
          </cell>
          <cell r="BJ580">
            <v>-51.408999999999651</v>
          </cell>
          <cell r="BK580">
            <v>-77.240199999999732</v>
          </cell>
          <cell r="BL580">
            <v>-277.79699999999866</v>
          </cell>
          <cell r="BM580">
            <v>-119.81999999999971</v>
          </cell>
          <cell r="BN580">
            <v>-21.921999999998661</v>
          </cell>
          <cell r="BO580">
            <v>-4.4459999999999127</v>
          </cell>
          <cell r="BP580">
            <v>-7.0570000000003574E-2</v>
          </cell>
          <cell r="BQ580">
            <v>-4.7999999999319698E-3</v>
          </cell>
          <cell r="BR580">
            <v>-786.25824000002467</v>
          </cell>
          <cell r="BS580">
            <v>-9.6510400000000089</v>
          </cell>
          <cell r="BT580">
            <v>-0.53409999999985303</v>
          </cell>
          <cell r="BU580">
            <v>-103.30600000000049</v>
          </cell>
          <cell r="BV580">
            <v>-197.18000000000029</v>
          </cell>
          <cell r="BW580">
            <v>-72.657999999999447</v>
          </cell>
          <cell r="BX580">
            <v>-32.662400000000162</v>
          </cell>
          <cell r="BY580">
            <v>-236.0769999999975</v>
          </cell>
          <cell r="BZ580">
            <v>-77.149999999997817</v>
          </cell>
          <cell r="CA580">
            <v>-45.802999999999884</v>
          </cell>
          <cell r="CB580">
            <v>-11.23239999999987</v>
          </cell>
          <cell r="CC580">
            <v>0</v>
          </cell>
          <cell r="CD580">
            <v>-4.3000000000574801E-3</v>
          </cell>
          <cell r="CE580">
            <v>-659.56145999999717</v>
          </cell>
          <cell r="CF580">
            <v>0</v>
          </cell>
          <cell r="CG580">
            <v>-8.8611000000000786</v>
          </cell>
          <cell r="CH580">
            <v>-61.266960000002655</v>
          </cell>
          <cell r="CI580">
            <v>0</v>
          </cell>
          <cell r="CJ580">
            <v>-82.407999999999447</v>
          </cell>
          <cell r="CK580">
            <v>-43.917399999999361</v>
          </cell>
          <cell r="CL580">
            <v>-242.2239999999947</v>
          </cell>
          <cell r="CM580">
            <v>-155.27000000000407</v>
          </cell>
          <cell r="CN580">
            <v>-51.808999999999287</v>
          </cell>
          <cell r="CO580">
            <v>-13.805000000000291</v>
          </cell>
          <cell r="CP580">
            <v>0</v>
          </cell>
          <cell r="CQ580">
            <v>0</v>
          </cell>
          <cell r="CR580">
            <v>-976.36838999998872</v>
          </cell>
          <cell r="CS580">
            <v>0</v>
          </cell>
          <cell r="CT580">
            <v>-1.0000000002037268E-3</v>
          </cell>
          <cell r="CU580">
            <v>-190.01400000000103</v>
          </cell>
          <cell r="CV580">
            <v>-97.082000000000335</v>
          </cell>
          <cell r="CW580">
            <v>-68.993999999998778</v>
          </cell>
          <cell r="CX580">
            <v>-70.583999999998923</v>
          </cell>
          <cell r="CY580">
            <v>-297.29200000000128</v>
          </cell>
          <cell r="CZ580">
            <v>-192.03129000000627</v>
          </cell>
          <cell r="DA580">
            <v>-31.677999999999884</v>
          </cell>
          <cell r="DB580">
            <v>-14.460000000000946</v>
          </cell>
          <cell r="DC580">
            <v>-14.232099999999946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-6.4843999999998232</v>
          </cell>
          <cell r="K581">
            <v>0</v>
          </cell>
          <cell r="L581">
            <v>-0.25421000000005733</v>
          </cell>
          <cell r="M581">
            <v>-4.9967300000000705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-4.9700909999999112</v>
          </cell>
          <cell r="S581">
            <v>0</v>
          </cell>
          <cell r="T581">
            <v>0</v>
          </cell>
          <cell r="U581">
            <v>-0.33763999999999328</v>
          </cell>
          <cell r="V581">
            <v>0</v>
          </cell>
          <cell r="W581">
            <v>-3.0026699999999948</v>
          </cell>
          <cell r="X581">
            <v>4.0039000000000158E-2</v>
          </cell>
          <cell r="Y581">
            <v>0</v>
          </cell>
          <cell r="Z581">
            <v>-1.6651500000000397</v>
          </cell>
          <cell r="AA581">
            <v>0</v>
          </cell>
          <cell r="AB581">
            <v>0</v>
          </cell>
          <cell r="AC581">
            <v>0</v>
          </cell>
          <cell r="AD581">
            <v>-4.6700000000043929E-3</v>
          </cell>
          <cell r="AE581">
            <v>-19.502889999999979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-3.5690700000000106</v>
          </cell>
          <cell r="AK581">
            <v>0</v>
          </cell>
          <cell r="AL581">
            <v>-5.9980699999999842</v>
          </cell>
          <cell r="AM581">
            <v>-6.914449999999988</v>
          </cell>
          <cell r="AN581">
            <v>0</v>
          </cell>
          <cell r="AO581">
            <v>0</v>
          </cell>
          <cell r="AP581">
            <v>0</v>
          </cell>
          <cell r="AQ581">
            <v>-3.0212999999999965</v>
          </cell>
          <cell r="AR581">
            <v>-11.876458000000184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-5.0600000000031287E-2</v>
          </cell>
          <cell r="AX581">
            <v>0</v>
          </cell>
          <cell r="AY581">
            <v>-8.5480879999998933</v>
          </cell>
          <cell r="AZ581">
            <v>-3.2777699999999754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-9.0028939999683644E-2</v>
          </cell>
          <cell r="BF581">
            <v>0</v>
          </cell>
          <cell r="BG581">
            <v>0</v>
          </cell>
          <cell r="BH581">
            <v>0</v>
          </cell>
          <cell r="BI581">
            <v>-3.5399999999299325E-3</v>
          </cell>
          <cell r="BJ581">
            <v>-5.1899999999932334E-2</v>
          </cell>
          <cell r="BK581">
            <v>0</v>
          </cell>
          <cell r="BL581">
            <v>-1.1526000000003478E-2</v>
          </cell>
          <cell r="BM581">
            <v>-2.2299999999972897E-2</v>
          </cell>
          <cell r="BN581">
            <v>0</v>
          </cell>
          <cell r="BO581">
            <v>0</v>
          </cell>
          <cell r="BP581">
            <v>-7.6293999999998974E-4</v>
          </cell>
          <cell r="BQ581">
            <v>0</v>
          </cell>
          <cell r="BR581">
            <v>-7.5156624000010197</v>
          </cell>
          <cell r="BS581">
            <v>0</v>
          </cell>
          <cell r="BT581">
            <v>0</v>
          </cell>
          <cell r="BU581">
            <v>0</v>
          </cell>
          <cell r="BV581">
            <v>-3.0033300000000054</v>
          </cell>
          <cell r="BW581">
            <v>0</v>
          </cell>
          <cell r="BX581">
            <v>3.9245599999999659E-2</v>
          </cell>
          <cell r="BY581">
            <v>-4.8385780000000977</v>
          </cell>
          <cell r="BZ581">
            <v>0.28699999999992087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-9.4802575000003344</v>
          </cell>
          <cell r="CF581">
            <v>0</v>
          </cell>
          <cell r="CG581">
            <v>0</v>
          </cell>
          <cell r="CH581">
            <v>-2.5252699999999777</v>
          </cell>
          <cell r="CI581">
            <v>0</v>
          </cell>
          <cell r="CJ581">
            <v>-7.0008000000000266</v>
          </cell>
          <cell r="CK581">
            <v>3.90625E-2</v>
          </cell>
          <cell r="CL581">
            <v>-0.58145000000013169</v>
          </cell>
          <cell r="CM581">
            <v>0.58820000000002892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-2.8582100000003265</v>
          </cell>
          <cell r="CS581">
            <v>0</v>
          </cell>
          <cell r="CT581">
            <v>0</v>
          </cell>
          <cell r="CU581">
            <v>0</v>
          </cell>
          <cell r="CV581">
            <v>-3.4600000000182263E-3</v>
          </cell>
          <cell r="CW581">
            <v>0</v>
          </cell>
          <cell r="CX581">
            <v>0</v>
          </cell>
          <cell r="CY581">
            <v>-0.20109999999999673</v>
          </cell>
          <cell r="CZ581">
            <v>0.29264000000000578</v>
          </cell>
          <cell r="DA581">
            <v>0</v>
          </cell>
          <cell r="DB581">
            <v>0</v>
          </cell>
          <cell r="DC581">
            <v>0</v>
          </cell>
          <cell r="DD581">
            <v>-2.9462900000000047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2"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-4.6469999999999345E-2</v>
          </cell>
          <cell r="K582">
            <v>0</v>
          </cell>
          <cell r="L582">
            <v>7.4105999999999312</v>
          </cell>
          <cell r="M582">
            <v>-12.774969999999996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-68.636200000000827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-66.672999999999774</v>
          </cell>
          <cell r="Z582">
            <v>-1.9632000000001426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-54.33726999999999</v>
          </cell>
          <cell r="AF582">
            <v>-0.54859999999999332</v>
          </cell>
          <cell r="AG582">
            <v>0</v>
          </cell>
          <cell r="AH582">
            <v>-0.38269999999999982</v>
          </cell>
          <cell r="AI582">
            <v>-3.3944699999999557</v>
          </cell>
          <cell r="AJ582">
            <v>0</v>
          </cell>
          <cell r="AK582">
            <v>0</v>
          </cell>
          <cell r="AL582">
            <v>-36.77579999999989</v>
          </cell>
          <cell r="AM582">
            <v>-13.231000000000222</v>
          </cell>
          <cell r="AN582">
            <v>0</v>
          </cell>
          <cell r="AO582">
            <v>0</v>
          </cell>
          <cell r="AP582">
            <v>0</v>
          </cell>
          <cell r="AQ582">
            <v>-4.7000000000139153E-3</v>
          </cell>
          <cell r="AR582">
            <v>-16.083360000000084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-14.423560000000066</v>
          </cell>
          <cell r="AZ582">
            <v>-1.6598000000001321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-13.925570000001244</v>
          </cell>
          <cell r="BF582">
            <v>0</v>
          </cell>
          <cell r="BG582">
            <v>0</v>
          </cell>
          <cell r="BH582">
            <v>-0.97649999999975989</v>
          </cell>
          <cell r="BI582">
            <v>-3.4600000000182263E-3</v>
          </cell>
          <cell r="BJ582">
            <v>0</v>
          </cell>
          <cell r="BK582">
            <v>0</v>
          </cell>
          <cell r="BL582">
            <v>-12.978399999999965</v>
          </cell>
          <cell r="BM582">
            <v>0.89099999999962165</v>
          </cell>
          <cell r="BN582">
            <v>0</v>
          </cell>
          <cell r="BO582">
            <v>0</v>
          </cell>
          <cell r="BP582">
            <v>0</v>
          </cell>
          <cell r="BQ582">
            <v>-0.85821000000004233</v>
          </cell>
          <cell r="BR582">
            <v>-21.04131999999845</v>
          </cell>
          <cell r="BS582">
            <v>0</v>
          </cell>
          <cell r="BT582">
            <v>0</v>
          </cell>
          <cell r="BU582">
            <v>-5.6812999999999647</v>
          </cell>
          <cell r="BV582">
            <v>-0.47186999999996715</v>
          </cell>
          <cell r="BW582">
            <v>0</v>
          </cell>
          <cell r="BX582">
            <v>0</v>
          </cell>
          <cell r="BY582">
            <v>-3.8854000000001179</v>
          </cell>
          <cell r="BZ582">
            <v>-10.972199999999702</v>
          </cell>
          <cell r="CA582">
            <v>0</v>
          </cell>
          <cell r="CB582">
            <v>0</v>
          </cell>
          <cell r="CC582">
            <v>0</v>
          </cell>
          <cell r="CD582">
            <v>-3.0549999999976762E-2</v>
          </cell>
          <cell r="CE582">
            <v>-4.0082099999990533</v>
          </cell>
          <cell r="CF582">
            <v>-0.9944099999999878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-3.5290999999997439</v>
          </cell>
          <cell r="CM582">
            <v>0.51530000000002474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-8.3259700000016892</v>
          </cell>
          <cell r="CS582">
            <v>0</v>
          </cell>
          <cell r="CT582">
            <v>0</v>
          </cell>
          <cell r="CU582">
            <v>-0.61680000000001201</v>
          </cell>
          <cell r="CV582">
            <v>-3.3075000000001182</v>
          </cell>
          <cell r="CW582">
            <v>0</v>
          </cell>
          <cell r="CX582">
            <v>0</v>
          </cell>
          <cell r="CY582">
            <v>-5.2790000000004511</v>
          </cell>
          <cell r="CZ582">
            <v>0.87799999999992906</v>
          </cell>
          <cell r="DA582">
            <v>0</v>
          </cell>
          <cell r="DB582">
            <v>-6.7000000001371518E-4</v>
          </cell>
          <cell r="DC582">
            <v>0</v>
          </cell>
          <cell r="DD582">
            <v>0</v>
          </cell>
          <cell r="DE582">
            <v>0</v>
          </cell>
          <cell r="DF582">
            <v>0</v>
          </cell>
          <cell r="DG582">
            <v>0</v>
          </cell>
          <cell r="DH582">
            <v>0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</row>
        <row r="584">
          <cell r="F584">
            <v>0</v>
          </cell>
          <cell r="G584">
            <v>0</v>
          </cell>
          <cell r="H584">
            <v>-30.873450000000048</v>
          </cell>
          <cell r="I584">
            <v>0</v>
          </cell>
          <cell r="J584">
            <v>-57.151569999999992</v>
          </cell>
          <cell r="K584">
            <v>-13.974939999999947</v>
          </cell>
          <cell r="L584">
            <v>-3.2610100000001694</v>
          </cell>
          <cell r="M584">
            <v>-27.892499999999927</v>
          </cell>
          <cell r="N584">
            <v>-12.587239999999952</v>
          </cell>
          <cell r="O584">
            <v>0</v>
          </cell>
          <cell r="P584">
            <v>0</v>
          </cell>
          <cell r="Q584">
            <v>0</v>
          </cell>
          <cell r="R584">
            <v>-414.235760999989</v>
          </cell>
          <cell r="S584">
            <v>0</v>
          </cell>
          <cell r="T584">
            <v>0</v>
          </cell>
          <cell r="U584">
            <v>-86.65979999999945</v>
          </cell>
          <cell r="V584">
            <v>-28.606200000000172</v>
          </cell>
          <cell r="W584">
            <v>-6.6341699999999264</v>
          </cell>
          <cell r="X584">
            <v>-27.015361000000212</v>
          </cell>
          <cell r="Y584">
            <v>-143.23199999999997</v>
          </cell>
          <cell r="Z584">
            <v>-101.81334999999854</v>
          </cell>
          <cell r="AA584">
            <v>-19.597700000000259</v>
          </cell>
          <cell r="AB584">
            <v>-0.44570000000010168</v>
          </cell>
          <cell r="AC584">
            <v>0</v>
          </cell>
          <cell r="AD584">
            <v>-0.23148000000000479</v>
          </cell>
          <cell r="AE584">
            <v>-435.6890099999946</v>
          </cell>
          <cell r="AF584">
            <v>-0.54859999999999332</v>
          </cell>
          <cell r="AG584">
            <v>-0.62284999999997126</v>
          </cell>
          <cell r="AH584">
            <v>-48.317699999998695</v>
          </cell>
          <cell r="AI584">
            <v>-15.165469999999914</v>
          </cell>
          <cell r="AJ584">
            <v>-14.192029999999932</v>
          </cell>
          <cell r="AK584">
            <v>-16.638299999999845</v>
          </cell>
          <cell r="AL584">
            <v>-165.81886999999915</v>
          </cell>
          <cell r="AM584">
            <v>-142.61696999999913</v>
          </cell>
          <cell r="AN584">
            <v>-23.893700000000081</v>
          </cell>
          <cell r="AO584">
            <v>-4.6230199999999968</v>
          </cell>
          <cell r="AP584">
            <v>0</v>
          </cell>
          <cell r="AQ584">
            <v>-3.2515000000000782</v>
          </cell>
          <cell r="AR584">
            <v>-485.91664799999126</v>
          </cell>
          <cell r="AS584">
            <v>0</v>
          </cell>
          <cell r="AT584">
            <v>-5.2540800000001582</v>
          </cell>
          <cell r="AU584">
            <v>-54.246390000000247</v>
          </cell>
          <cell r="AV584">
            <v>-9.7890999999999622</v>
          </cell>
          <cell r="AW584">
            <v>-85.489600000000792</v>
          </cell>
          <cell r="AX584">
            <v>-26.785100000000057</v>
          </cell>
          <cell r="AY584">
            <v>-168.26464800000031</v>
          </cell>
          <cell r="AZ584">
            <v>-119.42056999999841</v>
          </cell>
          <cell r="BA584">
            <v>-16.153800000000047</v>
          </cell>
          <cell r="BB584">
            <v>-0.44200999999998203</v>
          </cell>
          <cell r="BC584">
            <v>-7.1349999999995362E-2</v>
          </cell>
          <cell r="BD584">
            <v>0</v>
          </cell>
          <cell r="BE584">
            <v>-905.92656893999083</v>
          </cell>
          <cell r="BF584">
            <v>0</v>
          </cell>
          <cell r="BG584">
            <v>0</v>
          </cell>
          <cell r="BH584">
            <v>-86.638599999999315</v>
          </cell>
          <cell r="BI584">
            <v>-253.54629999999997</v>
          </cell>
          <cell r="BJ584">
            <v>-51.460899999998219</v>
          </cell>
          <cell r="BK584">
            <v>-77.240199999999732</v>
          </cell>
          <cell r="BL584">
            <v>-290.78692600000068</v>
          </cell>
          <cell r="BM584">
            <v>-118.95129999999335</v>
          </cell>
          <cell r="BN584">
            <v>-21.921999999998661</v>
          </cell>
          <cell r="BO584">
            <v>-4.4459999999999127</v>
          </cell>
          <cell r="BP584">
            <v>-7.1332939999990685E-2</v>
          </cell>
          <cell r="BQ584">
            <v>-0.86300999999980377</v>
          </cell>
          <cell r="BR584">
            <v>-815.53623039997183</v>
          </cell>
          <cell r="BS584">
            <v>-9.6510399999999663</v>
          </cell>
          <cell r="BT584">
            <v>-0.53409999999985303</v>
          </cell>
          <cell r="BU584">
            <v>-108.98730000000069</v>
          </cell>
          <cell r="BV584">
            <v>-200.6552000000006</v>
          </cell>
          <cell r="BW584">
            <v>-72.657999999999447</v>
          </cell>
          <cell r="BX584">
            <v>-32.623154400000203</v>
          </cell>
          <cell r="BY584">
            <v>-245.52198599999974</v>
          </cell>
          <cell r="BZ584">
            <v>-87.835199999997712</v>
          </cell>
          <cell r="CA584">
            <v>-45.802999999999884</v>
          </cell>
          <cell r="CB584">
            <v>-11.23239999999987</v>
          </cell>
          <cell r="CC584">
            <v>0</v>
          </cell>
          <cell r="CD584">
            <v>-3.4850000000005821E-2</v>
          </cell>
          <cell r="CE584">
            <v>-673.04992750001838</v>
          </cell>
          <cell r="CF584">
            <v>-0.9944099999999878</v>
          </cell>
          <cell r="CG584">
            <v>-8.8611000000000786</v>
          </cell>
          <cell r="CH584">
            <v>-63.792230000002746</v>
          </cell>
          <cell r="CI584">
            <v>0</v>
          </cell>
          <cell r="CJ584">
            <v>-89.408799999997427</v>
          </cell>
          <cell r="CK584">
            <v>-43.878337499999361</v>
          </cell>
          <cell r="CL584">
            <v>-246.3345499999923</v>
          </cell>
          <cell r="CM584">
            <v>-154.16649999999208</v>
          </cell>
          <cell r="CN584">
            <v>-51.808999999999287</v>
          </cell>
          <cell r="CO584">
            <v>-13.805000000000291</v>
          </cell>
          <cell r="CP584">
            <v>0</v>
          </cell>
          <cell r="CQ584">
            <v>0</v>
          </cell>
          <cell r="CR584">
            <v>-987.76546000002418</v>
          </cell>
          <cell r="CS584">
            <v>0</v>
          </cell>
          <cell r="CT584">
            <v>-1.0000000002037268E-3</v>
          </cell>
          <cell r="CU584">
            <v>-190.630799999999</v>
          </cell>
          <cell r="CV584">
            <v>-100.39296000000104</v>
          </cell>
          <cell r="CW584">
            <v>-68.993999999998778</v>
          </cell>
          <cell r="CX584">
            <v>-70.583999999998923</v>
          </cell>
          <cell r="CY584">
            <v>-302.98499000000447</v>
          </cell>
          <cell r="CZ584">
            <v>-190.86065000000235</v>
          </cell>
          <cell r="DA584">
            <v>-31.677999999999884</v>
          </cell>
          <cell r="DB584">
            <v>-14.460670000000391</v>
          </cell>
          <cell r="DC584">
            <v>-14.232099999999946</v>
          </cell>
          <cell r="DD584">
            <v>-2.94629000000009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 t="str">
            <v>=</v>
          </cell>
          <cell r="G585" t="str">
            <v>=</v>
          </cell>
          <cell r="H585" t="str">
            <v>=</v>
          </cell>
          <cell r="I585" t="str">
            <v>=</v>
          </cell>
          <cell r="J585" t="str">
            <v>=</v>
          </cell>
          <cell r="K585" t="str">
            <v>=</v>
          </cell>
          <cell r="L585" t="str">
            <v>=</v>
          </cell>
          <cell r="M585" t="str">
            <v>=</v>
          </cell>
          <cell r="N585" t="str">
            <v>=</v>
          </cell>
          <cell r="O585" t="str">
            <v>=</v>
          </cell>
          <cell r="P585" t="str">
            <v>=</v>
          </cell>
          <cell r="Q585" t="str">
            <v>=</v>
          </cell>
          <cell r="R585" t="str">
            <v>=</v>
          </cell>
          <cell r="S585" t="str">
            <v>=</v>
          </cell>
          <cell r="T585" t="str">
            <v>=</v>
          </cell>
          <cell r="U585" t="str">
            <v>=</v>
          </cell>
          <cell r="V585" t="str">
            <v>=</v>
          </cell>
          <cell r="W585" t="str">
            <v>=</v>
          </cell>
          <cell r="X585" t="str">
            <v>=</v>
          </cell>
          <cell r="Y585" t="str">
            <v>=</v>
          </cell>
          <cell r="Z585" t="str">
            <v>=</v>
          </cell>
          <cell r="AA585" t="str">
            <v>=</v>
          </cell>
          <cell r="AB585" t="str">
            <v>=</v>
          </cell>
          <cell r="AC585" t="str">
            <v>=</v>
          </cell>
          <cell r="AD585" t="str">
            <v>=</v>
          </cell>
          <cell r="AE585" t="str">
            <v>=</v>
          </cell>
          <cell r="AF585" t="str">
            <v>=</v>
          </cell>
          <cell r="AG585" t="str">
            <v>=</v>
          </cell>
          <cell r="AH585" t="str">
            <v>=</v>
          </cell>
          <cell r="AI585" t="str">
            <v>=</v>
          </cell>
          <cell r="AJ585" t="str">
            <v>=</v>
          </cell>
          <cell r="AK585" t="str">
            <v>=</v>
          </cell>
          <cell r="AL585" t="str">
            <v>=</v>
          </cell>
          <cell r="AM585" t="str">
            <v>=</v>
          </cell>
          <cell r="AN585" t="str">
            <v>=</v>
          </cell>
          <cell r="AO585" t="str">
            <v>=</v>
          </cell>
          <cell r="AP585" t="str">
            <v>=</v>
          </cell>
          <cell r="AQ585" t="str">
            <v>=</v>
          </cell>
          <cell r="AR585" t="str">
            <v>=</v>
          </cell>
          <cell r="AS585" t="str">
            <v>=</v>
          </cell>
          <cell r="AT585" t="str">
            <v>=</v>
          </cell>
          <cell r="AU585" t="str">
            <v>=</v>
          </cell>
          <cell r="AV585" t="str">
            <v>=</v>
          </cell>
          <cell r="AW585" t="str">
            <v>=</v>
          </cell>
          <cell r="AX585" t="str">
            <v>=</v>
          </cell>
          <cell r="AY585" t="str">
            <v>=</v>
          </cell>
          <cell r="AZ585" t="str">
            <v>=</v>
          </cell>
          <cell r="BA585" t="str">
            <v>=</v>
          </cell>
          <cell r="BB585" t="str">
            <v>=</v>
          </cell>
          <cell r="BC585" t="str">
            <v>=</v>
          </cell>
          <cell r="BD585" t="str">
            <v>=</v>
          </cell>
          <cell r="BE585" t="str">
            <v>=</v>
          </cell>
          <cell r="BF585" t="str">
            <v>=</v>
          </cell>
          <cell r="BG585" t="str">
            <v>=</v>
          </cell>
          <cell r="BH585" t="str">
            <v>=</v>
          </cell>
          <cell r="BI585" t="str">
            <v>=</v>
          </cell>
          <cell r="BJ585" t="str">
            <v>=</v>
          </cell>
          <cell r="BK585" t="str">
            <v>=</v>
          </cell>
          <cell r="BL585" t="str">
            <v>=</v>
          </cell>
          <cell r="BM585" t="str">
            <v>=</v>
          </cell>
          <cell r="BN585" t="str">
            <v>=</v>
          </cell>
          <cell r="BO585" t="str">
            <v>=</v>
          </cell>
          <cell r="BP585" t="str">
            <v>=</v>
          </cell>
          <cell r="BQ585" t="str">
            <v>=</v>
          </cell>
          <cell r="BR585" t="str">
            <v>=</v>
          </cell>
          <cell r="BS585" t="str">
            <v>=</v>
          </cell>
          <cell r="BT585" t="str">
            <v>=</v>
          </cell>
          <cell r="BU585" t="str">
            <v>=</v>
          </cell>
          <cell r="BV585" t="str">
            <v>=</v>
          </cell>
          <cell r="BW585" t="str">
            <v>=</v>
          </cell>
          <cell r="BX585" t="str">
            <v>=</v>
          </cell>
          <cell r="BY585" t="str">
            <v>=</v>
          </cell>
          <cell r="BZ585" t="str">
            <v>=</v>
          </cell>
          <cell r="CA585" t="str">
            <v>=</v>
          </cell>
          <cell r="CB585" t="str">
            <v>=</v>
          </cell>
          <cell r="CC585" t="str">
            <v>=</v>
          </cell>
          <cell r="CD585" t="str">
            <v>=</v>
          </cell>
          <cell r="CE585" t="str">
            <v>=</v>
          </cell>
          <cell r="CF585" t="str">
            <v>=</v>
          </cell>
          <cell r="CG585" t="str">
            <v>=</v>
          </cell>
          <cell r="CH585" t="str">
            <v>=</v>
          </cell>
          <cell r="CI585" t="str">
            <v>=</v>
          </cell>
          <cell r="CJ585" t="str">
            <v>=</v>
          </cell>
          <cell r="CK585" t="str">
            <v>=</v>
          </cell>
          <cell r="CL585" t="str">
            <v>=</v>
          </cell>
          <cell r="CM585" t="str">
            <v>=</v>
          </cell>
          <cell r="CN585" t="str">
            <v>=</v>
          </cell>
          <cell r="CO585" t="str">
            <v>=</v>
          </cell>
          <cell r="CP585" t="str">
            <v>=</v>
          </cell>
          <cell r="CQ585" t="str">
            <v>=</v>
          </cell>
          <cell r="CR585" t="str">
            <v>=</v>
          </cell>
          <cell r="CS585" t="str">
            <v>=</v>
          </cell>
          <cell r="CT585" t="str">
            <v>=</v>
          </cell>
          <cell r="CU585" t="str">
            <v>=</v>
          </cell>
          <cell r="CV585" t="str">
            <v>=</v>
          </cell>
          <cell r="CW585" t="str">
            <v>=</v>
          </cell>
          <cell r="CX585" t="str">
            <v>=</v>
          </cell>
          <cell r="CY585" t="str">
            <v>=</v>
          </cell>
          <cell r="CZ585" t="str">
            <v>=</v>
          </cell>
          <cell r="DA585" t="str">
            <v>=</v>
          </cell>
          <cell r="DB585" t="str">
            <v>=</v>
          </cell>
          <cell r="DC585" t="str">
            <v>=</v>
          </cell>
          <cell r="DD585" t="str">
            <v>=</v>
          </cell>
          <cell r="DE585" t="str">
            <v>=</v>
          </cell>
          <cell r="DF585" t="str">
            <v>=</v>
          </cell>
          <cell r="DG585" t="str">
            <v>=</v>
          </cell>
          <cell r="DH585" t="str">
            <v>=</v>
          </cell>
          <cell r="DI585" t="str">
            <v>=</v>
          </cell>
          <cell r="DJ585" t="str">
            <v>=</v>
          </cell>
          <cell r="DK585" t="str">
            <v>=</v>
          </cell>
          <cell r="DL585" t="str">
            <v>=</v>
          </cell>
          <cell r="DM585" t="str">
            <v>=</v>
          </cell>
          <cell r="DN585" t="str">
            <v>=</v>
          </cell>
          <cell r="DO585" t="str">
            <v>=</v>
          </cell>
          <cell r="DP585" t="str">
            <v>=</v>
          </cell>
          <cell r="DQ585" t="str">
            <v>=</v>
          </cell>
          <cell r="DR585" t="str">
            <v>=</v>
          </cell>
          <cell r="DS585" t="str">
            <v>=</v>
          </cell>
          <cell r="DT585" t="str">
            <v>=</v>
          </cell>
          <cell r="DU585" t="str">
            <v>=</v>
          </cell>
          <cell r="DV585" t="str">
            <v>=</v>
          </cell>
          <cell r="DW585" t="str">
            <v>=</v>
          </cell>
          <cell r="DX585" t="str">
            <v>=</v>
          </cell>
          <cell r="DY585" t="str">
            <v>=</v>
          </cell>
          <cell r="DZ585" t="str">
            <v>=</v>
          </cell>
          <cell r="EA585" t="str">
            <v>=</v>
          </cell>
          <cell r="EB585" t="str">
            <v>=</v>
          </cell>
          <cell r="EC585" t="str">
            <v>=</v>
          </cell>
          <cell r="ED585" t="str">
            <v>=</v>
          </cell>
        </row>
        <row r="586">
          <cell r="F586">
            <v>212.25117257982492</v>
          </cell>
          <cell r="G586">
            <v>186.60280985943973</v>
          </cell>
          <cell r="H586">
            <v>228.10663121566176</v>
          </cell>
          <cell r="I586">
            <v>235.05296520609409</v>
          </cell>
          <cell r="J586">
            <v>232.30037593934685</v>
          </cell>
          <cell r="K586">
            <v>199.94765147939324</v>
          </cell>
          <cell r="L586">
            <v>-19.388132942840457</v>
          </cell>
          <cell r="M586">
            <v>386.454803542234</v>
          </cell>
          <cell r="N586">
            <v>249.39539806637913</v>
          </cell>
          <cell r="O586">
            <v>307.87451575510204</v>
          </cell>
          <cell r="P586">
            <v>151.52694425545633</v>
          </cell>
          <cell r="Q586">
            <v>-977.11198992468417</v>
          </cell>
          <cell r="R586">
            <v>-8935.6839683204889</v>
          </cell>
          <cell r="S586">
            <v>-473.21605724096298</v>
          </cell>
          <cell r="T586">
            <v>-666.26412995811552</v>
          </cell>
          <cell r="U586">
            <v>-1023.3886551167816</v>
          </cell>
          <cell r="V586">
            <v>-765.98610305134207</v>
          </cell>
          <cell r="W586">
            <v>-801.73236260656267</v>
          </cell>
          <cell r="X586">
            <v>-1053.381258841604</v>
          </cell>
          <cell r="Y586">
            <v>-485.24229347333312</v>
          </cell>
          <cell r="Z586">
            <v>-676.01878413837403</v>
          </cell>
          <cell r="AA586">
            <v>-1011.9473931780085</v>
          </cell>
          <cell r="AB586">
            <v>-1089.5230338703841</v>
          </cell>
          <cell r="AC586">
            <v>-658.43289540056139</v>
          </cell>
          <cell r="AD586">
            <v>-230.55100144539028</v>
          </cell>
          <cell r="AE586">
            <v>-8151.6691254973412</v>
          </cell>
          <cell r="AF586">
            <v>-430.93973505776376</v>
          </cell>
          <cell r="AG586">
            <v>-588.31022822391242</v>
          </cell>
          <cell r="AH586">
            <v>-970.31398882344365</v>
          </cell>
          <cell r="AI586">
            <v>-738.70131688192487</v>
          </cell>
          <cell r="AJ586">
            <v>-659.21047429088503</v>
          </cell>
          <cell r="AK586">
            <v>-853.33616733457893</v>
          </cell>
          <cell r="AL586">
            <v>-352.21542076580226</v>
          </cell>
          <cell r="AM586">
            <v>-767.1551289409399</v>
          </cell>
          <cell r="AN586">
            <v>-944.37133229617029</v>
          </cell>
          <cell r="AO586">
            <v>-835.59058884810656</v>
          </cell>
          <cell r="AP586">
            <v>-673.99312973674387</v>
          </cell>
          <cell r="AQ586">
            <v>-337.53161428961903</v>
          </cell>
          <cell r="AR586">
            <v>-8441.8173245489597</v>
          </cell>
          <cell r="AS586">
            <v>-635.63313756603748</v>
          </cell>
          <cell r="AT586">
            <v>-662.57454202324152</v>
          </cell>
          <cell r="AU586">
            <v>-702.49092360399663</v>
          </cell>
          <cell r="AV586">
            <v>-686.42481362074614</v>
          </cell>
          <cell r="AW586">
            <v>-725.67100508045405</v>
          </cell>
          <cell r="AX586">
            <v>-1078.1098555168137</v>
          </cell>
          <cell r="AY586">
            <v>-501.98709670361131</v>
          </cell>
          <cell r="AZ586">
            <v>-458.63721688836813</v>
          </cell>
          <cell r="BA586">
            <v>-972.1880007609725</v>
          </cell>
          <cell r="BB586">
            <v>-913.18311218544841</v>
          </cell>
          <cell r="BC586">
            <v>-760.79375074990094</v>
          </cell>
          <cell r="BD586">
            <v>-344.12386984936893</v>
          </cell>
          <cell r="BE586">
            <v>-7659.5568512156606</v>
          </cell>
          <cell r="BF586">
            <v>-471.93535282462835</v>
          </cell>
          <cell r="BG586">
            <v>-523.61852134112269</v>
          </cell>
          <cell r="BH586">
            <v>-787.49416929669678</v>
          </cell>
          <cell r="BI586">
            <v>-627.57987421005964</v>
          </cell>
          <cell r="BJ586">
            <v>-541.24584103096277</v>
          </cell>
          <cell r="BK586">
            <v>-786.94570207875222</v>
          </cell>
          <cell r="BL586">
            <v>-498.97869694698602</v>
          </cell>
          <cell r="BM586">
            <v>-532.92177637200803</v>
          </cell>
          <cell r="BN586">
            <v>-918.39095513615757</v>
          </cell>
          <cell r="BO586">
            <v>-805.3668537158519</v>
          </cell>
          <cell r="BP586">
            <v>-735.82952320761979</v>
          </cell>
          <cell r="BQ586">
            <v>-429.24958504736423</v>
          </cell>
          <cell r="BR586">
            <v>-7633.0303465500474</v>
          </cell>
          <cell r="BS586">
            <v>-578.46573416423053</v>
          </cell>
          <cell r="BT586">
            <v>-599.72971176356077</v>
          </cell>
          <cell r="BU586">
            <v>-689.41793973185122</v>
          </cell>
          <cell r="BV586">
            <v>-692.2775899451226</v>
          </cell>
          <cell r="BW586">
            <v>-385.99223646428436</v>
          </cell>
          <cell r="BX586">
            <v>-938.98998798057437</v>
          </cell>
          <cell r="BY586">
            <v>-343.30135898664594</v>
          </cell>
          <cell r="BZ586">
            <v>-293.45699517801404</v>
          </cell>
          <cell r="CA586">
            <v>-969.2388165332377</v>
          </cell>
          <cell r="CB586">
            <v>-722.72577255964279</v>
          </cell>
          <cell r="CC586">
            <v>-958.08896038867533</v>
          </cell>
          <cell r="CD586">
            <v>-461.34524287190288</v>
          </cell>
          <cell r="CE586">
            <v>-8546.5275863930583</v>
          </cell>
          <cell r="CF586">
            <v>-581.45269324909896</v>
          </cell>
          <cell r="CG586">
            <v>-644.85301525797695</v>
          </cell>
          <cell r="CH586">
            <v>-920.53335538040847</v>
          </cell>
          <cell r="CI586">
            <v>-418.49393915291876</v>
          </cell>
          <cell r="CJ586">
            <v>-984.96611942630261</v>
          </cell>
          <cell r="CK586">
            <v>-1082.0340225612745</v>
          </cell>
          <cell r="CL586">
            <v>-520.67860123235732</v>
          </cell>
          <cell r="CM586">
            <v>-632.18654834944755</v>
          </cell>
          <cell r="CN586">
            <v>-758.27820163499564</v>
          </cell>
          <cell r="CO586">
            <v>-986.35389550309628</v>
          </cell>
          <cell r="CP586">
            <v>-572.75303454976529</v>
          </cell>
          <cell r="CQ586">
            <v>-443.94416007772088</v>
          </cell>
          <cell r="CR586">
            <v>-8866.3731118515134</v>
          </cell>
          <cell r="CS586">
            <v>-524.04532940778881</v>
          </cell>
          <cell r="CT586">
            <v>-565.70052599348128</v>
          </cell>
          <cell r="CU586">
            <v>-1068.9051646962762</v>
          </cell>
          <cell r="CV586">
            <v>-715.73532359581441</v>
          </cell>
          <cell r="CW586">
            <v>-871.35891291499138</v>
          </cell>
          <cell r="CX586">
            <v>-917.21071730274707</v>
          </cell>
          <cell r="CY586">
            <v>-494.66275849565864</v>
          </cell>
          <cell r="CZ586">
            <v>-640.94281457457691</v>
          </cell>
          <cell r="DA586">
            <v>-922.12350247986615</v>
          </cell>
          <cell r="DB586">
            <v>-1026.9511218704283</v>
          </cell>
          <cell r="DC586">
            <v>-646.8463453585282</v>
          </cell>
          <cell r="DD586">
            <v>-471.89059516042471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</row>
        <row r="587">
          <cell r="F587" t="str">
            <v>=</v>
          </cell>
          <cell r="G587" t="str">
            <v>=</v>
          </cell>
          <cell r="H587" t="str">
            <v>=</v>
          </cell>
          <cell r="I587" t="str">
            <v>=</v>
          </cell>
          <cell r="J587" t="str">
            <v>=</v>
          </cell>
          <cell r="K587" t="str">
            <v>=</v>
          </cell>
          <cell r="L587" t="str">
            <v>=</v>
          </cell>
          <cell r="M587" t="str">
            <v>=</v>
          </cell>
          <cell r="N587" t="str">
            <v>=</v>
          </cell>
          <cell r="O587" t="str">
            <v>=</v>
          </cell>
          <cell r="P587" t="str">
            <v>=</v>
          </cell>
          <cell r="Q587" t="str">
            <v>=</v>
          </cell>
          <cell r="R587" t="str">
            <v>=</v>
          </cell>
          <cell r="S587" t="str">
            <v>=</v>
          </cell>
          <cell r="T587" t="str">
            <v>=</v>
          </cell>
          <cell r="U587" t="str">
            <v>=</v>
          </cell>
          <cell r="V587" t="str">
            <v>=</v>
          </cell>
          <cell r="W587" t="str">
            <v>=</v>
          </cell>
          <cell r="X587" t="str">
            <v>=</v>
          </cell>
          <cell r="Y587" t="str">
            <v>=</v>
          </cell>
          <cell r="Z587" t="str">
            <v>=</v>
          </cell>
          <cell r="AA587" t="str">
            <v>=</v>
          </cell>
          <cell r="AB587" t="str">
            <v>=</v>
          </cell>
          <cell r="AC587" t="str">
            <v>=</v>
          </cell>
          <cell r="AD587" t="str">
            <v>=</v>
          </cell>
          <cell r="AE587" t="str">
            <v>=</v>
          </cell>
          <cell r="AF587" t="str">
            <v>=</v>
          </cell>
          <cell r="AG587" t="str">
            <v>=</v>
          </cell>
          <cell r="AH587" t="str">
            <v>=</v>
          </cell>
          <cell r="AI587" t="str">
            <v>=</v>
          </cell>
          <cell r="AJ587" t="str">
            <v>=</v>
          </cell>
          <cell r="AK587" t="str">
            <v>=</v>
          </cell>
          <cell r="AL587" t="str">
            <v>=</v>
          </cell>
          <cell r="AM587" t="str">
            <v>=</v>
          </cell>
          <cell r="AN587" t="str">
            <v>=</v>
          </cell>
          <cell r="AO587" t="str">
            <v>=</v>
          </cell>
          <cell r="AP587" t="str">
            <v>=</v>
          </cell>
          <cell r="AQ587" t="str">
            <v>=</v>
          </cell>
          <cell r="AR587" t="str">
            <v>=</v>
          </cell>
          <cell r="AS587" t="str">
            <v>=</v>
          </cell>
          <cell r="AT587" t="str">
            <v>=</v>
          </cell>
          <cell r="AU587" t="str">
            <v>=</v>
          </cell>
          <cell r="AV587" t="str">
            <v>=</v>
          </cell>
          <cell r="AW587" t="str">
            <v>=</v>
          </cell>
          <cell r="AX587" t="str">
            <v>=</v>
          </cell>
          <cell r="AY587" t="str">
            <v>=</v>
          </cell>
          <cell r="AZ587" t="str">
            <v>=</v>
          </cell>
          <cell r="BA587" t="str">
            <v>=</v>
          </cell>
          <cell r="BB587" t="str">
            <v>=</v>
          </cell>
          <cell r="BC587" t="str">
            <v>=</v>
          </cell>
          <cell r="BD587" t="str">
            <v>=</v>
          </cell>
          <cell r="BE587" t="str">
            <v>=</v>
          </cell>
          <cell r="BF587" t="str">
            <v>=</v>
          </cell>
          <cell r="BG587" t="str">
            <v>=</v>
          </cell>
          <cell r="BH587" t="str">
            <v>=</v>
          </cell>
          <cell r="BI587" t="str">
            <v>=</v>
          </cell>
          <cell r="BJ587" t="str">
            <v>=</v>
          </cell>
          <cell r="BK587" t="str">
            <v>=</v>
          </cell>
          <cell r="BL587" t="str">
            <v>=</v>
          </cell>
          <cell r="BM587" t="str">
            <v>=</v>
          </cell>
          <cell r="BN587" t="str">
            <v>=</v>
          </cell>
          <cell r="BO587" t="str">
            <v>=</v>
          </cell>
          <cell r="BP587" t="str">
            <v>=</v>
          </cell>
          <cell r="BQ587" t="str">
            <v>=</v>
          </cell>
          <cell r="BR587" t="str">
            <v>=</v>
          </cell>
          <cell r="BS587" t="str">
            <v>=</v>
          </cell>
          <cell r="BT587" t="str">
            <v>=</v>
          </cell>
          <cell r="BU587" t="str">
            <v>=</v>
          </cell>
          <cell r="BV587" t="str">
            <v>=</v>
          </cell>
          <cell r="BW587" t="str">
            <v>=</v>
          </cell>
          <cell r="BX587" t="str">
            <v>=</v>
          </cell>
          <cell r="BY587" t="str">
            <v>=</v>
          </cell>
          <cell r="BZ587" t="str">
            <v>=</v>
          </cell>
          <cell r="CA587" t="str">
            <v>=</v>
          </cell>
          <cell r="CB587" t="str">
            <v>=</v>
          </cell>
          <cell r="CC587" t="str">
            <v>=</v>
          </cell>
          <cell r="CD587" t="str">
            <v>=</v>
          </cell>
          <cell r="CE587" t="str">
            <v>=</v>
          </cell>
          <cell r="CF587" t="str">
            <v>=</v>
          </cell>
          <cell r="CG587" t="str">
            <v>=</v>
          </cell>
          <cell r="CH587" t="str">
            <v>=</v>
          </cell>
          <cell r="CI587" t="str">
            <v>=</v>
          </cell>
          <cell r="CJ587" t="str">
            <v>=</v>
          </cell>
          <cell r="CK587" t="str">
            <v>=</v>
          </cell>
          <cell r="CL587" t="str">
            <v>=</v>
          </cell>
          <cell r="CM587" t="str">
            <v>=</v>
          </cell>
          <cell r="CN587" t="str">
            <v>=</v>
          </cell>
          <cell r="CO587" t="str">
            <v>=</v>
          </cell>
          <cell r="CP587" t="str">
            <v>=</v>
          </cell>
          <cell r="CQ587" t="str">
            <v>=</v>
          </cell>
          <cell r="CR587" t="str">
            <v>=</v>
          </cell>
          <cell r="CS587" t="str">
            <v>=</v>
          </cell>
          <cell r="CT587" t="str">
            <v>=</v>
          </cell>
          <cell r="CU587" t="str">
            <v>=</v>
          </cell>
          <cell r="CV587" t="str">
            <v>=</v>
          </cell>
          <cell r="CW587" t="str">
            <v>=</v>
          </cell>
          <cell r="CX587" t="str">
            <v>=</v>
          </cell>
          <cell r="CY587" t="str">
            <v>=</v>
          </cell>
          <cell r="CZ587" t="str">
            <v>=</v>
          </cell>
          <cell r="DA587" t="str">
            <v>=</v>
          </cell>
          <cell r="DB587" t="str">
            <v>=</v>
          </cell>
          <cell r="DC587" t="str">
            <v>=</v>
          </cell>
          <cell r="DD587" t="str">
            <v>=</v>
          </cell>
          <cell r="DE587" t="str">
            <v>=</v>
          </cell>
          <cell r="DF587" t="str">
            <v>=</v>
          </cell>
          <cell r="DG587" t="str">
            <v>=</v>
          </cell>
          <cell r="DH587" t="str">
            <v>=</v>
          </cell>
          <cell r="DI587" t="str">
            <v>=</v>
          </cell>
          <cell r="DJ587" t="str">
            <v>=</v>
          </cell>
          <cell r="DK587" t="str">
            <v>=</v>
          </cell>
          <cell r="DL587" t="str">
            <v>=</v>
          </cell>
          <cell r="DM587" t="str">
            <v>=</v>
          </cell>
          <cell r="DN587" t="str">
            <v>=</v>
          </cell>
          <cell r="DO587" t="str">
            <v>=</v>
          </cell>
          <cell r="DP587" t="str">
            <v>=</v>
          </cell>
          <cell r="DQ587" t="str">
            <v>=</v>
          </cell>
          <cell r="DR587" t="str">
            <v>=</v>
          </cell>
          <cell r="DS587" t="str">
            <v>=</v>
          </cell>
          <cell r="DT587" t="str">
            <v>=</v>
          </cell>
          <cell r="DU587" t="str">
            <v>=</v>
          </cell>
          <cell r="DV587" t="str">
            <v>=</v>
          </cell>
          <cell r="DW587" t="str">
            <v>=</v>
          </cell>
          <cell r="DX587" t="str">
            <v>=</v>
          </cell>
          <cell r="DY587" t="str">
            <v>=</v>
          </cell>
          <cell r="DZ587" t="str">
            <v>=</v>
          </cell>
          <cell r="EA587" t="str">
            <v>=</v>
          </cell>
          <cell r="EB587" t="str">
            <v>=</v>
          </cell>
          <cell r="EC587" t="str">
            <v>=</v>
          </cell>
          <cell r="ED587" t="str">
            <v>=</v>
          </cell>
        </row>
        <row r="588">
          <cell r="F588" t="str">
            <v/>
          </cell>
          <cell r="G588" t="str">
            <v/>
          </cell>
          <cell r="H588" t="str">
            <v/>
          </cell>
          <cell r="I588" t="str">
            <v/>
          </cell>
          <cell r="J588" t="str">
            <v/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O588" t="str">
            <v/>
          </cell>
          <cell r="P588" t="str">
            <v/>
          </cell>
          <cell r="Q588" t="str">
            <v/>
          </cell>
          <cell r="R588" t="str">
            <v/>
          </cell>
          <cell r="S588" t="str">
            <v/>
          </cell>
          <cell r="T588" t="str">
            <v/>
          </cell>
          <cell r="U588" t="str">
            <v/>
          </cell>
          <cell r="V588" t="str">
            <v/>
          </cell>
          <cell r="W588" t="str">
            <v/>
          </cell>
          <cell r="X588" t="str">
            <v/>
          </cell>
          <cell r="Y588" t="str">
            <v/>
          </cell>
          <cell r="Z588" t="str">
            <v/>
          </cell>
          <cell r="AA588" t="str">
            <v/>
          </cell>
          <cell r="AB588" t="str">
            <v/>
          </cell>
          <cell r="AC588" t="str">
            <v/>
          </cell>
          <cell r="AD588" t="str">
            <v/>
          </cell>
          <cell r="AE588" t="str">
            <v/>
          </cell>
          <cell r="AF588" t="str">
            <v/>
          </cell>
          <cell r="AG588" t="str">
            <v/>
          </cell>
          <cell r="AH588" t="str">
            <v/>
          </cell>
          <cell r="AI588" t="str">
            <v/>
          </cell>
          <cell r="AJ588" t="str">
            <v/>
          </cell>
          <cell r="AK588" t="str">
            <v/>
          </cell>
          <cell r="AL588" t="str">
            <v/>
          </cell>
          <cell r="AM588" t="str">
            <v/>
          </cell>
          <cell r="AN588" t="str">
            <v/>
          </cell>
          <cell r="AO588" t="str">
            <v/>
          </cell>
          <cell r="AP588" t="str">
            <v/>
          </cell>
          <cell r="AQ588" t="str">
            <v/>
          </cell>
          <cell r="AR588" t="str">
            <v/>
          </cell>
          <cell r="AS588" t="str">
            <v/>
          </cell>
          <cell r="AT588" t="str">
            <v/>
          </cell>
          <cell r="AU588" t="str">
            <v/>
          </cell>
          <cell r="AV588" t="str">
            <v/>
          </cell>
          <cell r="AW588" t="str">
            <v/>
          </cell>
          <cell r="AX588" t="str">
            <v/>
          </cell>
          <cell r="AY588" t="str">
            <v/>
          </cell>
          <cell r="AZ588" t="str">
            <v/>
          </cell>
          <cell r="BA588" t="str">
            <v/>
          </cell>
          <cell r="BB588" t="str">
            <v/>
          </cell>
          <cell r="BC588" t="str">
            <v/>
          </cell>
          <cell r="BD588" t="str">
            <v/>
          </cell>
          <cell r="BE588" t="str">
            <v/>
          </cell>
          <cell r="BF588" t="str">
            <v/>
          </cell>
          <cell r="BG588" t="str">
            <v/>
          </cell>
          <cell r="BH588" t="str">
            <v/>
          </cell>
          <cell r="BI588" t="str">
            <v/>
          </cell>
          <cell r="BJ588" t="str">
            <v/>
          </cell>
          <cell r="BK588" t="str">
            <v/>
          </cell>
          <cell r="BL588" t="str">
            <v/>
          </cell>
          <cell r="BM588" t="str">
            <v/>
          </cell>
          <cell r="BN588" t="str">
            <v/>
          </cell>
          <cell r="BO588" t="str">
            <v/>
          </cell>
          <cell r="BP588" t="str">
            <v/>
          </cell>
          <cell r="BQ588" t="str">
            <v/>
          </cell>
          <cell r="BR588" t="str">
            <v/>
          </cell>
          <cell r="BS588" t="str">
            <v/>
          </cell>
          <cell r="BT588" t="str">
            <v/>
          </cell>
          <cell r="BU588" t="str">
            <v/>
          </cell>
          <cell r="BV588" t="str">
            <v/>
          </cell>
          <cell r="BW588" t="str">
            <v/>
          </cell>
          <cell r="BX588" t="str">
            <v/>
          </cell>
          <cell r="BY588" t="str">
            <v/>
          </cell>
          <cell r="BZ588" t="str">
            <v/>
          </cell>
          <cell r="CA588" t="str">
            <v/>
          </cell>
          <cell r="CB588" t="str">
            <v/>
          </cell>
          <cell r="CC588" t="str">
            <v/>
          </cell>
          <cell r="CD588" t="str">
            <v/>
          </cell>
          <cell r="CE588" t="str">
            <v/>
          </cell>
          <cell r="CF588" t="str">
            <v/>
          </cell>
          <cell r="CG588" t="str">
            <v/>
          </cell>
          <cell r="CH588" t="str">
            <v/>
          </cell>
          <cell r="CI588" t="str">
            <v/>
          </cell>
          <cell r="CJ588" t="str">
            <v/>
          </cell>
          <cell r="CK588" t="str">
            <v/>
          </cell>
          <cell r="CL588" t="str">
            <v/>
          </cell>
          <cell r="CM588" t="str">
            <v/>
          </cell>
          <cell r="CN588" t="str">
            <v/>
          </cell>
          <cell r="CO588" t="str">
            <v/>
          </cell>
          <cell r="CP588" t="str">
            <v/>
          </cell>
          <cell r="CQ588" t="str">
            <v/>
          </cell>
          <cell r="CR588" t="str">
            <v/>
          </cell>
          <cell r="CS588" t="str">
            <v/>
          </cell>
          <cell r="CT588" t="str">
            <v/>
          </cell>
          <cell r="CU588" t="str">
            <v/>
          </cell>
          <cell r="CV588" t="str">
            <v/>
          </cell>
          <cell r="CW588" t="str">
            <v/>
          </cell>
          <cell r="CX588" t="str">
            <v/>
          </cell>
          <cell r="CY588" t="str">
            <v/>
          </cell>
          <cell r="CZ588" t="str">
            <v/>
          </cell>
          <cell r="DA588" t="str">
            <v/>
          </cell>
          <cell r="DB588" t="str">
            <v/>
          </cell>
          <cell r="DC588" t="str">
            <v/>
          </cell>
          <cell r="DD588" t="str">
            <v/>
          </cell>
          <cell r="DE588" t="str">
            <v/>
          </cell>
          <cell r="DF588" t="str">
            <v/>
          </cell>
          <cell r="DG588" t="str">
            <v/>
          </cell>
          <cell r="DH588" t="str">
            <v/>
          </cell>
          <cell r="DI588" t="str">
            <v/>
          </cell>
          <cell r="DJ588" t="str">
            <v/>
          </cell>
          <cell r="DK588" t="str">
            <v/>
          </cell>
          <cell r="DL588" t="str">
            <v/>
          </cell>
          <cell r="DM588" t="str">
            <v/>
          </cell>
          <cell r="DN588" t="str">
            <v/>
          </cell>
          <cell r="DO588" t="str">
            <v/>
          </cell>
          <cell r="DP588" t="str">
            <v/>
          </cell>
          <cell r="DQ588" t="str">
            <v/>
          </cell>
          <cell r="DR588" t="str">
            <v/>
          </cell>
          <cell r="DS588" t="str">
            <v/>
          </cell>
          <cell r="DT588" t="str">
            <v/>
          </cell>
          <cell r="DU588" t="str">
            <v/>
          </cell>
          <cell r="DV588" t="str">
            <v/>
          </cell>
          <cell r="DW588" t="str">
            <v/>
          </cell>
          <cell r="DX588" t="str">
            <v/>
          </cell>
          <cell r="DY588" t="str">
            <v/>
          </cell>
          <cell r="DZ588" t="str">
            <v/>
          </cell>
          <cell r="EA588" t="str">
            <v/>
          </cell>
          <cell r="EB588" t="str">
            <v/>
          </cell>
          <cell r="EC588" t="str">
            <v/>
          </cell>
          <cell r="ED588" t="str">
            <v/>
          </cell>
        </row>
        <row r="589">
          <cell r="F589" t="str">
            <v/>
          </cell>
          <cell r="G589" t="str">
            <v/>
          </cell>
          <cell r="H589" t="str">
            <v/>
          </cell>
          <cell r="I589" t="str">
            <v/>
          </cell>
          <cell r="J589" t="str">
            <v/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P589" t="str">
            <v/>
          </cell>
          <cell r="Q589" t="str">
            <v/>
          </cell>
          <cell r="R589" t="str">
            <v/>
          </cell>
          <cell r="S589" t="str">
            <v/>
          </cell>
          <cell r="T589" t="str">
            <v/>
          </cell>
          <cell r="U589" t="str">
            <v/>
          </cell>
          <cell r="V589" t="str">
            <v/>
          </cell>
          <cell r="W589" t="str">
            <v/>
          </cell>
          <cell r="X589" t="str">
            <v/>
          </cell>
          <cell r="Y589" t="str">
            <v/>
          </cell>
          <cell r="Z589" t="str">
            <v/>
          </cell>
          <cell r="AA589" t="str">
            <v/>
          </cell>
          <cell r="AB589" t="str">
            <v/>
          </cell>
          <cell r="AC589" t="str">
            <v/>
          </cell>
          <cell r="AD589" t="str">
            <v/>
          </cell>
          <cell r="AE589" t="str">
            <v/>
          </cell>
          <cell r="AF589" t="str">
            <v/>
          </cell>
          <cell r="AG589" t="str">
            <v/>
          </cell>
          <cell r="AH589" t="str">
            <v/>
          </cell>
          <cell r="AI589" t="str">
            <v/>
          </cell>
          <cell r="AJ589" t="str">
            <v/>
          </cell>
          <cell r="AK589" t="str">
            <v/>
          </cell>
          <cell r="AL589" t="str">
            <v/>
          </cell>
          <cell r="AM589" t="str">
            <v/>
          </cell>
          <cell r="AN589" t="str">
            <v/>
          </cell>
          <cell r="AO589" t="str">
            <v/>
          </cell>
          <cell r="AP589" t="str">
            <v/>
          </cell>
          <cell r="AQ589" t="str">
            <v/>
          </cell>
          <cell r="AR589" t="str">
            <v/>
          </cell>
          <cell r="AS589" t="str">
            <v/>
          </cell>
          <cell r="AT589" t="str">
            <v/>
          </cell>
          <cell r="AU589" t="str">
            <v/>
          </cell>
          <cell r="AV589" t="str">
            <v/>
          </cell>
          <cell r="AW589" t="str">
            <v/>
          </cell>
          <cell r="AX589" t="str">
            <v/>
          </cell>
          <cell r="AY589" t="str">
            <v/>
          </cell>
          <cell r="AZ589" t="str">
            <v/>
          </cell>
          <cell r="BA589" t="str">
            <v/>
          </cell>
          <cell r="BB589" t="str">
            <v/>
          </cell>
          <cell r="BC589" t="str">
            <v/>
          </cell>
          <cell r="BD589" t="str">
            <v/>
          </cell>
          <cell r="BE589" t="str">
            <v/>
          </cell>
          <cell r="BF589" t="str">
            <v/>
          </cell>
          <cell r="BG589" t="str">
            <v/>
          </cell>
          <cell r="BH589" t="str">
            <v/>
          </cell>
          <cell r="BI589" t="str">
            <v/>
          </cell>
          <cell r="BJ589" t="str">
            <v/>
          </cell>
          <cell r="BK589" t="str">
            <v/>
          </cell>
          <cell r="BL589" t="str">
            <v/>
          </cell>
          <cell r="BM589" t="str">
            <v/>
          </cell>
          <cell r="BN589" t="str">
            <v/>
          </cell>
          <cell r="BO589" t="str">
            <v/>
          </cell>
          <cell r="BP589" t="str">
            <v/>
          </cell>
          <cell r="BQ589" t="str">
            <v/>
          </cell>
          <cell r="BR589" t="str">
            <v/>
          </cell>
          <cell r="BS589" t="str">
            <v/>
          </cell>
          <cell r="BT589" t="str">
            <v/>
          </cell>
          <cell r="BU589" t="str">
            <v/>
          </cell>
          <cell r="BV589" t="str">
            <v/>
          </cell>
          <cell r="BW589" t="str">
            <v/>
          </cell>
          <cell r="BX589" t="str">
            <v/>
          </cell>
          <cell r="BY589" t="str">
            <v/>
          </cell>
          <cell r="BZ589" t="str">
            <v/>
          </cell>
          <cell r="CA589" t="str">
            <v/>
          </cell>
          <cell r="CB589" t="str">
            <v/>
          </cell>
          <cell r="CC589" t="str">
            <v/>
          </cell>
          <cell r="CD589" t="str">
            <v/>
          </cell>
          <cell r="CE589" t="str">
            <v/>
          </cell>
          <cell r="CF589" t="str">
            <v/>
          </cell>
          <cell r="CG589" t="str">
            <v/>
          </cell>
          <cell r="CH589" t="str">
            <v/>
          </cell>
          <cell r="CI589" t="str">
            <v/>
          </cell>
          <cell r="CJ589" t="str">
            <v/>
          </cell>
          <cell r="CK589" t="str">
            <v/>
          </cell>
          <cell r="CL589" t="str">
            <v/>
          </cell>
          <cell r="CM589" t="str">
            <v/>
          </cell>
          <cell r="CN589" t="str">
            <v/>
          </cell>
          <cell r="CO589" t="str">
            <v/>
          </cell>
          <cell r="CP589" t="str">
            <v/>
          </cell>
          <cell r="CQ589" t="str">
            <v/>
          </cell>
          <cell r="CR589" t="str">
            <v/>
          </cell>
          <cell r="CS589" t="str">
            <v/>
          </cell>
          <cell r="CT589" t="str">
            <v/>
          </cell>
          <cell r="CU589" t="str">
            <v/>
          </cell>
          <cell r="CV589" t="str">
            <v/>
          </cell>
          <cell r="CW589" t="str">
            <v/>
          </cell>
          <cell r="CX589" t="str">
            <v/>
          </cell>
          <cell r="CY589" t="str">
            <v/>
          </cell>
          <cell r="CZ589" t="str">
            <v/>
          </cell>
          <cell r="DA589" t="str">
            <v/>
          </cell>
          <cell r="DB589" t="str">
            <v/>
          </cell>
          <cell r="DC589" t="str">
            <v/>
          </cell>
          <cell r="DD589" t="str">
            <v/>
          </cell>
          <cell r="DE589" t="str">
            <v/>
          </cell>
          <cell r="DF589" t="str">
            <v/>
          </cell>
          <cell r="DG589" t="str">
            <v/>
          </cell>
          <cell r="DH589" t="str">
            <v/>
          </cell>
          <cell r="DI589" t="str">
            <v/>
          </cell>
          <cell r="DJ589" t="str">
            <v/>
          </cell>
          <cell r="DK589" t="str">
            <v/>
          </cell>
          <cell r="DL589" t="str">
            <v/>
          </cell>
          <cell r="DM589" t="str">
            <v/>
          </cell>
          <cell r="DN589" t="str">
            <v/>
          </cell>
          <cell r="DO589" t="str">
            <v/>
          </cell>
          <cell r="DP589" t="str">
            <v/>
          </cell>
          <cell r="DQ589" t="str">
            <v/>
          </cell>
          <cell r="DR589" t="str">
            <v/>
          </cell>
          <cell r="DS589" t="str">
            <v/>
          </cell>
          <cell r="DT589" t="str">
            <v/>
          </cell>
          <cell r="DU589" t="str">
            <v/>
          </cell>
          <cell r="DV589" t="str">
            <v/>
          </cell>
          <cell r="DW589" t="str">
            <v/>
          </cell>
          <cell r="DX589" t="str">
            <v/>
          </cell>
          <cell r="DY589" t="str">
            <v/>
          </cell>
          <cell r="DZ589" t="str">
            <v/>
          </cell>
          <cell r="EA589" t="str">
            <v/>
          </cell>
          <cell r="EB589" t="str">
            <v/>
          </cell>
          <cell r="EC589" t="str">
            <v/>
          </cell>
          <cell r="ED589" t="str">
            <v/>
          </cell>
        </row>
        <row r="590">
          <cell r="J590" t="str">
            <v>"The Rack"</v>
          </cell>
          <cell r="W590" t="str">
            <v>"The Rack"</v>
          </cell>
          <cell r="AJ590" t="str">
            <v>"The Rack"</v>
          </cell>
          <cell r="AW590" t="str">
            <v>"The Rack"</v>
          </cell>
          <cell r="BJ590" t="str">
            <v>"The Rack"</v>
          </cell>
          <cell r="BW590" t="str">
            <v>"The Rack"</v>
          </cell>
          <cell r="CJ590" t="str">
            <v>"The Rack"</v>
          </cell>
          <cell r="CW590" t="str">
            <v>"The Rack"</v>
          </cell>
          <cell r="DJ590" t="str">
            <v>"The Rack"</v>
          </cell>
          <cell r="DW590" t="str">
            <v>"The Rack"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0</v>
          </cell>
          <cell r="G594">
            <v>-51</v>
          </cell>
          <cell r="H594">
            <v>-166.8399999999674</v>
          </cell>
          <cell r="I594">
            <v>-141.09999999997672</v>
          </cell>
          <cell r="J594">
            <v>-159.95999999996275</v>
          </cell>
          <cell r="K594">
            <v>0</v>
          </cell>
          <cell r="L594">
            <v>-47.699999999953434</v>
          </cell>
          <cell r="M594">
            <v>0</v>
          </cell>
          <cell r="N594">
            <v>0</v>
          </cell>
          <cell r="O594">
            <v>-116.21999999973923</v>
          </cell>
          <cell r="P594">
            <v>0</v>
          </cell>
          <cell r="Q594">
            <v>0</v>
          </cell>
          <cell r="R594">
            <v>-1242.6299999989569</v>
          </cell>
          <cell r="S594">
            <v>-89.639999999897555</v>
          </cell>
          <cell r="T594">
            <v>-68.200000000069849</v>
          </cell>
          <cell r="U594">
            <v>-358.08999999985099</v>
          </cell>
          <cell r="V594">
            <v>-229.65999999991618</v>
          </cell>
          <cell r="W594">
            <v>-132</v>
          </cell>
          <cell r="X594">
            <v>-302.82000000006519</v>
          </cell>
          <cell r="Y594">
            <v>-45.599999999860302</v>
          </cell>
          <cell r="Z594">
            <v>0</v>
          </cell>
          <cell r="AA594">
            <v>0</v>
          </cell>
          <cell r="AB594">
            <v>-16.620000000111759</v>
          </cell>
          <cell r="AC594">
            <v>0</v>
          </cell>
          <cell r="AD594">
            <v>0</v>
          </cell>
          <cell r="AE594">
            <v>-962.17999999970198</v>
          </cell>
          <cell r="AF594">
            <v>0</v>
          </cell>
          <cell r="AG594">
            <v>0</v>
          </cell>
          <cell r="AH594">
            <v>-315.43000000005122</v>
          </cell>
          <cell r="AI594">
            <v>-85.949999999953434</v>
          </cell>
          <cell r="AJ594">
            <v>-86.679999999993015</v>
          </cell>
          <cell r="AK594">
            <v>-295.92000000004191</v>
          </cell>
          <cell r="AL594">
            <v>0</v>
          </cell>
          <cell r="AM594">
            <v>0</v>
          </cell>
          <cell r="AN594">
            <v>0</v>
          </cell>
          <cell r="AO594">
            <v>-60.850000000093132</v>
          </cell>
          <cell r="AP594">
            <v>-117.35000000009313</v>
          </cell>
          <cell r="AQ594">
            <v>0</v>
          </cell>
          <cell r="AR594">
            <v>-1169.890000000596</v>
          </cell>
          <cell r="AS594">
            <v>0</v>
          </cell>
          <cell r="AT594">
            <v>0</v>
          </cell>
          <cell r="AU594">
            <v>-241.9100000000326</v>
          </cell>
          <cell r="AV594">
            <v>-491.81999999994878</v>
          </cell>
          <cell r="AW594">
            <v>0</v>
          </cell>
          <cell r="AX594">
            <v>0</v>
          </cell>
          <cell r="AY594">
            <v>-222.35000000009313</v>
          </cell>
          <cell r="AZ594">
            <v>0</v>
          </cell>
          <cell r="BA594">
            <v>0</v>
          </cell>
          <cell r="BB594">
            <v>-213.81000000005588</v>
          </cell>
          <cell r="BC594">
            <v>0</v>
          </cell>
          <cell r="BD594">
            <v>0</v>
          </cell>
          <cell r="BE594">
            <v>-2350.4399999994785</v>
          </cell>
          <cell r="BF594">
            <v>-182.25</v>
          </cell>
          <cell r="BG594">
            <v>-74.17000000004191</v>
          </cell>
          <cell r="BH594">
            <v>-360.43999999994412</v>
          </cell>
          <cell r="BI594">
            <v>-401.55000000004657</v>
          </cell>
          <cell r="BJ594">
            <v>-115.46000000007916</v>
          </cell>
          <cell r="BK594">
            <v>-418.06000000005588</v>
          </cell>
          <cell r="BL594">
            <v>0</v>
          </cell>
          <cell r="BM594">
            <v>-122.13999999989755</v>
          </cell>
          <cell r="BN594">
            <v>-179.3399999999674</v>
          </cell>
          <cell r="BO594">
            <v>-293.05000000004657</v>
          </cell>
          <cell r="BP594">
            <v>-203.97999999998137</v>
          </cell>
          <cell r="BQ594">
            <v>0</v>
          </cell>
          <cell r="BR594">
            <v>-3164.0500000026077</v>
          </cell>
          <cell r="BS594">
            <v>-134.80000000004657</v>
          </cell>
          <cell r="BT594">
            <v>-367.64000000001397</v>
          </cell>
          <cell r="BU594">
            <v>-393.67999999993481</v>
          </cell>
          <cell r="BV594">
            <v>-601.58000000007451</v>
          </cell>
          <cell r="BW594">
            <v>-206.91999999992549</v>
          </cell>
          <cell r="BX594">
            <v>-396.10000000009313</v>
          </cell>
          <cell r="BY594">
            <v>0</v>
          </cell>
          <cell r="BZ594">
            <v>-104.96000000007916</v>
          </cell>
          <cell r="CA594">
            <v>-387.64000000001397</v>
          </cell>
          <cell r="CB594">
            <v>-424.90000000002328</v>
          </cell>
          <cell r="CC594">
            <v>-120.14000000013039</v>
          </cell>
          <cell r="CD594">
            <v>-25.689999999944121</v>
          </cell>
          <cell r="CE594">
            <v>-3250.2400000002235</v>
          </cell>
          <cell r="CF594">
            <v>-269.61000000010245</v>
          </cell>
          <cell r="CG594">
            <v>-542.25</v>
          </cell>
          <cell r="CH594">
            <v>-522.77999999991152</v>
          </cell>
          <cell r="CI594">
            <v>-148.78000000002794</v>
          </cell>
          <cell r="CJ594">
            <v>-76.970000000088476</v>
          </cell>
          <cell r="CK594">
            <v>-495.65999999991618</v>
          </cell>
          <cell r="CL594">
            <v>-168.4000000001397</v>
          </cell>
          <cell r="CM594">
            <v>-79.520000000018626</v>
          </cell>
          <cell r="CN594">
            <v>-268.90999999991618</v>
          </cell>
          <cell r="CO594">
            <v>-459.39000000013039</v>
          </cell>
          <cell r="CP594">
            <v>-133.26000000000931</v>
          </cell>
          <cell r="CQ594">
            <v>-84.709999999962747</v>
          </cell>
          <cell r="CR594">
            <v>-2478.4500000011176</v>
          </cell>
          <cell r="CS594">
            <v>-66.699999999953434</v>
          </cell>
          <cell r="CT594">
            <v>-152.46999999997206</v>
          </cell>
          <cell r="CU594">
            <v>-354.2599999998929</v>
          </cell>
          <cell r="CV594">
            <v>-245.89999999990687</v>
          </cell>
          <cell r="CW594">
            <v>-81.650000000023283</v>
          </cell>
          <cell r="CX594">
            <v>-273.1600000000326</v>
          </cell>
          <cell r="CY594">
            <v>-224.45999999996275</v>
          </cell>
          <cell r="CZ594">
            <v>-83.960000000079162</v>
          </cell>
          <cell r="DA594">
            <v>-84.739999999990687</v>
          </cell>
          <cell r="DB594">
            <v>-743.15000000002328</v>
          </cell>
          <cell r="DC594">
            <v>-100.98999999975786</v>
          </cell>
          <cell r="DD594">
            <v>-67.010000000009313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-258.61999999999534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-69.28000000002794</v>
          </cell>
          <cell r="P595">
            <v>0</v>
          </cell>
          <cell r="Q595">
            <v>0</v>
          </cell>
          <cell r="R595">
            <v>-294.55000000074506</v>
          </cell>
          <cell r="S595">
            <v>-88.96999999997206</v>
          </cell>
          <cell r="T595">
            <v>0</v>
          </cell>
          <cell r="U595">
            <v>-10.919999999983702</v>
          </cell>
          <cell r="V595">
            <v>0</v>
          </cell>
          <cell r="W595">
            <v>0</v>
          </cell>
          <cell r="X595">
            <v>-50.479999999981374</v>
          </cell>
          <cell r="Y595">
            <v>0</v>
          </cell>
          <cell r="Z595">
            <v>0</v>
          </cell>
          <cell r="AA595">
            <v>0</v>
          </cell>
          <cell r="AB595">
            <v>-144.18000000005122</v>
          </cell>
          <cell r="AC595">
            <v>0</v>
          </cell>
          <cell r="AD595">
            <v>0</v>
          </cell>
          <cell r="AE595">
            <v>-302.70999999903142</v>
          </cell>
          <cell r="AF595">
            <v>0</v>
          </cell>
          <cell r="AG595">
            <v>0</v>
          </cell>
          <cell r="AH595">
            <v>-100.71999999997206</v>
          </cell>
          <cell r="AI595">
            <v>0</v>
          </cell>
          <cell r="AJ595">
            <v>0</v>
          </cell>
          <cell r="AK595">
            <v>-42.639999999897555</v>
          </cell>
          <cell r="AL595">
            <v>-91.349999999976717</v>
          </cell>
          <cell r="AM595">
            <v>0</v>
          </cell>
          <cell r="AN595">
            <v>0</v>
          </cell>
          <cell r="AO595">
            <v>0</v>
          </cell>
          <cell r="AP595">
            <v>-68</v>
          </cell>
          <cell r="AQ595">
            <v>0</v>
          </cell>
          <cell r="AR595">
            <v>-498.20000000018626</v>
          </cell>
          <cell r="AS595">
            <v>0</v>
          </cell>
          <cell r="AT595">
            <v>0</v>
          </cell>
          <cell r="AU595">
            <v>-306.15999999997439</v>
          </cell>
          <cell r="AV595">
            <v>0</v>
          </cell>
          <cell r="AW595">
            <v>0</v>
          </cell>
          <cell r="AX595">
            <v>0</v>
          </cell>
          <cell r="AY595">
            <v>-127.13999999989755</v>
          </cell>
          <cell r="AZ595">
            <v>0</v>
          </cell>
          <cell r="BA595">
            <v>0</v>
          </cell>
          <cell r="BB595">
            <v>-64.900000000023283</v>
          </cell>
          <cell r="BC595">
            <v>0</v>
          </cell>
          <cell r="BD595">
            <v>0</v>
          </cell>
          <cell r="BE595">
            <v>-1864.8200000012293</v>
          </cell>
          <cell r="BF595">
            <v>-1.4600000000791624</v>
          </cell>
          <cell r="BG595">
            <v>-257.29999999993015</v>
          </cell>
          <cell r="BH595">
            <v>-73.28000000002794</v>
          </cell>
          <cell r="BI595">
            <v>-155.08999999999651</v>
          </cell>
          <cell r="BJ595">
            <v>-433.13999999989755</v>
          </cell>
          <cell r="BK595">
            <v>-218.96000000007916</v>
          </cell>
          <cell r="BL595">
            <v>-51.050000000046566</v>
          </cell>
          <cell r="BM595">
            <v>0</v>
          </cell>
          <cell r="BN595">
            <v>-324.06000000005588</v>
          </cell>
          <cell r="BO595">
            <v>-168.28000000002794</v>
          </cell>
          <cell r="BP595">
            <v>-182.19999999995343</v>
          </cell>
          <cell r="BQ595">
            <v>0</v>
          </cell>
          <cell r="BR595">
            <v>-1451.2900000000373</v>
          </cell>
          <cell r="BS595">
            <v>-179.76000000000931</v>
          </cell>
          <cell r="BT595">
            <v>-227.31000000005588</v>
          </cell>
          <cell r="BU595">
            <v>-164.36999999999534</v>
          </cell>
          <cell r="BV595">
            <v>0</v>
          </cell>
          <cell r="BW595">
            <v>-298.81000000005588</v>
          </cell>
          <cell r="BX595">
            <v>-57.689999999944121</v>
          </cell>
          <cell r="BY595">
            <v>0</v>
          </cell>
          <cell r="BZ595">
            <v>-87.100000000093132</v>
          </cell>
          <cell r="CA595">
            <v>-192.84000000002561</v>
          </cell>
          <cell r="CB595">
            <v>-227.05999999999767</v>
          </cell>
          <cell r="CC595">
            <v>32</v>
          </cell>
          <cell r="CD595">
            <v>-48.349999999976717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-165.42999999993481</v>
          </cell>
          <cell r="J597">
            <v>-23.039999999979045</v>
          </cell>
          <cell r="K597">
            <v>-90.700000000069849</v>
          </cell>
          <cell r="L597">
            <v>0</v>
          </cell>
          <cell r="M597">
            <v>-39.130000000004657</v>
          </cell>
          <cell r="N597">
            <v>-227.48000000003958</v>
          </cell>
          <cell r="O597">
            <v>0</v>
          </cell>
          <cell r="P597">
            <v>0</v>
          </cell>
          <cell r="Q597">
            <v>0</v>
          </cell>
          <cell r="R597">
            <v>-145.94499999983236</v>
          </cell>
          <cell r="S597">
            <v>0</v>
          </cell>
          <cell r="T597">
            <v>0</v>
          </cell>
          <cell r="U597">
            <v>-38.785000000003492</v>
          </cell>
          <cell r="V597">
            <v>-57.590000000025611</v>
          </cell>
          <cell r="W597">
            <v>0</v>
          </cell>
          <cell r="X597">
            <v>0</v>
          </cell>
          <cell r="Y597">
            <v>-8.6300000000046566</v>
          </cell>
          <cell r="Z597">
            <v>0</v>
          </cell>
          <cell r="AA597">
            <v>-40.939999999944121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-1938.9000000003725</v>
          </cell>
          <cell r="G598">
            <v>-2570.5999999996275</v>
          </cell>
          <cell r="H598">
            <v>-2967.7999999998137</v>
          </cell>
          <cell r="I598">
            <v>-1865.2000000001863</v>
          </cell>
          <cell r="J598">
            <v>-4847.0999999996275</v>
          </cell>
          <cell r="K598">
            <v>-6601.7000000001863</v>
          </cell>
          <cell r="L598">
            <v>-849.90000000037253</v>
          </cell>
          <cell r="M598">
            <v>-2525.9000000003725</v>
          </cell>
          <cell r="N598">
            <v>-2875.7999999998137</v>
          </cell>
          <cell r="O598">
            <v>-2095.2999999998137</v>
          </cell>
          <cell r="P598">
            <v>-1768.2999999998137</v>
          </cell>
          <cell r="Q598">
            <v>-606.09999999962747</v>
          </cell>
          <cell r="R598">
            <v>-22895.199999988079</v>
          </cell>
          <cell r="S598">
            <v>-847.90000000037253</v>
          </cell>
          <cell r="T598">
            <v>-1807</v>
          </cell>
          <cell r="U598">
            <v>-1738.2000000001863</v>
          </cell>
          <cell r="V598">
            <v>-2016.5</v>
          </cell>
          <cell r="W598">
            <v>-3038.8999999994412</v>
          </cell>
          <cell r="X598">
            <v>-3068</v>
          </cell>
          <cell r="Y598">
            <v>-1577.8999999985099</v>
          </cell>
          <cell r="Z598">
            <v>-1011.1000000005588</v>
          </cell>
          <cell r="AA598">
            <v>-3099.0999999996275</v>
          </cell>
          <cell r="AB598">
            <v>-2539.0999999996275</v>
          </cell>
          <cell r="AC598">
            <v>-1448</v>
          </cell>
          <cell r="AD598">
            <v>-703.5</v>
          </cell>
          <cell r="AE598">
            <v>-25042.29999999702</v>
          </cell>
          <cell r="AF598">
            <v>-1568.2000000011176</v>
          </cell>
          <cell r="AG598">
            <v>-2265.3999999994412</v>
          </cell>
          <cell r="AH598">
            <v>-1672.2999999998137</v>
          </cell>
          <cell r="AI598">
            <v>-1714.9000000003725</v>
          </cell>
          <cell r="AJ598">
            <v>-5815.0999999996275</v>
          </cell>
          <cell r="AK598">
            <v>-3138.7999999998137</v>
          </cell>
          <cell r="AL598">
            <v>-1812.4999999990687</v>
          </cell>
          <cell r="AM598">
            <v>-898.79999999888241</v>
          </cell>
          <cell r="AN598">
            <v>-2468.1999999992549</v>
          </cell>
          <cell r="AO598">
            <v>-2174.2999999998137</v>
          </cell>
          <cell r="AP598">
            <v>-998.79999999981374</v>
          </cell>
          <cell r="AQ598">
            <v>-515</v>
          </cell>
          <cell r="AR598">
            <v>-24960</v>
          </cell>
          <cell r="AS598">
            <v>-1776.4000000022352</v>
          </cell>
          <cell r="AT598">
            <v>-2128.4000000003725</v>
          </cell>
          <cell r="AU598">
            <v>-1723.8999999985099</v>
          </cell>
          <cell r="AV598">
            <v>-2225.0999999996275</v>
          </cell>
          <cell r="AW598">
            <v>-4724.9999999990687</v>
          </cell>
          <cell r="AX598">
            <v>-3372.4000000003725</v>
          </cell>
          <cell r="AY598">
            <v>-1035.1000000005588</v>
          </cell>
          <cell r="AZ598">
            <v>-744.70000000018626</v>
          </cell>
          <cell r="BA598">
            <v>-2213.9000000003725</v>
          </cell>
          <cell r="BB598">
            <v>-2800.8999999985099</v>
          </cell>
          <cell r="BC598">
            <v>-1516.5000000009313</v>
          </cell>
          <cell r="BD598">
            <v>-697.70000000018626</v>
          </cell>
          <cell r="BE598">
            <v>-33196.899999991059</v>
          </cell>
          <cell r="BF598">
            <v>-3266.6999999992549</v>
          </cell>
          <cell r="BG598">
            <v>-2340.2000000001863</v>
          </cell>
          <cell r="BH598">
            <v>-2492.4999999990687</v>
          </cell>
          <cell r="BI598">
            <v>-1869.3000000007451</v>
          </cell>
          <cell r="BJ598">
            <v>-3067.7000000001863</v>
          </cell>
          <cell r="BK598">
            <v>-4192.9000000003725</v>
          </cell>
          <cell r="BL598">
            <v>-1810.7000000001863</v>
          </cell>
          <cell r="BM598">
            <v>-1859.8000000007451</v>
          </cell>
          <cell r="BN598">
            <v>-4450.3000000007451</v>
          </cell>
          <cell r="BO598">
            <v>-2724.8000000007451</v>
          </cell>
          <cell r="BP598">
            <v>-2877.1999999992549</v>
          </cell>
          <cell r="BQ598">
            <v>-2244.7999999998137</v>
          </cell>
          <cell r="BR598">
            <v>-28173.100000008941</v>
          </cell>
          <cell r="BS598">
            <v>-2482.1999999992549</v>
          </cell>
          <cell r="BT598">
            <v>-2925.0999999996275</v>
          </cell>
          <cell r="BU598">
            <v>-2323.5</v>
          </cell>
          <cell r="BV598">
            <v>-1413.1999999992549</v>
          </cell>
          <cell r="BW598">
            <v>-1698.3000000007451</v>
          </cell>
          <cell r="BX598">
            <v>-5095.6999999992549</v>
          </cell>
          <cell r="BY598">
            <v>-1346.1000000005588</v>
          </cell>
          <cell r="BZ598">
            <v>-1315.5</v>
          </cell>
          <cell r="CA598">
            <v>-4243.6999999992549</v>
          </cell>
          <cell r="CB598">
            <v>-1970.6000000005588</v>
          </cell>
          <cell r="CC598">
            <v>-1356.2000000011176</v>
          </cell>
          <cell r="CD598">
            <v>-2002.9999999990687</v>
          </cell>
          <cell r="CE598">
            <v>-32176.29999999702</v>
          </cell>
          <cell r="CF598">
            <v>-3070.4999999990687</v>
          </cell>
          <cell r="CG598">
            <v>-2276.2000000001863</v>
          </cell>
          <cell r="CH598">
            <v>-2658.7999999998137</v>
          </cell>
          <cell r="CI598">
            <v>-1601.7000000001863</v>
          </cell>
          <cell r="CJ598">
            <v>-2660.7999999988824</v>
          </cell>
          <cell r="CK598">
            <v>-5671.4999999990687</v>
          </cell>
          <cell r="CL598">
            <v>-1458.9000000003725</v>
          </cell>
          <cell r="CM598">
            <v>-2854.7999999998137</v>
          </cell>
          <cell r="CN598">
            <v>-4057.5999999996275</v>
          </cell>
          <cell r="CO598">
            <v>-2779</v>
          </cell>
          <cell r="CP598">
            <v>-1563.6000000005588</v>
          </cell>
          <cell r="CQ598">
            <v>-1522.9000000003725</v>
          </cell>
          <cell r="CR598">
            <v>-29439.29999999702</v>
          </cell>
          <cell r="CS598">
            <v>-3099.1000000005588</v>
          </cell>
          <cell r="CT598">
            <v>-2921.7999999998137</v>
          </cell>
          <cell r="CU598">
            <v>-2062.0999999996275</v>
          </cell>
          <cell r="CV598">
            <v>-1210.3999999994412</v>
          </cell>
          <cell r="CW598">
            <v>-3269.7000000001863</v>
          </cell>
          <cell r="CX598">
            <v>-4705.4999999990687</v>
          </cell>
          <cell r="CY598">
            <v>-1107.0999999986961</v>
          </cell>
          <cell r="CZ598">
            <v>-2496.6999999992549</v>
          </cell>
          <cell r="DA598">
            <v>-3767.1999999992549</v>
          </cell>
          <cell r="DB598">
            <v>-2161.5</v>
          </cell>
          <cell r="DC598">
            <v>-1320.1999999992549</v>
          </cell>
          <cell r="DD598">
            <v>-1318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-1217.2000000001863</v>
          </cell>
          <cell r="G599">
            <v>-2159.5</v>
          </cell>
          <cell r="H599">
            <v>-3193.7999999998137</v>
          </cell>
          <cell r="I599">
            <v>-2555.0999999996275</v>
          </cell>
          <cell r="J599">
            <v>-5254.9999999990687</v>
          </cell>
          <cell r="K599">
            <v>-5140.7999999998137</v>
          </cell>
          <cell r="L599">
            <v>-790</v>
          </cell>
          <cell r="M599">
            <v>-567.09999999962747</v>
          </cell>
          <cell r="N599">
            <v>-1481.6999999992549</v>
          </cell>
          <cell r="O599">
            <v>-2608</v>
          </cell>
          <cell r="P599">
            <v>-1042.9000000003725</v>
          </cell>
          <cell r="Q599">
            <v>-743.20000000018626</v>
          </cell>
          <cell r="R599">
            <v>-26086.10000000149</v>
          </cell>
          <cell r="S599">
            <v>-1852.4000000003725</v>
          </cell>
          <cell r="T599">
            <v>-2133</v>
          </cell>
          <cell r="U599">
            <v>-2301.3999999994412</v>
          </cell>
          <cell r="V599">
            <v>-1919.7999999998137</v>
          </cell>
          <cell r="W599">
            <v>-4761.0999999996275</v>
          </cell>
          <cell r="X599">
            <v>-4779.7999999998137</v>
          </cell>
          <cell r="Y599">
            <v>-1398.7999999998137</v>
          </cell>
          <cell r="Z599">
            <v>-1575.7000000001863</v>
          </cell>
          <cell r="AA599">
            <v>-2044.7999999998137</v>
          </cell>
          <cell r="AB599">
            <v>-1509.2000000001863</v>
          </cell>
          <cell r="AC599">
            <v>-1518.7000000001863</v>
          </cell>
          <cell r="AD599">
            <v>-291.40000000037253</v>
          </cell>
          <cell r="AE599">
            <v>-23011.70000000298</v>
          </cell>
          <cell r="AF599">
            <v>-1383.5999999996275</v>
          </cell>
          <cell r="AG599">
            <v>-1523.5999999996275</v>
          </cell>
          <cell r="AH599">
            <v>-2398.2000000001863</v>
          </cell>
          <cell r="AI599">
            <v>-2173.4000000003725</v>
          </cell>
          <cell r="AJ599">
            <v>-4246.7000000001863</v>
          </cell>
          <cell r="AK599">
            <v>-3175</v>
          </cell>
          <cell r="AL599">
            <v>-1948.5</v>
          </cell>
          <cell r="AM599">
            <v>-774.5</v>
          </cell>
          <cell r="AN599">
            <v>-1931.6000000014901</v>
          </cell>
          <cell r="AO599">
            <v>-1272.5999999996275</v>
          </cell>
          <cell r="AP599">
            <v>-1423.7999999998137</v>
          </cell>
          <cell r="AQ599">
            <v>-760.20000000018626</v>
          </cell>
          <cell r="AR599">
            <v>-24653.199999988079</v>
          </cell>
          <cell r="AS599">
            <v>-1650.2000000001863</v>
          </cell>
          <cell r="AT599">
            <v>-1712</v>
          </cell>
          <cell r="AU599">
            <v>-1866.7000000001863</v>
          </cell>
          <cell r="AV599">
            <v>-2428.0999999996275</v>
          </cell>
          <cell r="AW599">
            <v>-5606.6000000005588</v>
          </cell>
          <cell r="AX599">
            <v>-3564.1000000005588</v>
          </cell>
          <cell r="AY599">
            <v>-810.29999999981374</v>
          </cell>
          <cell r="AZ599">
            <v>-406.79999999981374</v>
          </cell>
          <cell r="BA599">
            <v>-2361.5</v>
          </cell>
          <cell r="BB599">
            <v>-1800.7000000001863</v>
          </cell>
          <cell r="BC599">
            <v>-1424.5</v>
          </cell>
          <cell r="BD599">
            <v>-1021.7000000001863</v>
          </cell>
          <cell r="BE599">
            <v>-25034.30000000447</v>
          </cell>
          <cell r="BF599">
            <v>-2228.5</v>
          </cell>
          <cell r="BG599">
            <v>-1327.0999999996275</v>
          </cell>
          <cell r="BH599">
            <v>-2563.7999999998137</v>
          </cell>
          <cell r="BI599">
            <v>-1481.4000000003725</v>
          </cell>
          <cell r="BJ599">
            <v>-3294.8999999999069</v>
          </cell>
          <cell r="BK599">
            <v>-2882.2999999998137</v>
          </cell>
          <cell r="BL599">
            <v>-601.20000000018626</v>
          </cell>
          <cell r="BM599">
            <v>-1712.1000000005588</v>
          </cell>
          <cell r="BN599">
            <v>-3326.2999999998137</v>
          </cell>
          <cell r="BO599">
            <v>-2212.5</v>
          </cell>
          <cell r="BP599">
            <v>-1805.5</v>
          </cell>
          <cell r="BQ599">
            <v>-1598.7000000001863</v>
          </cell>
          <cell r="BR599">
            <v>-25392.29999999702</v>
          </cell>
          <cell r="BS599">
            <v>-3052.5</v>
          </cell>
          <cell r="BT599">
            <v>-1711.2999999998137</v>
          </cell>
          <cell r="BU599">
            <v>-2972.7999999998137</v>
          </cell>
          <cell r="BV599">
            <v>-2135.2999999998137</v>
          </cell>
          <cell r="BW599">
            <v>-1335</v>
          </cell>
          <cell r="BX599">
            <v>-3909</v>
          </cell>
          <cell r="BY599">
            <v>-567</v>
          </cell>
          <cell r="BZ599">
            <v>-1461.4000000003725</v>
          </cell>
          <cell r="CA599">
            <v>-2829.9000000003725</v>
          </cell>
          <cell r="CB599">
            <v>-1537.5</v>
          </cell>
          <cell r="CC599">
            <v>-2346.9000000003725</v>
          </cell>
          <cell r="CD599">
            <v>-1533.7000000001863</v>
          </cell>
          <cell r="CE599">
            <v>-26007.69999999553</v>
          </cell>
          <cell r="CF599">
            <v>-1816.5</v>
          </cell>
          <cell r="CG599">
            <v>-1859.7000000001863</v>
          </cell>
          <cell r="CH599">
            <v>-2398.5</v>
          </cell>
          <cell r="CI599">
            <v>-2169.7000000011176</v>
          </cell>
          <cell r="CJ599">
            <v>-3758.5</v>
          </cell>
          <cell r="CK599">
            <v>-3805.7999999998137</v>
          </cell>
          <cell r="CL599">
            <v>-668.79999999981374</v>
          </cell>
          <cell r="CM599">
            <v>-1597.9000000003725</v>
          </cell>
          <cell r="CN599">
            <v>-2558.6999999997206</v>
          </cell>
          <cell r="CO599">
            <v>-2085.2000000001863</v>
          </cell>
          <cell r="CP599">
            <v>-1805</v>
          </cell>
          <cell r="CQ599">
            <v>-1483.4000000003725</v>
          </cell>
          <cell r="CR599">
            <v>-27716.39999999851</v>
          </cell>
          <cell r="CS599">
            <v>-2029.7000000001863</v>
          </cell>
          <cell r="CT599">
            <v>-2154.1999999992549</v>
          </cell>
          <cell r="CU599">
            <v>-3256.4000000003725</v>
          </cell>
          <cell r="CV599">
            <v>-2048.2999999988824</v>
          </cell>
          <cell r="CW599">
            <v>-4421</v>
          </cell>
          <cell r="CX599">
            <v>-3210.2999999998137</v>
          </cell>
          <cell r="CY599">
            <v>-458.79999999981374</v>
          </cell>
          <cell r="CZ599">
            <v>-1613.7000000001863</v>
          </cell>
          <cell r="DA599">
            <v>-2236.5</v>
          </cell>
          <cell r="DB599">
            <v>-2297.7999999998137</v>
          </cell>
          <cell r="DC599">
            <v>-1860.7000000001863</v>
          </cell>
          <cell r="DD599">
            <v>-2129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-3154.5999999996275</v>
          </cell>
          <cell r="G600">
            <v>-1767.7000000001863</v>
          </cell>
          <cell r="H600">
            <v>-1540.7999999998137</v>
          </cell>
          <cell r="I600">
            <v>-1459.0999999996275</v>
          </cell>
          <cell r="J600">
            <v>-1376.5</v>
          </cell>
          <cell r="K600">
            <v>-4225.1000000014901</v>
          </cell>
          <cell r="L600">
            <v>-1761.5999999996275</v>
          </cell>
          <cell r="M600">
            <v>-2141.4000000003725</v>
          </cell>
          <cell r="N600">
            <v>-2554.7999999998137</v>
          </cell>
          <cell r="O600">
            <v>-1892.9599999999627</v>
          </cell>
          <cell r="P600">
            <v>-1719.9000000003725</v>
          </cell>
          <cell r="Q600">
            <v>-1382.7999999998137</v>
          </cell>
          <cell r="R600">
            <v>-17924.070000000298</v>
          </cell>
          <cell r="S600">
            <v>-2697.9000000003725</v>
          </cell>
          <cell r="T600">
            <v>-482.60000000149012</v>
          </cell>
          <cell r="U600">
            <v>-615.20000000018626</v>
          </cell>
          <cell r="V600">
            <v>-659.99999999906868</v>
          </cell>
          <cell r="W600">
            <v>-803.1999999997206</v>
          </cell>
          <cell r="X600">
            <v>-2621.2000000001863</v>
          </cell>
          <cell r="Y600">
            <v>-2723.2999999998137</v>
          </cell>
          <cell r="Z600">
            <v>-2154.2999999998137</v>
          </cell>
          <cell r="AA600">
            <v>-918.35999999986961</v>
          </cell>
          <cell r="AB600">
            <v>-1885.8100000000559</v>
          </cell>
          <cell r="AC600">
            <v>-1149</v>
          </cell>
          <cell r="AD600">
            <v>-1213.2000000001863</v>
          </cell>
          <cell r="AE600">
            <v>-16958.649999991059</v>
          </cell>
          <cell r="AF600">
            <v>-2384.7999999998137</v>
          </cell>
          <cell r="AG600">
            <v>-500.09999999962747</v>
          </cell>
          <cell r="AH600">
            <v>-860.10000000055879</v>
          </cell>
          <cell r="AI600">
            <v>-1163.4000000003725</v>
          </cell>
          <cell r="AJ600">
            <v>-581.89999999990687</v>
          </cell>
          <cell r="AK600">
            <v>-3526.3000000007451</v>
          </cell>
          <cell r="AL600">
            <v>-1926.0999999996275</v>
          </cell>
          <cell r="AM600">
            <v>-1657.3999999994412</v>
          </cell>
          <cell r="AN600">
            <v>-693.39999999990687</v>
          </cell>
          <cell r="AO600">
            <v>-1036.1500000003725</v>
          </cell>
          <cell r="AP600">
            <v>-1114.7000000001863</v>
          </cell>
          <cell r="AQ600">
            <v>-1514.2999999998137</v>
          </cell>
          <cell r="AR600">
            <v>-20725.839999996126</v>
          </cell>
          <cell r="AS600">
            <v>-3320.5</v>
          </cell>
          <cell r="AT600">
            <v>-1148.2000000001863</v>
          </cell>
          <cell r="AU600">
            <v>-749.09999999962747</v>
          </cell>
          <cell r="AV600">
            <v>-1250.1999999992549</v>
          </cell>
          <cell r="AW600">
            <v>-1032.0599999995902</v>
          </cell>
          <cell r="AX600">
            <v>-3263</v>
          </cell>
          <cell r="AY600">
            <v>-2154.3999999994412</v>
          </cell>
          <cell r="AZ600">
            <v>-1187.2000000011176</v>
          </cell>
          <cell r="BA600">
            <v>-2241.0800000000745</v>
          </cell>
          <cell r="BB600">
            <v>-1112.0999999996275</v>
          </cell>
          <cell r="BC600">
            <v>-2035.4999999990687</v>
          </cell>
          <cell r="BD600">
            <v>-1232.5</v>
          </cell>
          <cell r="BE600">
            <v>-7017.3500000089407</v>
          </cell>
          <cell r="BF600">
            <v>-220.70000000018626</v>
          </cell>
          <cell r="BG600">
            <v>-815.70000000018626</v>
          </cell>
          <cell r="BH600">
            <v>-163.5</v>
          </cell>
          <cell r="BI600">
            <v>-94</v>
          </cell>
          <cell r="BJ600">
            <v>-254.8000000002794</v>
          </cell>
          <cell r="BK600">
            <v>-1223.5</v>
          </cell>
          <cell r="BL600">
            <v>-1603.5999999996275</v>
          </cell>
          <cell r="BM600">
            <v>-617.60000000009313</v>
          </cell>
          <cell r="BN600">
            <v>-423.39999999990687</v>
          </cell>
          <cell r="BO600">
            <v>-478.04999999981374</v>
          </cell>
          <cell r="BP600">
            <v>-742.8000000002794</v>
          </cell>
          <cell r="BQ600">
            <v>-379.6999999997206</v>
          </cell>
          <cell r="BR600">
            <v>-5721.1600000038743</v>
          </cell>
          <cell r="BS600">
            <v>-554.5</v>
          </cell>
          <cell r="BT600">
            <v>-349.8000000002794</v>
          </cell>
          <cell r="BU600">
            <v>51.900000000372529</v>
          </cell>
          <cell r="BV600">
            <v>-102.5</v>
          </cell>
          <cell r="BW600">
            <v>-274.60000000009313</v>
          </cell>
          <cell r="BX600">
            <v>-1032.3999999999069</v>
          </cell>
          <cell r="BY600">
            <v>-1307</v>
          </cell>
          <cell r="BZ600">
            <v>-572.60000000009313</v>
          </cell>
          <cell r="CA600">
            <v>-271.56000000005588</v>
          </cell>
          <cell r="CB600">
            <v>-135.60000000009313</v>
          </cell>
          <cell r="CC600">
            <v>-703</v>
          </cell>
          <cell r="CD600">
            <v>-469.5</v>
          </cell>
          <cell r="CE600">
            <v>-6830.3399999961257</v>
          </cell>
          <cell r="CF600">
            <v>-930.8000000002794</v>
          </cell>
          <cell r="CG600">
            <v>-26.100000000093132</v>
          </cell>
          <cell r="CH600">
            <v>-215.1999999997206</v>
          </cell>
          <cell r="CI600">
            <v>-429.79999999981374</v>
          </cell>
          <cell r="CJ600">
            <v>-195.39999999990687</v>
          </cell>
          <cell r="CK600">
            <v>-1410.3999999999069</v>
          </cell>
          <cell r="CL600">
            <v>-1203.1999999992549</v>
          </cell>
          <cell r="CM600">
            <v>-851.59999999962747</v>
          </cell>
          <cell r="CN600">
            <v>-72.299999999813735</v>
          </cell>
          <cell r="CO600">
            <v>-334.14000000013039</v>
          </cell>
          <cell r="CP600">
            <v>-594.79999999981374</v>
          </cell>
          <cell r="CQ600">
            <v>-566.60000000055879</v>
          </cell>
          <cell r="CR600">
            <v>-7556.5300000011921</v>
          </cell>
          <cell r="CS600">
            <v>-913.39999999850988</v>
          </cell>
          <cell r="CT600">
            <v>-146.39999999990687</v>
          </cell>
          <cell r="CU600">
            <v>-71.199999999254942</v>
          </cell>
          <cell r="CV600">
            <v>-220.49999999953434</v>
          </cell>
          <cell r="CW600">
            <v>-467</v>
          </cell>
          <cell r="CX600">
            <v>-1048.0000000004657</v>
          </cell>
          <cell r="CY600">
            <v>-1698.6000000005588</v>
          </cell>
          <cell r="CZ600">
            <v>-466.1999999997206</v>
          </cell>
          <cell r="DA600">
            <v>-531.53999999957159</v>
          </cell>
          <cell r="DB600">
            <v>-737.29000000003725</v>
          </cell>
          <cell r="DC600">
            <v>-601.89999999990687</v>
          </cell>
          <cell r="DD600">
            <v>-654.50000000046566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1">
          <cell r="F601">
            <v>-522.56000000005588</v>
          </cell>
          <cell r="G601">
            <v>-450.57999999984168</v>
          </cell>
          <cell r="H601">
            <v>-571.94999999995343</v>
          </cell>
          <cell r="I601">
            <v>-331.94999999995343</v>
          </cell>
          <cell r="J601">
            <v>-635.88000000012107</v>
          </cell>
          <cell r="K601">
            <v>-1671.9399999999441</v>
          </cell>
          <cell r="L601">
            <v>-771.29999999981374</v>
          </cell>
          <cell r="M601">
            <v>-2054.3600000001024</v>
          </cell>
          <cell r="N601">
            <v>-1817.9099999999162</v>
          </cell>
          <cell r="O601">
            <v>-585.23999999999069</v>
          </cell>
          <cell r="P601">
            <v>-531.26000000000931</v>
          </cell>
          <cell r="Q601">
            <v>-787.0500000002794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</row>
        <row r="602">
          <cell r="F602">
            <v>0</v>
          </cell>
          <cell r="G602">
            <v>0</v>
          </cell>
          <cell r="H602">
            <v>-56.799999999813735</v>
          </cell>
          <cell r="I602">
            <v>-827.5999999998603</v>
          </cell>
          <cell r="J602">
            <v>-379.20000000018626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-264</v>
          </cell>
          <cell r="P602">
            <v>0</v>
          </cell>
          <cell r="Q602">
            <v>0</v>
          </cell>
          <cell r="R602">
            <v>-2237.8999999985099</v>
          </cell>
          <cell r="S602">
            <v>0</v>
          </cell>
          <cell r="T602">
            <v>0</v>
          </cell>
          <cell r="U602">
            <v>-110.70000000018626</v>
          </cell>
          <cell r="V602">
            <v>-520</v>
          </cell>
          <cell r="W602">
            <v>-1607.2000000001863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-2398.1000000014901</v>
          </cell>
          <cell r="AF602">
            <v>0</v>
          </cell>
          <cell r="AG602">
            <v>-275.69999999995343</v>
          </cell>
          <cell r="AH602">
            <v>-199.30000000004657</v>
          </cell>
          <cell r="AI602">
            <v>-273.20000000018626</v>
          </cell>
          <cell r="AJ602">
            <v>-1322.5</v>
          </cell>
          <cell r="AK602">
            <v>-325.40000000037253</v>
          </cell>
          <cell r="AL602">
            <v>0</v>
          </cell>
          <cell r="AM602">
            <v>0</v>
          </cell>
          <cell r="AN602">
            <v>0</v>
          </cell>
          <cell r="AO602">
            <v>-2</v>
          </cell>
          <cell r="AP602">
            <v>0</v>
          </cell>
          <cell r="AQ602">
            <v>0</v>
          </cell>
          <cell r="AR602">
            <v>-2345.8000000007451</v>
          </cell>
          <cell r="AS602">
            <v>0</v>
          </cell>
          <cell r="AT602">
            <v>-23.899999999906868</v>
          </cell>
          <cell r="AU602">
            <v>-226</v>
          </cell>
          <cell r="AV602">
            <v>-394.20000000018626</v>
          </cell>
          <cell r="AW602">
            <v>-1187.5</v>
          </cell>
          <cell r="AX602">
            <v>-299</v>
          </cell>
          <cell r="AY602">
            <v>0</v>
          </cell>
          <cell r="AZ602">
            <v>0</v>
          </cell>
          <cell r="BA602">
            <v>-215.19999999995343</v>
          </cell>
          <cell r="BB602">
            <v>0</v>
          </cell>
          <cell r="BC602">
            <v>0</v>
          </cell>
          <cell r="BD602">
            <v>0</v>
          </cell>
          <cell r="BE602">
            <v>-4547.6000000052154</v>
          </cell>
          <cell r="BF602">
            <v>-374</v>
          </cell>
          <cell r="BG602">
            <v>-348.69999999995343</v>
          </cell>
          <cell r="BH602">
            <v>-294.39999999990687</v>
          </cell>
          <cell r="BI602">
            <v>-754.20000000018626</v>
          </cell>
          <cell r="BJ602">
            <v>-1147.1999999999534</v>
          </cell>
          <cell r="BK602">
            <v>-492</v>
          </cell>
          <cell r="BL602">
            <v>0</v>
          </cell>
          <cell r="BM602">
            <v>-99.599999999627471</v>
          </cell>
          <cell r="BN602">
            <v>-358.80000000004657</v>
          </cell>
          <cell r="BO602">
            <v>-260.29999999981374</v>
          </cell>
          <cell r="BP602">
            <v>-418.39999999990687</v>
          </cell>
          <cell r="BQ602">
            <v>0</v>
          </cell>
          <cell r="BR602">
            <v>-5137.8000000044703</v>
          </cell>
          <cell r="BS602">
            <v>-420</v>
          </cell>
          <cell r="BT602">
            <v>-330.29999999981374</v>
          </cell>
          <cell r="BU602">
            <v>-579</v>
          </cell>
          <cell r="BV602">
            <v>-353.4000000001397</v>
          </cell>
          <cell r="BW602">
            <v>-1471</v>
          </cell>
          <cell r="BX602">
            <v>-745.70000000018626</v>
          </cell>
          <cell r="BY602">
            <v>0</v>
          </cell>
          <cell r="BZ602">
            <v>-174.59999999962747</v>
          </cell>
          <cell r="CA602">
            <v>-500.19999999995343</v>
          </cell>
          <cell r="CB602">
            <v>-411.29999999981374</v>
          </cell>
          <cell r="CC602">
            <v>-152.30000000004657</v>
          </cell>
          <cell r="CD602">
            <v>0</v>
          </cell>
          <cell r="CE602">
            <v>-6164.0000000037253</v>
          </cell>
          <cell r="CF602">
            <v>-782</v>
          </cell>
          <cell r="CG602">
            <v>-115.70000000018626</v>
          </cell>
          <cell r="CH602">
            <v>-1103.6000000000931</v>
          </cell>
          <cell r="CI602">
            <v>-683.5</v>
          </cell>
          <cell r="CJ602">
            <v>-1156.6000000000931</v>
          </cell>
          <cell r="CK602">
            <v>-758.59999999962747</v>
          </cell>
          <cell r="CL602">
            <v>0</v>
          </cell>
          <cell r="CM602">
            <v>-230.20000000018626</v>
          </cell>
          <cell r="CN602">
            <v>-532.30000000004657</v>
          </cell>
          <cell r="CO602">
            <v>-513.79999999981374</v>
          </cell>
          <cell r="CP602">
            <v>-243.69999999995343</v>
          </cell>
          <cell r="CQ602">
            <v>-44</v>
          </cell>
          <cell r="CR602">
            <v>-5207.1999999992549</v>
          </cell>
          <cell r="CS602">
            <v>-107.29999999981374</v>
          </cell>
          <cell r="CT602">
            <v>-348</v>
          </cell>
          <cell r="CU602">
            <v>-384</v>
          </cell>
          <cell r="CV602">
            <v>-603.30000000004657</v>
          </cell>
          <cell r="CW602">
            <v>-1820.2000000001863</v>
          </cell>
          <cell r="CX602">
            <v>-305.80000000004657</v>
          </cell>
          <cell r="CY602">
            <v>-239</v>
          </cell>
          <cell r="CZ602">
            <v>-90</v>
          </cell>
          <cell r="DA602">
            <v>-274.89999999990687</v>
          </cell>
          <cell r="DB602">
            <v>-527.79999999981374</v>
          </cell>
          <cell r="DC602">
            <v>-345</v>
          </cell>
          <cell r="DD602">
            <v>-161.89999999990687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-169.19999999995343</v>
          </cell>
          <cell r="J604">
            <v>0</v>
          </cell>
          <cell r="K604">
            <v>-734.19999999995343</v>
          </cell>
          <cell r="L604">
            <v>-105.5</v>
          </cell>
          <cell r="M604">
            <v>-639</v>
          </cell>
          <cell r="N604">
            <v>-865</v>
          </cell>
          <cell r="O604">
            <v>-598.89999999990687</v>
          </cell>
          <cell r="P604">
            <v>0</v>
          </cell>
          <cell r="Q604">
            <v>0</v>
          </cell>
          <cell r="R604">
            <v>-1912.3000000007451</v>
          </cell>
          <cell r="S604">
            <v>0</v>
          </cell>
          <cell r="T604">
            <v>-239</v>
          </cell>
          <cell r="U604">
            <v>0</v>
          </cell>
          <cell r="V604">
            <v>0</v>
          </cell>
          <cell r="W604">
            <v>0</v>
          </cell>
          <cell r="X604">
            <v>-158.5</v>
          </cell>
          <cell r="Y604">
            <v>-189</v>
          </cell>
          <cell r="Z604">
            <v>-292.29999999981374</v>
          </cell>
          <cell r="AA604">
            <v>-559.20000000018626</v>
          </cell>
          <cell r="AB604">
            <v>-474.29999999981374</v>
          </cell>
          <cell r="AC604">
            <v>0</v>
          </cell>
          <cell r="AD604">
            <v>0</v>
          </cell>
          <cell r="AE604">
            <v>-2600.4000000022352</v>
          </cell>
          <cell r="AF604">
            <v>0</v>
          </cell>
          <cell r="AG604">
            <v>-189.60000000009313</v>
          </cell>
          <cell r="AH604">
            <v>0</v>
          </cell>
          <cell r="AI604">
            <v>0</v>
          </cell>
          <cell r="AJ604">
            <v>0</v>
          </cell>
          <cell r="AK604">
            <v>-813.19999999995343</v>
          </cell>
          <cell r="AL604">
            <v>-167.39999999990687</v>
          </cell>
          <cell r="AM604">
            <v>-297.40000000037253</v>
          </cell>
          <cell r="AN604">
            <v>-754.59999999962747</v>
          </cell>
          <cell r="AO604">
            <v>-378.20000000018626</v>
          </cell>
          <cell r="AP604">
            <v>0</v>
          </cell>
          <cell r="AQ604">
            <v>0</v>
          </cell>
          <cell r="AR604">
            <v>-2335.8999999985099</v>
          </cell>
          <cell r="AS604">
            <v>0</v>
          </cell>
          <cell r="AT604">
            <v>-126</v>
          </cell>
          <cell r="AU604">
            <v>-104.19999999995343</v>
          </cell>
          <cell r="AV604">
            <v>-148.39999999990687</v>
          </cell>
          <cell r="AW604">
            <v>0</v>
          </cell>
          <cell r="AX604">
            <v>-444.89999999990687</v>
          </cell>
          <cell r="AY604">
            <v>-393.70000000018626</v>
          </cell>
          <cell r="AZ604">
            <v>-202.79999999981374</v>
          </cell>
          <cell r="BA604">
            <v>-546.20000000018626</v>
          </cell>
          <cell r="BB604">
            <v>-369.70000000018626</v>
          </cell>
          <cell r="BC604">
            <v>0</v>
          </cell>
          <cell r="BD604">
            <v>0</v>
          </cell>
          <cell r="BE604">
            <v>-1378.5999999996275</v>
          </cell>
          <cell r="BF604">
            <v>0</v>
          </cell>
          <cell r="BG604">
            <v>1</v>
          </cell>
          <cell r="BH604">
            <v>0</v>
          </cell>
          <cell r="BI604">
            <v>0</v>
          </cell>
          <cell r="BJ604">
            <v>0</v>
          </cell>
          <cell r="BK604">
            <v>-236.89999999990687</v>
          </cell>
          <cell r="BL604">
            <v>-310</v>
          </cell>
          <cell r="BM604">
            <v>-191.70000000018626</v>
          </cell>
          <cell r="BN604">
            <v>-424</v>
          </cell>
          <cell r="BO604">
            <v>-221</v>
          </cell>
          <cell r="BP604">
            <v>4</v>
          </cell>
          <cell r="BQ604">
            <v>0</v>
          </cell>
          <cell r="BR604">
            <v>-1740.3999999985099</v>
          </cell>
          <cell r="BS604">
            <v>0</v>
          </cell>
          <cell r="BT604">
            <v>1.1999999999534339</v>
          </cell>
          <cell r="BU604">
            <v>0</v>
          </cell>
          <cell r="BV604">
            <v>0</v>
          </cell>
          <cell r="BW604">
            <v>0</v>
          </cell>
          <cell r="BX604">
            <v>-542</v>
          </cell>
          <cell r="BY604">
            <v>-125.80000000004657</v>
          </cell>
          <cell r="BZ604">
            <v>-278.40000000037253</v>
          </cell>
          <cell r="CA604">
            <v>-481</v>
          </cell>
          <cell r="CB604">
            <v>-283.20000000018626</v>
          </cell>
          <cell r="CC604">
            <v>-31.200000000186265</v>
          </cell>
          <cell r="CD604">
            <v>0</v>
          </cell>
          <cell r="CE604">
            <v>-2336.6000000014901</v>
          </cell>
          <cell r="CF604">
            <v>0.89999999990686774</v>
          </cell>
          <cell r="CG604">
            <v>0</v>
          </cell>
          <cell r="CH604">
            <v>0</v>
          </cell>
          <cell r="CI604">
            <v>-149.9000000001397</v>
          </cell>
          <cell r="CJ604">
            <v>0</v>
          </cell>
          <cell r="CK604">
            <v>-450.79999999981374</v>
          </cell>
          <cell r="CL604">
            <v>-349.69999999995343</v>
          </cell>
          <cell r="CM604">
            <v>-289</v>
          </cell>
          <cell r="CN604">
            <v>-499.5</v>
          </cell>
          <cell r="CO604">
            <v>-551.79999999981374</v>
          </cell>
          <cell r="CP604">
            <v>-46.799999999813735</v>
          </cell>
          <cell r="CQ604">
            <v>0</v>
          </cell>
          <cell r="CR604">
            <v>-2480.1999999955297</v>
          </cell>
          <cell r="CS604">
            <v>0</v>
          </cell>
          <cell r="CT604">
            <v>8.8000000000465661</v>
          </cell>
          <cell r="CU604">
            <v>0</v>
          </cell>
          <cell r="CV604">
            <v>0</v>
          </cell>
          <cell r="CW604">
            <v>0</v>
          </cell>
          <cell r="CX604">
            <v>-592.69999999995343</v>
          </cell>
          <cell r="CY604">
            <v>-258.5</v>
          </cell>
          <cell r="CZ604">
            <v>-233</v>
          </cell>
          <cell r="DA604">
            <v>-719.20000000018626</v>
          </cell>
          <cell r="DB604">
            <v>-560.29999999981374</v>
          </cell>
          <cell r="DC604">
            <v>-125.30000000004657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</row>
        <row r="606">
          <cell r="F606">
            <v>-102.10000000009313</v>
          </cell>
          <cell r="G606">
            <v>-58</v>
          </cell>
          <cell r="H606">
            <v>-159.89999999990687</v>
          </cell>
          <cell r="I606">
            <v>-384.70400000014342</v>
          </cell>
          <cell r="J606">
            <v>0</v>
          </cell>
          <cell r="K606">
            <v>-392.5</v>
          </cell>
          <cell r="L606">
            <v>-18.899999999906868</v>
          </cell>
          <cell r="M606">
            <v>-778.75</v>
          </cell>
          <cell r="N606">
            <v>-470.29999999981374</v>
          </cell>
          <cell r="O606">
            <v>-197</v>
          </cell>
          <cell r="P606">
            <v>-68.800000000046566</v>
          </cell>
          <cell r="Q606">
            <v>-27.399999999906868</v>
          </cell>
          <cell r="R606">
            <v>-2772.6699999943376</v>
          </cell>
          <cell r="S606">
            <v>-7.5</v>
          </cell>
          <cell r="T606">
            <v>-18.600000000093132</v>
          </cell>
          <cell r="U606">
            <v>-210.89999999990687</v>
          </cell>
          <cell r="V606">
            <v>-134.70000000018626</v>
          </cell>
          <cell r="W606">
            <v>-911.29999999981374</v>
          </cell>
          <cell r="X606">
            <v>-406.61000000033528</v>
          </cell>
          <cell r="Y606">
            <v>-301.66000000014901</v>
          </cell>
          <cell r="Z606">
            <v>-396.30000000004657</v>
          </cell>
          <cell r="AA606">
            <v>-226.10000000009313</v>
          </cell>
          <cell r="AB606">
            <v>-97.200000000186265</v>
          </cell>
          <cell r="AC606">
            <v>-41</v>
          </cell>
          <cell r="AD606">
            <v>-20.799999999813735</v>
          </cell>
          <cell r="AE606">
            <v>-2395.015000000596</v>
          </cell>
          <cell r="AF606">
            <v>-47.699999999953434</v>
          </cell>
          <cell r="AG606">
            <v>-40.099999999860302</v>
          </cell>
          <cell r="AH606">
            <v>-167.19999999995343</v>
          </cell>
          <cell r="AI606">
            <v>-26</v>
          </cell>
          <cell r="AJ606">
            <v>-227.0999999998603</v>
          </cell>
          <cell r="AK606">
            <v>-805.5</v>
          </cell>
          <cell r="AL606">
            <v>-346.90000000037253</v>
          </cell>
          <cell r="AM606">
            <v>-326.91000000014901</v>
          </cell>
          <cell r="AN606">
            <v>-313.40499999979511</v>
          </cell>
          <cell r="AO606">
            <v>-33.5</v>
          </cell>
          <cell r="AP606">
            <v>-40.199999999953434</v>
          </cell>
          <cell r="AQ606">
            <v>-20.5</v>
          </cell>
          <cell r="AR606">
            <v>-1836.6140000000596</v>
          </cell>
          <cell r="AS606">
            <v>-59.300000000046566</v>
          </cell>
          <cell r="AT606">
            <v>-20.870000000111759</v>
          </cell>
          <cell r="AU606">
            <v>-170.57499999995343</v>
          </cell>
          <cell r="AV606">
            <v>-88.600000000093132</v>
          </cell>
          <cell r="AW606">
            <v>0</v>
          </cell>
          <cell r="AX606">
            <v>-529.98999999975786</v>
          </cell>
          <cell r="AY606">
            <v>-333.20000000018626</v>
          </cell>
          <cell r="AZ606">
            <v>-258.39999999990687</v>
          </cell>
          <cell r="BA606">
            <v>-300.1589999999851</v>
          </cell>
          <cell r="BB606">
            <v>-32.800000000046566</v>
          </cell>
          <cell r="BC606">
            <v>-12.5</v>
          </cell>
          <cell r="BD606">
            <v>-30.21999999997206</v>
          </cell>
          <cell r="BE606">
            <v>-280.57000000402331</v>
          </cell>
          <cell r="BF606">
            <v>-3.8000000000465661</v>
          </cell>
          <cell r="BG606">
            <v>-24.309999999823049</v>
          </cell>
          <cell r="BH606">
            <v>-18</v>
          </cell>
          <cell r="BI606">
            <v>-5.6000000000931323</v>
          </cell>
          <cell r="BJ606">
            <v>0</v>
          </cell>
          <cell r="BK606">
            <v>-96.899999999906868</v>
          </cell>
          <cell r="BL606">
            <v>-20.979999999981374</v>
          </cell>
          <cell r="BM606">
            <v>-55.099999999627471</v>
          </cell>
          <cell r="BN606">
            <v>-8.2000000001862645</v>
          </cell>
          <cell r="BO606">
            <v>-0.5</v>
          </cell>
          <cell r="BP606">
            <v>-7.3999999999068677</v>
          </cell>
          <cell r="BQ606">
            <v>-39.78000000002794</v>
          </cell>
          <cell r="BR606">
            <v>-401.59600000083447</v>
          </cell>
          <cell r="BS606">
            <v>-5.6000000000931323</v>
          </cell>
          <cell r="BT606">
            <v>-101.42999999993481</v>
          </cell>
          <cell r="BU606">
            <v>-6.2060000000055879</v>
          </cell>
          <cell r="BV606">
            <v>-6.6000000000931323</v>
          </cell>
          <cell r="BW606">
            <v>0</v>
          </cell>
          <cell r="BX606">
            <v>-150.73999999975786</v>
          </cell>
          <cell r="BY606">
            <v>-38.21999999997206</v>
          </cell>
          <cell r="BZ606">
            <v>-58.799999999813735</v>
          </cell>
          <cell r="CA606">
            <v>-9.3999999999068677</v>
          </cell>
          <cell r="CB606">
            <v>-0.79999999981373549</v>
          </cell>
          <cell r="CC606">
            <v>-8.8000000002793968</v>
          </cell>
          <cell r="CD606">
            <v>-15</v>
          </cell>
          <cell r="CE606">
            <v>-249.54499999806285</v>
          </cell>
          <cell r="CF606">
            <v>-6.0999999998603016</v>
          </cell>
          <cell r="CG606">
            <v>-5.8000000000465661</v>
          </cell>
          <cell r="CH606">
            <v>-39.010000000009313</v>
          </cell>
          <cell r="CI606">
            <v>-5.6999999999534339</v>
          </cell>
          <cell r="CJ606">
            <v>0</v>
          </cell>
          <cell r="CK606">
            <v>-9.2999999998137355</v>
          </cell>
          <cell r="CL606">
            <v>4.4699999999720603</v>
          </cell>
          <cell r="CM606">
            <v>-101.90999999991618</v>
          </cell>
          <cell r="CN606">
            <v>-43.915000000037253</v>
          </cell>
          <cell r="CO606">
            <v>-0.10000000009313226</v>
          </cell>
          <cell r="CP606">
            <v>-33.179999999934807</v>
          </cell>
          <cell r="CQ606">
            <v>-9</v>
          </cell>
          <cell r="CR606">
            <v>-416.65000000596046</v>
          </cell>
          <cell r="CS606">
            <v>-14.5</v>
          </cell>
          <cell r="CT606">
            <v>-19.909999999916181</v>
          </cell>
          <cell r="CU606">
            <v>-30.470000000204891</v>
          </cell>
          <cell r="CV606">
            <v>-7.6000000000931323</v>
          </cell>
          <cell r="CW606">
            <v>0</v>
          </cell>
          <cell r="CX606">
            <v>-98.220000000204891</v>
          </cell>
          <cell r="CY606">
            <v>-6.8599999998696148</v>
          </cell>
          <cell r="CZ606">
            <v>-131.39000000036322</v>
          </cell>
          <cell r="DA606">
            <v>-50.600000000093132</v>
          </cell>
          <cell r="DB606">
            <v>-3.5</v>
          </cell>
          <cell r="DC606">
            <v>-10.699999999953434</v>
          </cell>
          <cell r="DD606">
            <v>-42.899999999906868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</row>
        <row r="608">
          <cell r="F608">
            <v>0</v>
          </cell>
          <cell r="G608">
            <v>-1.0000000009313226E-2</v>
          </cell>
          <cell r="H608">
            <v>0</v>
          </cell>
          <cell r="I608">
            <v>-0.22600000002421439</v>
          </cell>
          <cell r="J608">
            <v>0</v>
          </cell>
          <cell r="K608">
            <v>-7.9299999999930151</v>
          </cell>
          <cell r="L608">
            <v>0</v>
          </cell>
          <cell r="M608">
            <v>-31.48499999998603</v>
          </cell>
          <cell r="N608">
            <v>0</v>
          </cell>
          <cell r="O608">
            <v>0</v>
          </cell>
          <cell r="P608">
            <v>-9.9999999802093953E-3</v>
          </cell>
          <cell r="Q608">
            <v>0</v>
          </cell>
          <cell r="R608">
            <v>-51.653999999165535</v>
          </cell>
          <cell r="S608">
            <v>-8.999999996740371E-2</v>
          </cell>
          <cell r="T608">
            <v>0</v>
          </cell>
          <cell r="U608">
            <v>0</v>
          </cell>
          <cell r="V608">
            <v>-0.18000000002211891</v>
          </cell>
          <cell r="W608">
            <v>0</v>
          </cell>
          <cell r="X608">
            <v>-7.4439999999594875</v>
          </cell>
          <cell r="Y608">
            <v>0</v>
          </cell>
          <cell r="Z608">
            <v>-43.939999999944121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-68.019999999552965</v>
          </cell>
          <cell r="AF608">
            <v>-0.11000000001513399</v>
          </cell>
          <cell r="AG608">
            <v>-1.0000000009313226E-2</v>
          </cell>
          <cell r="AH608">
            <v>0</v>
          </cell>
          <cell r="AI608">
            <v>-0.32000000000698492</v>
          </cell>
          <cell r="AJ608">
            <v>0</v>
          </cell>
          <cell r="AK608">
            <v>-12.959999999962747</v>
          </cell>
          <cell r="AL608">
            <v>0</v>
          </cell>
          <cell r="AM608">
            <v>-54.619999999995343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-46.031999999657273</v>
          </cell>
          <cell r="AS608">
            <v>-0.10199999995529652</v>
          </cell>
          <cell r="AT608">
            <v>-1.0000000009313226E-2</v>
          </cell>
          <cell r="AU608">
            <v>-1.0900000000256114</v>
          </cell>
          <cell r="AV608">
            <v>-0.57999999998719431</v>
          </cell>
          <cell r="AW608">
            <v>0</v>
          </cell>
          <cell r="AX608">
            <v>-3.5949999999720603</v>
          </cell>
          <cell r="AY608">
            <v>0</v>
          </cell>
          <cell r="AZ608">
            <v>-40.654999999969732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</row>
        <row r="609">
          <cell r="F609">
            <v>-48.849999999976717</v>
          </cell>
          <cell r="G609">
            <v>-46.349999999976717</v>
          </cell>
          <cell r="H609">
            <v>-23.689999999944121</v>
          </cell>
          <cell r="I609">
            <v>-113.59999999997672</v>
          </cell>
          <cell r="J609">
            <v>0</v>
          </cell>
          <cell r="K609">
            <v>-25.949999999953434</v>
          </cell>
          <cell r="L609">
            <v>-26.65500000002794</v>
          </cell>
          <cell r="M609">
            <v>0</v>
          </cell>
          <cell r="N609">
            <v>-25.5</v>
          </cell>
          <cell r="O609">
            <v>-68.150000000023283</v>
          </cell>
          <cell r="P609">
            <v>-38.099999999976717</v>
          </cell>
          <cell r="Q609">
            <v>-38.099999999976717</v>
          </cell>
          <cell r="R609">
            <v>-419.24500000011176</v>
          </cell>
          <cell r="S609">
            <v>-81.650000000023283</v>
          </cell>
          <cell r="T609">
            <v>-37.369999999995343</v>
          </cell>
          <cell r="U609">
            <v>-18.349999999976717</v>
          </cell>
          <cell r="V609">
            <v>0</v>
          </cell>
          <cell r="W609">
            <v>0</v>
          </cell>
          <cell r="X609">
            <v>-77.550000000046566</v>
          </cell>
          <cell r="Y609">
            <v>-67.125</v>
          </cell>
          <cell r="Z609">
            <v>-7.6999999999534339</v>
          </cell>
          <cell r="AA609">
            <v>-13.200000000069849</v>
          </cell>
          <cell r="AB609">
            <v>-52.650000000023283</v>
          </cell>
          <cell r="AC609">
            <v>-19.399999999906868</v>
          </cell>
          <cell r="AD609">
            <v>-44.25</v>
          </cell>
          <cell r="AE609">
            <v>-586.09500000067055</v>
          </cell>
          <cell r="AF609">
            <v>-68.5</v>
          </cell>
          <cell r="AG609">
            <v>-54.34499999997206</v>
          </cell>
          <cell r="AH609">
            <v>-24.53000000002794</v>
          </cell>
          <cell r="AI609">
            <v>0</v>
          </cell>
          <cell r="AJ609">
            <v>0</v>
          </cell>
          <cell r="AK609">
            <v>0</v>
          </cell>
          <cell r="AL609">
            <v>1.8800000000046566</v>
          </cell>
          <cell r="AM609">
            <v>-63.099999999976717</v>
          </cell>
          <cell r="AN609">
            <v>-118</v>
          </cell>
          <cell r="AO609">
            <v>-138.45000000006985</v>
          </cell>
          <cell r="AP609">
            <v>-65.450000000069849</v>
          </cell>
          <cell r="AQ609">
            <v>-55.599999999976717</v>
          </cell>
          <cell r="AR609">
            <v>-689.02500000037253</v>
          </cell>
          <cell r="AS609">
            <v>-51.299999999930151</v>
          </cell>
          <cell r="AT609">
            <v>-21.075000000011642</v>
          </cell>
          <cell r="AU609">
            <v>7.4199999999837019</v>
          </cell>
          <cell r="AV609">
            <v>-81.919999999983702</v>
          </cell>
          <cell r="AW609">
            <v>0</v>
          </cell>
          <cell r="AX609">
            <v>-101.90000000002328</v>
          </cell>
          <cell r="AY609">
            <v>-29.700000000011642</v>
          </cell>
          <cell r="AZ609">
            <v>-26.25</v>
          </cell>
          <cell r="BA609">
            <v>-156.34999999997672</v>
          </cell>
          <cell r="BB609">
            <v>-40.699999999953434</v>
          </cell>
          <cell r="BC609">
            <v>-111.84999999997672</v>
          </cell>
          <cell r="BD609">
            <v>-75.400000000023283</v>
          </cell>
          <cell r="BE609">
            <v>-550.12499999906868</v>
          </cell>
          <cell r="BF609">
            <v>-70.349999999976717</v>
          </cell>
          <cell r="BG609">
            <v>-70.275000000023283</v>
          </cell>
          <cell r="BH609">
            <v>1.4300000000512227</v>
          </cell>
          <cell r="BI609">
            <v>1.4999999984866008E-2</v>
          </cell>
          <cell r="BJ609">
            <v>0</v>
          </cell>
          <cell r="BK609">
            <v>-85.924999999988358</v>
          </cell>
          <cell r="BL609">
            <v>-29.569999999948777</v>
          </cell>
          <cell r="BM609">
            <v>-87.350000000093132</v>
          </cell>
          <cell r="BN609">
            <v>-103.5</v>
          </cell>
          <cell r="BO609">
            <v>-21</v>
          </cell>
          <cell r="BP609">
            <v>-39.199999999953434</v>
          </cell>
          <cell r="BQ609">
            <v>-44.400000000023283</v>
          </cell>
          <cell r="BR609">
            <v>-679.5699999993667</v>
          </cell>
          <cell r="BS609">
            <v>-34</v>
          </cell>
          <cell r="BT609">
            <v>-50.349999999976717</v>
          </cell>
          <cell r="BU609">
            <v>-9.0500000000465661</v>
          </cell>
          <cell r="BV609">
            <v>3.4999999974388629E-2</v>
          </cell>
          <cell r="BW609">
            <v>0</v>
          </cell>
          <cell r="BX609">
            <v>-130.90500000002794</v>
          </cell>
          <cell r="BY609">
            <v>-57.049999999988358</v>
          </cell>
          <cell r="BZ609">
            <v>-52.199999999953434</v>
          </cell>
          <cell r="CA609">
            <v>-211.95000000006985</v>
          </cell>
          <cell r="CB609">
            <v>-60</v>
          </cell>
          <cell r="CC609">
            <v>-57.099999999976717</v>
          </cell>
          <cell r="CD609">
            <v>-17</v>
          </cell>
          <cell r="CE609">
            <v>-488.08000000100583</v>
          </cell>
          <cell r="CF609">
            <v>-16.399999999906868</v>
          </cell>
          <cell r="CG609">
            <v>6.9300000000512227</v>
          </cell>
          <cell r="CH609">
            <v>5.5800000000162981</v>
          </cell>
          <cell r="CI609">
            <v>0.5</v>
          </cell>
          <cell r="CJ609">
            <v>0</v>
          </cell>
          <cell r="CK609">
            <v>-135.65000000002328</v>
          </cell>
          <cell r="CL609">
            <v>-22.689999999944121</v>
          </cell>
          <cell r="CM609">
            <v>-54</v>
          </cell>
          <cell r="CN609">
            <v>-27.900000000023283</v>
          </cell>
          <cell r="CO609">
            <v>-105.69999999995343</v>
          </cell>
          <cell r="CP609">
            <v>-30.150000000023283</v>
          </cell>
          <cell r="CQ609">
            <v>-108.59999999997672</v>
          </cell>
          <cell r="CR609">
            <v>-691.23750000074506</v>
          </cell>
          <cell r="CS609">
            <v>-46.650000000023283</v>
          </cell>
          <cell r="CT609">
            <v>-44.75</v>
          </cell>
          <cell r="CU609">
            <v>-10.130000000004657</v>
          </cell>
          <cell r="CV609">
            <v>-10.934999999997672</v>
          </cell>
          <cell r="CW609">
            <v>0.42749999999978172</v>
          </cell>
          <cell r="CX609">
            <v>-233.34999999997672</v>
          </cell>
          <cell r="CY609">
            <v>-70.75</v>
          </cell>
          <cell r="CZ609">
            <v>-11.5</v>
          </cell>
          <cell r="DA609">
            <v>-98.25</v>
          </cell>
          <cell r="DB609">
            <v>-120.94999999995343</v>
          </cell>
          <cell r="DC609">
            <v>-28.5</v>
          </cell>
          <cell r="DD609">
            <v>-15.900000000023283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</row>
        <row r="610">
          <cell r="F610">
            <v>-320</v>
          </cell>
          <cell r="G610">
            <v>-420.10000000009313</v>
          </cell>
          <cell r="H610">
            <v>-322.59999999962747</v>
          </cell>
          <cell r="I610">
            <v>-198.89999999990687</v>
          </cell>
          <cell r="J610">
            <v>-828.29999999981374</v>
          </cell>
          <cell r="K610">
            <v>-242.40000000037253</v>
          </cell>
          <cell r="L610">
            <v>-60.400000000372529</v>
          </cell>
          <cell r="M610">
            <v>-281.79999999981374</v>
          </cell>
          <cell r="N610">
            <v>-614.20000000018626</v>
          </cell>
          <cell r="O610">
            <v>-562.70000000018626</v>
          </cell>
          <cell r="P610">
            <v>-359.70000000018626</v>
          </cell>
          <cell r="Q610">
            <v>-231.29999999981374</v>
          </cell>
          <cell r="R610">
            <v>-3340.1000000014901</v>
          </cell>
          <cell r="S610">
            <v>-88.599999999627471</v>
          </cell>
          <cell r="T610">
            <v>-77.599999999860302</v>
          </cell>
          <cell r="U610">
            <v>-343.5</v>
          </cell>
          <cell r="V610">
            <v>-207.89999999990687</v>
          </cell>
          <cell r="W610">
            <v>-531.89999999990687</v>
          </cell>
          <cell r="X610">
            <v>-278.5</v>
          </cell>
          <cell r="Y610">
            <v>-327.5</v>
          </cell>
          <cell r="Z610">
            <v>-372.29999999981374</v>
          </cell>
          <cell r="AA610">
            <v>-457.20000000018626</v>
          </cell>
          <cell r="AB610">
            <v>-358.20000000018626</v>
          </cell>
          <cell r="AC610">
            <v>-149.20000000018626</v>
          </cell>
          <cell r="AD610">
            <v>-147.70000000018626</v>
          </cell>
          <cell r="AE610">
            <v>-3005.6999999880791</v>
          </cell>
          <cell r="AF610">
            <v>-112</v>
          </cell>
          <cell r="AG610">
            <v>-100.19999999995343</v>
          </cell>
          <cell r="AH610">
            <v>-110.5</v>
          </cell>
          <cell r="AI610">
            <v>-144.39999999990687</v>
          </cell>
          <cell r="AJ610">
            <v>-477</v>
          </cell>
          <cell r="AK610">
            <v>-431</v>
          </cell>
          <cell r="AL610">
            <v>-283</v>
          </cell>
          <cell r="AM610">
            <v>-460.20000000018626</v>
          </cell>
          <cell r="AN610">
            <v>-349.59999999962747</v>
          </cell>
          <cell r="AO610">
            <v>-53</v>
          </cell>
          <cell r="AP610">
            <v>-214.79999999981374</v>
          </cell>
          <cell r="AQ610">
            <v>-270</v>
          </cell>
          <cell r="AR610">
            <v>-3153.4499999992549</v>
          </cell>
          <cell r="AS610">
            <v>-194</v>
          </cell>
          <cell r="AT610">
            <v>-156.29999999981374</v>
          </cell>
          <cell r="AU610">
            <v>-80.699999999953434</v>
          </cell>
          <cell r="AV610">
            <v>-61.100000000093132</v>
          </cell>
          <cell r="AW610">
            <v>-15.050000000046566</v>
          </cell>
          <cell r="AX610">
            <v>-947.29999999981374</v>
          </cell>
          <cell r="AY610">
            <v>-427.29999999981374</v>
          </cell>
          <cell r="AZ610">
            <v>-540</v>
          </cell>
          <cell r="BA610">
            <v>-311</v>
          </cell>
          <cell r="BB610">
            <v>-69</v>
          </cell>
          <cell r="BC610">
            <v>-160.20000000018626</v>
          </cell>
          <cell r="BD610">
            <v>-191.5</v>
          </cell>
          <cell r="BE610">
            <v>-2211.2399999946356</v>
          </cell>
          <cell r="BF610">
            <v>-117</v>
          </cell>
          <cell r="BG610">
            <v>-24</v>
          </cell>
          <cell r="BH610">
            <v>-156.5</v>
          </cell>
          <cell r="BI610">
            <v>-2.2399999999906868</v>
          </cell>
          <cell r="BJ610">
            <v>0</v>
          </cell>
          <cell r="BK610">
            <v>-853.40000000037253</v>
          </cell>
          <cell r="BL610">
            <v>-341</v>
          </cell>
          <cell r="BM610">
            <v>-297.3000000002794</v>
          </cell>
          <cell r="BN610">
            <v>-137.1999999997206</v>
          </cell>
          <cell r="BO610">
            <v>-76.5</v>
          </cell>
          <cell r="BP610">
            <v>-82.899999999906868</v>
          </cell>
          <cell r="BQ610">
            <v>-123.20000000018626</v>
          </cell>
          <cell r="BR610">
            <v>-2225.6999999955297</v>
          </cell>
          <cell r="BS610">
            <v>-187.70000000018626</v>
          </cell>
          <cell r="BT610">
            <v>-77</v>
          </cell>
          <cell r="BU610">
            <v>-129.70000000018626</v>
          </cell>
          <cell r="BV610">
            <v>-2.6000000000931323</v>
          </cell>
          <cell r="BW610">
            <v>0</v>
          </cell>
          <cell r="BX610">
            <v>-671.5</v>
          </cell>
          <cell r="BY610">
            <v>-550.89999999990687</v>
          </cell>
          <cell r="BZ610">
            <v>-195.70000000018626</v>
          </cell>
          <cell r="CA610">
            <v>-149</v>
          </cell>
          <cell r="CB610">
            <v>-39</v>
          </cell>
          <cell r="CC610">
            <v>-23</v>
          </cell>
          <cell r="CD610">
            <v>-199.59999999962747</v>
          </cell>
          <cell r="CE610">
            <v>-1415.4000000022352</v>
          </cell>
          <cell r="CF610">
            <v>-104.70000000018626</v>
          </cell>
          <cell r="CG610">
            <v>-114.10000000009313</v>
          </cell>
          <cell r="CH610">
            <v>-58.699999999953434</v>
          </cell>
          <cell r="CI610">
            <v>-3.3999999999068677</v>
          </cell>
          <cell r="CJ610">
            <v>0</v>
          </cell>
          <cell r="CK610">
            <v>-335.20000000018626</v>
          </cell>
          <cell r="CL610">
            <v>-181.29999999981374</v>
          </cell>
          <cell r="CM610">
            <v>-191.29999999981374</v>
          </cell>
          <cell r="CN610">
            <v>-153.39999999990687</v>
          </cell>
          <cell r="CO610">
            <v>-39.600000000093132</v>
          </cell>
          <cell r="CP610">
            <v>-42</v>
          </cell>
          <cell r="CQ610">
            <v>-191.70000000018626</v>
          </cell>
          <cell r="CR610">
            <v>-2399.1400000080466</v>
          </cell>
          <cell r="CS610">
            <v>-176.20000000018626</v>
          </cell>
          <cell r="CT610">
            <v>-56.200000000186265</v>
          </cell>
          <cell r="CU610">
            <v>-187.89999999990687</v>
          </cell>
          <cell r="CV610">
            <v>-28.739999999990687</v>
          </cell>
          <cell r="CW610">
            <v>0</v>
          </cell>
          <cell r="CX610">
            <v>-625.40000000037253</v>
          </cell>
          <cell r="CY610">
            <v>-243.10000000009313</v>
          </cell>
          <cell r="CZ610">
            <v>-459</v>
          </cell>
          <cell r="DA610">
            <v>-293.5</v>
          </cell>
          <cell r="DB610">
            <v>-80.200000000186265</v>
          </cell>
          <cell r="DC610">
            <v>-79.5</v>
          </cell>
          <cell r="DD610">
            <v>-169.40000000037253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</row>
        <row r="611">
          <cell r="F611">
            <v>-2.1000000000931323</v>
          </cell>
          <cell r="G611">
            <v>-6.5</v>
          </cell>
          <cell r="H611">
            <v>-10.099999999860302</v>
          </cell>
          <cell r="I611">
            <v>-109.60000000009313</v>
          </cell>
          <cell r="J611">
            <v>-68.199999999953434</v>
          </cell>
          <cell r="K611">
            <v>-343.10000000009313</v>
          </cell>
          <cell r="L611">
            <v>-364.5</v>
          </cell>
          <cell r="M611">
            <v>-932.70000000018626</v>
          </cell>
          <cell r="N611">
            <v>-331.79999999981374</v>
          </cell>
          <cell r="O611">
            <v>-63.699999999720603</v>
          </cell>
          <cell r="P611">
            <v>-22.800000000279397</v>
          </cell>
          <cell r="Q611">
            <v>-7.2999999998137355</v>
          </cell>
          <cell r="R611">
            <v>-1355</v>
          </cell>
          <cell r="S611">
            <v>-5.3999999999068677</v>
          </cell>
          <cell r="T611">
            <v>-7.5</v>
          </cell>
          <cell r="U611">
            <v>-14.899999999906868</v>
          </cell>
          <cell r="V611">
            <v>-82.900000000139698</v>
          </cell>
          <cell r="W611">
            <v>-12</v>
          </cell>
          <cell r="X611">
            <v>-307.80000000004657</v>
          </cell>
          <cell r="Y611">
            <v>-119.39999999990687</v>
          </cell>
          <cell r="Z611">
            <v>-729</v>
          </cell>
          <cell r="AA611">
            <v>-57.5</v>
          </cell>
          <cell r="AB611">
            <v>-7.8000000002793968</v>
          </cell>
          <cell r="AC611">
            <v>-5.3000000002793968</v>
          </cell>
          <cell r="AD611">
            <v>-5.5</v>
          </cell>
          <cell r="AE611">
            <v>-1200.2999999970198</v>
          </cell>
          <cell r="AF611">
            <v>-7</v>
          </cell>
          <cell r="AG611">
            <v>-6.2000000001862645</v>
          </cell>
          <cell r="AH611">
            <v>-13.100000000093132</v>
          </cell>
          <cell r="AI611">
            <v>-6</v>
          </cell>
          <cell r="AJ611">
            <v>-13.200000000186265</v>
          </cell>
          <cell r="AK611">
            <v>-368</v>
          </cell>
          <cell r="AL611">
            <v>-183.39999999990687</v>
          </cell>
          <cell r="AM611">
            <v>-514.79999999981374</v>
          </cell>
          <cell r="AN611">
            <v>-65.600000000093132</v>
          </cell>
          <cell r="AO611">
            <v>-9.7999999998137355</v>
          </cell>
          <cell r="AP611">
            <v>-6.3999999999068677</v>
          </cell>
          <cell r="AQ611">
            <v>-6.7999999998137355</v>
          </cell>
          <cell r="AR611">
            <v>-810.30000000074506</v>
          </cell>
          <cell r="AS611">
            <v>-30.200000000186265</v>
          </cell>
          <cell r="AT611">
            <v>-5.8999999999068677</v>
          </cell>
          <cell r="AU611">
            <v>-59.700000000186265</v>
          </cell>
          <cell r="AV611">
            <v>-13.699999999953434</v>
          </cell>
          <cell r="AW611">
            <v>-9.1999999999534339</v>
          </cell>
          <cell r="AX611">
            <v>-188.69999999995343</v>
          </cell>
          <cell r="AY611">
            <v>-171.79999999981374</v>
          </cell>
          <cell r="AZ611">
            <v>-240</v>
          </cell>
          <cell r="BA611">
            <v>-29.900000000372529</v>
          </cell>
          <cell r="BB611">
            <v>-12.899999999906868</v>
          </cell>
          <cell r="BC611">
            <v>-42.299999999813735</v>
          </cell>
          <cell r="BD611">
            <v>-6</v>
          </cell>
          <cell r="BE611">
            <v>-1.4000000022351742</v>
          </cell>
          <cell r="BF611">
            <v>0</v>
          </cell>
          <cell r="BG611">
            <v>-9.9999999860301614E-2</v>
          </cell>
          <cell r="BH611">
            <v>0</v>
          </cell>
          <cell r="BI611">
            <v>-9.9999999860301614E-2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-0.30000000004656613</v>
          </cell>
          <cell r="BQ611">
            <v>-0.90000000013969839</v>
          </cell>
          <cell r="BR611">
            <v>-1.2000000029802322</v>
          </cell>
          <cell r="BS611">
            <v>-0.10000000009313226</v>
          </cell>
          <cell r="BT611">
            <v>-0.10000000009313226</v>
          </cell>
          <cell r="BU611">
            <v>0</v>
          </cell>
          <cell r="BV611">
            <v>-0.29999999981373549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-9.9999999860301614E-2</v>
          </cell>
          <cell r="CD611">
            <v>-0.60000000009313226</v>
          </cell>
          <cell r="CE611">
            <v>-25.699999995529652</v>
          </cell>
          <cell r="CF611">
            <v>-25.5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-9.9999999860301614E-2</v>
          </cell>
          <cell r="CO611">
            <v>0</v>
          </cell>
          <cell r="CP611">
            <v>-9.9999999860301614E-2</v>
          </cell>
          <cell r="CQ611">
            <v>0</v>
          </cell>
          <cell r="CR611">
            <v>-2</v>
          </cell>
          <cell r="CS611">
            <v>-1.2999999998137355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-0.39999999990686774</v>
          </cell>
          <cell r="DD611">
            <v>-0.29999999981373549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1E-3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1E-3</v>
          </cell>
          <cell r="V625">
            <v>0</v>
          </cell>
          <cell r="W625">
            <v>1E-3</v>
          </cell>
          <cell r="X625">
            <v>1E-3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1E-3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1E-3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1E-3</v>
          </cell>
          <cell r="BI625">
            <v>1E-3</v>
          </cell>
          <cell r="BJ625">
            <v>1E-3</v>
          </cell>
          <cell r="BK625">
            <v>1E-3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1E-3</v>
          </cell>
          <cell r="BU625">
            <v>1E-3</v>
          </cell>
          <cell r="BV625">
            <v>1E-3</v>
          </cell>
          <cell r="BW625">
            <v>1E-3</v>
          </cell>
          <cell r="BX625">
            <v>1E-3</v>
          </cell>
          <cell r="BY625">
            <v>0</v>
          </cell>
          <cell r="BZ625">
            <v>0</v>
          </cell>
          <cell r="CA625">
            <v>1E-3</v>
          </cell>
          <cell r="CB625">
            <v>1E-3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1E-3</v>
          </cell>
          <cell r="CH625">
            <v>1E-3</v>
          </cell>
          <cell r="CI625">
            <v>0</v>
          </cell>
          <cell r="CJ625">
            <v>0</v>
          </cell>
          <cell r="CK625">
            <v>1E-3</v>
          </cell>
          <cell r="CL625">
            <v>0</v>
          </cell>
          <cell r="CM625">
            <v>0</v>
          </cell>
          <cell r="CN625">
            <v>0</v>
          </cell>
          <cell r="CO625">
            <v>1E-3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1E-3</v>
          </cell>
          <cell r="CV625">
            <v>1E-3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1E-3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1E-3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1E-3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1E-3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1E-3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1E-3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1E-3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1E-3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1E-3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1E-3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1E-3</v>
          </cell>
          <cell r="I630">
            <v>1E-3</v>
          </cell>
          <cell r="J630">
            <v>2E-3</v>
          </cell>
          <cell r="K630">
            <v>1E-3</v>
          </cell>
          <cell r="L630">
            <v>0</v>
          </cell>
          <cell r="M630">
            <v>0</v>
          </cell>
          <cell r="N630">
            <v>0</v>
          </cell>
          <cell r="O630">
            <v>1E-3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1E-3</v>
          </cell>
          <cell r="V630">
            <v>1E-3</v>
          </cell>
          <cell r="W630">
            <v>2E-3</v>
          </cell>
          <cell r="X630">
            <v>1E-3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1E-3</v>
          </cell>
          <cell r="AJ630">
            <v>2E-3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1E-3</v>
          </cell>
          <cell r="AW630">
            <v>2E-3</v>
          </cell>
          <cell r="AX630">
            <v>1E-3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1E-3</v>
          </cell>
          <cell r="BI630">
            <v>1E-3</v>
          </cell>
          <cell r="BJ630">
            <v>1E-3</v>
          </cell>
          <cell r="BK630">
            <v>1E-3</v>
          </cell>
          <cell r="BL630">
            <v>0</v>
          </cell>
          <cell r="BM630">
            <v>0</v>
          </cell>
          <cell r="BN630">
            <v>1E-3</v>
          </cell>
          <cell r="BO630">
            <v>1E-3</v>
          </cell>
          <cell r="BP630">
            <v>0</v>
          </cell>
          <cell r="BQ630">
            <v>0</v>
          </cell>
          <cell r="BR630">
            <v>0</v>
          </cell>
          <cell r="BS630">
            <v>1E-3</v>
          </cell>
          <cell r="BT630">
            <v>0</v>
          </cell>
          <cell r="BU630">
            <v>1E-3</v>
          </cell>
          <cell r="BV630">
            <v>1E-3</v>
          </cell>
          <cell r="BW630">
            <v>1E-3</v>
          </cell>
          <cell r="BX630">
            <v>1E-3</v>
          </cell>
          <cell r="BY630">
            <v>0</v>
          </cell>
          <cell r="BZ630">
            <v>0</v>
          </cell>
          <cell r="CA630">
            <v>1E-3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1E-3</v>
          </cell>
          <cell r="CI630">
            <v>1E-3</v>
          </cell>
          <cell r="CJ630">
            <v>2E-3</v>
          </cell>
          <cell r="CK630">
            <v>1E-3</v>
          </cell>
          <cell r="CL630">
            <v>0</v>
          </cell>
          <cell r="CM630">
            <v>0</v>
          </cell>
          <cell r="CN630">
            <v>1E-3</v>
          </cell>
          <cell r="CO630">
            <v>1E-3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1E-3</v>
          </cell>
          <cell r="CV630">
            <v>1E-3</v>
          </cell>
          <cell r="CW630">
            <v>2E-3</v>
          </cell>
          <cell r="CX630">
            <v>1E-3</v>
          </cell>
          <cell r="CY630">
            <v>0</v>
          </cell>
          <cell r="CZ630">
            <v>0</v>
          </cell>
          <cell r="DA630">
            <v>0</v>
          </cell>
          <cell r="DB630">
            <v>1E-3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1E-3</v>
          </cell>
          <cell r="L631">
            <v>0</v>
          </cell>
          <cell r="M631">
            <v>0</v>
          </cell>
          <cell r="N631">
            <v>1E-3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1E-3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1E-3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2">
          <cell r="F632">
            <v>1E-3</v>
          </cell>
          <cell r="G632">
            <v>1E-3</v>
          </cell>
          <cell r="H632">
            <v>1E-3</v>
          </cell>
          <cell r="I632">
            <v>1E-3</v>
          </cell>
          <cell r="J632">
            <v>3.0000000000000001E-3</v>
          </cell>
          <cell r="K632">
            <v>4.0000000000000001E-3</v>
          </cell>
          <cell r="L632">
            <v>1E-3</v>
          </cell>
          <cell r="M632">
            <v>2E-3</v>
          </cell>
          <cell r="N632">
            <v>3.0000000000000001E-3</v>
          </cell>
          <cell r="O632">
            <v>2E-3</v>
          </cell>
          <cell r="P632">
            <v>1E-3</v>
          </cell>
          <cell r="Q632">
            <v>1E-3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1E-3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1E-3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1E-3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1E-3</v>
          </cell>
          <cell r="BJ633">
            <v>1E-3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1E-3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1E-3</v>
          </cell>
          <cell r="CI633">
            <v>1E-3</v>
          </cell>
          <cell r="CJ633">
            <v>1E-3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1E-3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1E-3</v>
          </cell>
          <cell r="L635">
            <v>0</v>
          </cell>
          <cell r="M635">
            <v>0</v>
          </cell>
          <cell r="N635">
            <v>1E-3</v>
          </cell>
          <cell r="O635">
            <v>1E-3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1E-3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1E-3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1E-3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1E-3</v>
          </cell>
          <cell r="J637">
            <v>0</v>
          </cell>
          <cell r="K637">
            <v>0</v>
          </cell>
          <cell r="L637">
            <v>0</v>
          </cell>
          <cell r="M637">
            <v>1E-3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1E-3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1E-3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1E-3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1E-3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1E-3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1E-3</v>
          </cell>
          <cell r="AL639">
            <v>0</v>
          </cell>
          <cell r="AM639">
            <v>2E-3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1E-3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1E-3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1E-3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1E-3</v>
          </cell>
          <cell r="BY640">
            <v>0</v>
          </cell>
          <cell r="BZ640">
            <v>0</v>
          </cell>
          <cell r="CA640">
            <v>1E-3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1E-3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1E-3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1E-3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1E-3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1E-3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1E-3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1E-3</v>
          </cell>
          <cell r="BY641">
            <v>1E-3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1E-3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690"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</row>
        <row r="693"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</row>
        <row r="695"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-1E-3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-1E-3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-1E-3</v>
          </cell>
          <cell r="CH730">
            <v>-1E-3</v>
          </cell>
          <cell r="CI730">
            <v>0</v>
          </cell>
          <cell r="CJ730">
            <v>0</v>
          </cell>
          <cell r="CK730">
            <v>-1E-3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-1E-3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-1E-3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-1E-3</v>
          </cell>
          <cell r="BK731">
            <v>0</v>
          </cell>
          <cell r="BL731">
            <v>0</v>
          </cell>
          <cell r="BM731">
            <v>0</v>
          </cell>
          <cell r="BN731">
            <v>-1E-3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-1E-3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-1E-3</v>
          </cell>
          <cell r="K734">
            <v>-1E-3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-1E-3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-1E-3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-1E-3</v>
          </cell>
          <cell r="BL734">
            <v>0</v>
          </cell>
          <cell r="BM734">
            <v>0</v>
          </cell>
          <cell r="BN734">
            <v>-1E-3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-1E-3</v>
          </cell>
          <cell r="BY734">
            <v>0</v>
          </cell>
          <cell r="BZ734">
            <v>0</v>
          </cell>
          <cell r="CA734">
            <v>-1E-3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-1E-3</v>
          </cell>
          <cell r="CL734">
            <v>0</v>
          </cell>
          <cell r="CM734">
            <v>0</v>
          </cell>
          <cell r="CN734">
            <v>-1E-3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-1E-3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-1E-3</v>
          </cell>
          <cell r="I735">
            <v>0</v>
          </cell>
          <cell r="J735">
            <v>-1E-3</v>
          </cell>
          <cell r="K735">
            <v>-1E-3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-1E-3</v>
          </cell>
          <cell r="X735">
            <v>-1E-3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-1E-3</v>
          </cell>
          <cell r="AK735">
            <v>-1E-3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-1E-3</v>
          </cell>
          <cell r="AX735">
            <v>-1E-3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-1E-3</v>
          </cell>
          <cell r="BK735">
            <v>0</v>
          </cell>
          <cell r="BL735">
            <v>0</v>
          </cell>
          <cell r="BM735">
            <v>0</v>
          </cell>
          <cell r="BN735">
            <v>-1E-3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-1E-3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-1E-3</v>
          </cell>
          <cell r="CK735">
            <v>-1E-3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-1E-3</v>
          </cell>
          <cell r="CV735">
            <v>0</v>
          </cell>
          <cell r="CW735">
            <v>-1E-3</v>
          </cell>
          <cell r="CX735">
            <v>-1E-3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-1E-3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-1E-3</v>
          </cell>
          <cell r="L737">
            <v>0</v>
          </cell>
          <cell r="M737">
            <v>-1E-3</v>
          </cell>
          <cell r="N737">
            <v>-1E-3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-1E-3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-1E-3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-1E-3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-1E-3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-1E-3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-1E-3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-1E-3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</row>
        <row r="753"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-1.87110949684266E-6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-2.2765165544391675E-5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-2.0285690697230407E-6</v>
          </cell>
          <cell r="BF760">
            <v>-1.3275813239954637E-5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-8.8801482567291146E-6</v>
          </cell>
          <cell r="BN760">
            <v>0</v>
          </cell>
          <cell r="BO760">
            <v>-1.7288033561935201E-6</v>
          </cell>
          <cell r="BP760">
            <v>0</v>
          </cell>
          <cell r="BQ760">
            <v>0</v>
          </cell>
          <cell r="BR760">
            <v>-1.4954536368183557E-5</v>
          </cell>
          <cell r="BS760">
            <v>0</v>
          </cell>
          <cell r="BT760">
            <v>-7.6378348965844278E-5</v>
          </cell>
          <cell r="BU760">
            <v>-6.1090678288300282E-5</v>
          </cell>
          <cell r="BV760">
            <v>-3.2869419191450255E-6</v>
          </cell>
          <cell r="BW760">
            <v>-4.2819119963011243E-5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-9.7399715188184466E-6</v>
          </cell>
          <cell r="CF760">
            <v>0</v>
          </cell>
          <cell r="CG760">
            <v>-3.6514941077481211E-6</v>
          </cell>
          <cell r="CH760">
            <v>-9.1454526447320994E-5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-2.0591914983214554E-5</v>
          </cell>
          <cell r="CQ760">
            <v>0</v>
          </cell>
          <cell r="CR760">
            <v>-8.4009488901526375E-6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-6.3180165544352018E-5</v>
          </cell>
          <cell r="CY760">
            <v>-8.6863306451023803E-6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-2.9356970240090874E-5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-4.5917691137153938E-6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-5.5866524216574565E-5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-8.6922954322110613E-6</v>
          </cell>
          <cell r="AS761">
            <v>0</v>
          </cell>
          <cell r="AT761">
            <v>0</v>
          </cell>
          <cell r="AU761">
            <v>-1.0262516542597355E-4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-2.6640780880493597E-5</v>
          </cell>
          <cell r="BF761">
            <v>-1.6295381169040279E-5</v>
          </cell>
          <cell r="BG761">
            <v>0</v>
          </cell>
          <cell r="BH761">
            <v>0</v>
          </cell>
          <cell r="BI761">
            <v>0</v>
          </cell>
          <cell r="BJ761">
            <v>-3.8671639784937373E-5</v>
          </cell>
          <cell r="BK761">
            <v>-7.6044209401715523E-5</v>
          </cell>
          <cell r="BL761">
            <v>0</v>
          </cell>
          <cell r="BM761">
            <v>-5.2461379928314678E-5</v>
          </cell>
          <cell r="BN761">
            <v>0</v>
          </cell>
          <cell r="BO761">
            <v>-1.3265413909563373E-4</v>
          </cell>
          <cell r="BP761">
            <v>0</v>
          </cell>
          <cell r="BQ761">
            <v>0</v>
          </cell>
          <cell r="BR761">
            <v>-1.2747229832577034E-5</v>
          </cell>
          <cell r="BS761">
            <v>0</v>
          </cell>
          <cell r="BT761">
            <v>0</v>
          </cell>
          <cell r="BU761">
            <v>-8.3656534325959875E-6</v>
          </cell>
          <cell r="BV761">
            <v>-6.0242745726524216E-5</v>
          </cell>
          <cell r="BW761">
            <v>-8.342326647370335E-5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-2.146247072942753E-5</v>
          </cell>
          <cell r="CF761">
            <v>0</v>
          </cell>
          <cell r="CG761">
            <v>0</v>
          </cell>
          <cell r="CH761">
            <v>-4.7754742211136847E-5</v>
          </cell>
          <cell r="CI761">
            <v>0</v>
          </cell>
          <cell r="CJ761">
            <v>0</v>
          </cell>
          <cell r="CK761">
            <v>-1.7408386396017272E-4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-3.7696296296296783E-5</v>
          </cell>
          <cell r="CQ761">
            <v>0</v>
          </cell>
          <cell r="CR761">
            <v>-5.6894689061670611E-6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-6.5547642679908424E-5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-1.6247966638793798E-6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-1.8463554494863033E-5</v>
          </cell>
          <cell r="BS768">
            <v>0</v>
          </cell>
          <cell r="BT768">
            <v>0</v>
          </cell>
          <cell r="BU768">
            <v>-1.0443335234067153E-4</v>
          </cell>
          <cell r="BV768">
            <v>0</v>
          </cell>
          <cell r="BW768">
            <v>-1.1296011187145183E-4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-1.1557485817048629E-5</v>
          </cell>
          <cell r="CF768">
            <v>0</v>
          </cell>
          <cell r="CG768">
            <v>0</v>
          </cell>
          <cell r="CH768">
            <v>0</v>
          </cell>
          <cell r="CI768">
            <v>-1.2887939113354063E-4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-1.1736686307439737E-5</v>
          </cell>
          <cell r="CO768">
            <v>0</v>
          </cell>
          <cell r="CP768">
            <v>0</v>
          </cell>
          <cell r="CQ768">
            <v>0</v>
          </cell>
          <cell r="CR768">
            <v>-1.2046703372403655E-5</v>
          </cell>
          <cell r="CS768">
            <v>0</v>
          </cell>
          <cell r="CT768">
            <v>0</v>
          </cell>
          <cell r="CU768">
            <v>-8.7532067991724638E-5</v>
          </cell>
          <cell r="CV768">
            <v>0</v>
          </cell>
          <cell r="CW768">
            <v>0</v>
          </cell>
          <cell r="CX768">
            <v>-5.6519977553293188E-5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-1.6227010000729933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-1.6227010000002338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-1.7592562399804592</v>
          </cell>
          <cell r="BF778">
            <v>-0.97784330000285991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-0.65407620000041788</v>
          </cell>
          <cell r="BN778">
            <v>0</v>
          </cell>
          <cell r="BO778">
            <v>-0.12733674000264728</v>
          </cell>
          <cell r="BP778">
            <v>0</v>
          </cell>
          <cell r="BQ778">
            <v>0</v>
          </cell>
          <cell r="BR778">
            <v>-12.969172119977884</v>
          </cell>
          <cell r="BS778">
            <v>0</v>
          </cell>
          <cell r="BT778">
            <v>-5.0812987999997858</v>
          </cell>
          <cell r="BU778">
            <v>-4.499695000002248</v>
          </cell>
          <cell r="BV778">
            <v>-0.2342932200008363</v>
          </cell>
          <cell r="BW778">
            <v>-3.1538850999968417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-8.4468928999849595</v>
          </cell>
          <cell r="CF778">
            <v>0</v>
          </cell>
          <cell r="CG778">
            <v>-0.24292659999628086</v>
          </cell>
          <cell r="CH778">
            <v>-6.7361746000024141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-1.4677917000008165</v>
          </cell>
          <cell r="CQ778">
            <v>0</v>
          </cell>
          <cell r="CR778">
            <v>-7.3055995700415224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-4.5034822000015993</v>
          </cell>
          <cell r="CY778">
            <v>-0.63980036999782897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-2.1623170000020764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-1.5687319999851752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-1.5687319999997271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-2.9777717999968445</v>
          </cell>
          <cell r="AS779">
            <v>0</v>
          </cell>
          <cell r="AT779">
            <v>0</v>
          </cell>
          <cell r="AU779">
            <v>-2.9777717999986635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-9.1015563800174277</v>
          </cell>
          <cell r="BF779">
            <v>-0.47282678000010492</v>
          </cell>
          <cell r="BG779">
            <v>0</v>
          </cell>
          <cell r="BH779">
            <v>0</v>
          </cell>
          <cell r="BI779">
            <v>0</v>
          </cell>
          <cell r="BJ779">
            <v>-1.1220962999996118</v>
          </cell>
          <cell r="BK779">
            <v>-2.1353214000009757</v>
          </cell>
          <cell r="BL779">
            <v>0</v>
          </cell>
          <cell r="BM779">
            <v>-1.5222193999998126</v>
          </cell>
          <cell r="BN779">
            <v>0</v>
          </cell>
          <cell r="BO779">
            <v>-3.8490925000005518</v>
          </cell>
          <cell r="BP779">
            <v>0</v>
          </cell>
          <cell r="BQ779">
            <v>0</v>
          </cell>
          <cell r="BR779">
            <v>-4.3549635999952443</v>
          </cell>
          <cell r="BS779">
            <v>0</v>
          </cell>
          <cell r="BT779">
            <v>0</v>
          </cell>
          <cell r="BU779">
            <v>-0.24273779999930412</v>
          </cell>
          <cell r="BV779">
            <v>-1.6916163000005326</v>
          </cell>
          <cell r="BW779">
            <v>-2.4206095000008645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-7.3324385000014445</v>
          </cell>
          <cell r="CF779">
            <v>0</v>
          </cell>
          <cell r="CG779">
            <v>0</v>
          </cell>
          <cell r="CH779">
            <v>-1.3856515999996191</v>
          </cell>
          <cell r="CI779">
            <v>0</v>
          </cell>
          <cell r="CJ779">
            <v>0</v>
          </cell>
          <cell r="CK779">
            <v>-4.8882749000003969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-1.0585119999996095</v>
          </cell>
          <cell r="CQ779">
            <v>0</v>
          </cell>
          <cell r="CR779">
            <v>-1.9490755000006175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-1.9019303999994008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-4.7145099999397644E-2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-16.012333000078797</v>
          </cell>
          <cell r="BS786">
            <v>0</v>
          </cell>
          <cell r="BT786">
            <v>0</v>
          </cell>
          <cell r="BU786">
            <v>-7.6921430000002147</v>
          </cell>
          <cell r="BV786">
            <v>0</v>
          </cell>
          <cell r="BW786">
            <v>-8.3201900000021851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-10.023113999981433</v>
          </cell>
          <cell r="CF786">
            <v>0</v>
          </cell>
          <cell r="CG786">
            <v>0</v>
          </cell>
          <cell r="CH786">
            <v>0</v>
          </cell>
          <cell r="CI786">
            <v>-9.1865230000003066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-0.83659099999931641</v>
          </cell>
          <cell r="CO786">
            <v>0</v>
          </cell>
          <cell r="CP786">
            <v>0</v>
          </cell>
          <cell r="CQ786">
            <v>0</v>
          </cell>
          <cell r="CR786">
            <v>-10.476005999953486</v>
          </cell>
          <cell r="CS786">
            <v>0</v>
          </cell>
          <cell r="CT786">
            <v>0</v>
          </cell>
          <cell r="CU786">
            <v>-6.4472619999978633</v>
          </cell>
          <cell r="CV786">
            <v>0</v>
          </cell>
          <cell r="CW786">
            <v>0</v>
          </cell>
          <cell r="CX786">
            <v>-4.0287439999992785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-34.998534799997287</v>
          </cell>
          <cell r="I803">
            <v>-8.8872080000001006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-20.919195999998919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-18.035148999995727</v>
          </cell>
          <cell r="I804">
            <v>-16.676026000001002</v>
          </cell>
          <cell r="J804">
            <v>0</v>
          </cell>
          <cell r="K804">
            <v>-17.403807000002416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-47.173686600057408</v>
          </cell>
          <cell r="S804">
            <v>0</v>
          </cell>
          <cell r="T804">
            <v>0</v>
          </cell>
          <cell r="U804">
            <v>0</v>
          </cell>
          <cell r="V804">
            <v>-17.646239000001515</v>
          </cell>
          <cell r="W804">
            <v>0</v>
          </cell>
          <cell r="X804">
            <v>-29.527447599997686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38"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</row>
        <row r="839"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2">
          <cell r="F842">
            <v>0</v>
          </cell>
          <cell r="G842">
            <v>0</v>
          </cell>
          <cell r="H842">
            <v>-53.033683799905702</v>
          </cell>
          <cell r="I842">
            <v>-25.563233999768272</v>
          </cell>
          <cell r="J842">
            <v>0</v>
          </cell>
          <cell r="K842">
            <v>-17.403806999791414</v>
          </cell>
          <cell r="L842">
            <v>0</v>
          </cell>
          <cell r="M842">
            <v>0</v>
          </cell>
          <cell r="N842">
            <v>0</v>
          </cell>
          <cell r="O842">
            <v>-20.919196000089869</v>
          </cell>
          <cell r="P842">
            <v>0</v>
          </cell>
          <cell r="Q842">
            <v>0</v>
          </cell>
          <cell r="R842">
            <v>-47.173686599358916</v>
          </cell>
          <cell r="S842">
            <v>0</v>
          </cell>
          <cell r="T842">
            <v>0</v>
          </cell>
          <cell r="U842">
            <v>0</v>
          </cell>
          <cell r="V842">
            <v>-17.646239000139758</v>
          </cell>
          <cell r="W842">
            <v>0</v>
          </cell>
          <cell r="X842">
            <v>-29.527447600150481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-3.191432997584343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-3.1914329999126494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-2.9777718000113964</v>
          </cell>
          <cell r="AS842">
            <v>0</v>
          </cell>
          <cell r="AT842">
            <v>0</v>
          </cell>
          <cell r="AU842">
            <v>-2.9777718000113964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-10.860812619328499</v>
          </cell>
          <cell r="BF842">
            <v>-1.450670079793781</v>
          </cell>
          <cell r="BG842">
            <v>0</v>
          </cell>
          <cell r="BH842">
            <v>0</v>
          </cell>
          <cell r="BI842">
            <v>0</v>
          </cell>
          <cell r="BJ842">
            <v>-1.1220962998922914</v>
          </cell>
          <cell r="BK842">
            <v>-2.135321400128305</v>
          </cell>
          <cell r="BL842">
            <v>0</v>
          </cell>
          <cell r="BM842">
            <v>-2.1762956001330167</v>
          </cell>
          <cell r="BN842">
            <v>0</v>
          </cell>
          <cell r="BO842">
            <v>-3.976429239846766</v>
          </cell>
          <cell r="BP842">
            <v>0</v>
          </cell>
          <cell r="BQ842">
            <v>0</v>
          </cell>
          <cell r="BR842">
            <v>-33.336468720808625</v>
          </cell>
          <cell r="BS842">
            <v>0</v>
          </cell>
          <cell r="BT842">
            <v>-5.0812987999524921</v>
          </cell>
          <cell r="BU842">
            <v>-12.43457579985261</v>
          </cell>
          <cell r="BV842">
            <v>-1.9259095201268792</v>
          </cell>
          <cell r="BW842">
            <v>-13.894684600178152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-25.802445400506258</v>
          </cell>
          <cell r="CF842">
            <v>0</v>
          </cell>
          <cell r="CG842">
            <v>-0.24292659992352128</v>
          </cell>
          <cell r="CH842">
            <v>-8.1218262000475079</v>
          </cell>
          <cell r="CI842">
            <v>-9.1865230000112206</v>
          </cell>
          <cell r="CJ842">
            <v>0</v>
          </cell>
          <cell r="CK842">
            <v>-4.888274900149554</v>
          </cell>
          <cell r="CL842">
            <v>0</v>
          </cell>
          <cell r="CM842">
            <v>0</v>
          </cell>
          <cell r="CN842">
            <v>-0.83659100020304322</v>
          </cell>
          <cell r="CO842">
            <v>0</v>
          </cell>
          <cell r="CP842">
            <v>-2.5263036999385804</v>
          </cell>
          <cell r="CQ842">
            <v>0</v>
          </cell>
          <cell r="CR842">
            <v>-19.730681069195271</v>
          </cell>
          <cell r="CS842">
            <v>0</v>
          </cell>
          <cell r="CT842">
            <v>0</v>
          </cell>
          <cell r="CU842">
            <v>-6.447262000059709</v>
          </cell>
          <cell r="CV842">
            <v>0</v>
          </cell>
          <cell r="CW842">
            <v>0</v>
          </cell>
          <cell r="CX842">
            <v>-8.5322261999826878</v>
          </cell>
          <cell r="CY842">
            <v>-2.5417307699099183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-2.2094620999414474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</row>
        <row r="843"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</row>
        <row r="844">
          <cell r="F844">
            <v>0</v>
          </cell>
          <cell r="G844">
            <v>0</v>
          </cell>
          <cell r="H844">
            <v>-10.076399922021665</v>
          </cell>
          <cell r="I844">
            <v>-4.8570144599652849</v>
          </cell>
          <cell r="J844">
            <v>0</v>
          </cell>
          <cell r="K844">
            <v>-3.3067233299661893</v>
          </cell>
          <cell r="L844">
            <v>0</v>
          </cell>
          <cell r="M844">
            <v>0</v>
          </cell>
          <cell r="N844">
            <v>0</v>
          </cell>
          <cell r="O844">
            <v>-3.9746472400147468</v>
          </cell>
          <cell r="P844">
            <v>0</v>
          </cell>
          <cell r="Q844">
            <v>0</v>
          </cell>
          <cell r="R844">
            <v>-9.4347373195923865</v>
          </cell>
          <cell r="S844">
            <v>0</v>
          </cell>
          <cell r="T844">
            <v>0</v>
          </cell>
          <cell r="U844">
            <v>0</v>
          </cell>
          <cell r="V844">
            <v>-3.5292478000337724</v>
          </cell>
          <cell r="W844">
            <v>0</v>
          </cell>
          <cell r="X844">
            <v>-5.9054895200533792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-0.63828659942373633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-0.63828659997670911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-0.62533207796514034</v>
          </cell>
          <cell r="AS844">
            <v>0</v>
          </cell>
          <cell r="AT844">
            <v>0</v>
          </cell>
          <cell r="AU844">
            <v>-0.625332078023348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-2.2807706501334906</v>
          </cell>
          <cell r="BF844">
            <v>-0.30464071675669402</v>
          </cell>
          <cell r="BG844">
            <v>0</v>
          </cell>
          <cell r="BH844">
            <v>0</v>
          </cell>
          <cell r="BI844">
            <v>0</v>
          </cell>
          <cell r="BJ844">
            <v>-0.23564022299251519</v>
          </cell>
          <cell r="BK844">
            <v>-0.44841749404440634</v>
          </cell>
          <cell r="BL844">
            <v>0</v>
          </cell>
          <cell r="BM844">
            <v>-0.45702207603608258</v>
          </cell>
          <cell r="BN844">
            <v>0</v>
          </cell>
          <cell r="BO844">
            <v>-0.83505014039110392</v>
          </cell>
          <cell r="BP844">
            <v>0</v>
          </cell>
          <cell r="BQ844">
            <v>0</v>
          </cell>
          <cell r="BR844">
            <v>-7.3340231184847653</v>
          </cell>
          <cell r="BS844">
            <v>0</v>
          </cell>
          <cell r="BT844">
            <v>-1.1178857359918766</v>
          </cell>
          <cell r="BU844">
            <v>-2.7356066759675741</v>
          </cell>
          <cell r="BV844">
            <v>-0.42370009442674927</v>
          </cell>
          <cell r="BW844">
            <v>-3.0568306120403577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-5.6765379877761006</v>
          </cell>
          <cell r="CF844">
            <v>0</v>
          </cell>
          <cell r="CG844">
            <v>-5.344385196804069E-2</v>
          </cell>
          <cell r="CH844">
            <v>-1.7868017639848404</v>
          </cell>
          <cell r="CI844">
            <v>-2.0210350599954836</v>
          </cell>
          <cell r="CJ844">
            <v>0</v>
          </cell>
          <cell r="CK844">
            <v>-1.0754204780096188</v>
          </cell>
          <cell r="CL844">
            <v>0</v>
          </cell>
          <cell r="CM844">
            <v>0</v>
          </cell>
          <cell r="CN844">
            <v>-0.18405002006329596</v>
          </cell>
          <cell r="CO844">
            <v>0</v>
          </cell>
          <cell r="CP844">
            <v>-0.55578681398765184</v>
          </cell>
          <cell r="CQ844">
            <v>0</v>
          </cell>
          <cell r="CR844">
            <v>-4.5380566460080445</v>
          </cell>
          <cell r="CS844">
            <v>0</v>
          </cell>
          <cell r="CT844">
            <v>0</v>
          </cell>
          <cell r="CU844">
            <v>-1.4828702599625103</v>
          </cell>
          <cell r="CV844">
            <v>0</v>
          </cell>
          <cell r="CW844">
            <v>0</v>
          </cell>
          <cell r="CX844">
            <v>-1.9624120260123163</v>
          </cell>
          <cell r="CY844">
            <v>-0.58459807708277367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-0.50817628300865181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</row>
        <row r="847"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  <cell r="DF847">
            <v>0</v>
          </cell>
          <cell r="DG847">
            <v>0</v>
          </cell>
          <cell r="DH847">
            <v>0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2"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</row>
        <row r="855">
          <cell r="F855">
            <v>1252.364720581</v>
          </cell>
          <cell r="G855">
            <v>1401.6404838609999</v>
          </cell>
          <cell r="H855">
            <v>2169.3981190149998</v>
          </cell>
          <cell r="I855">
            <v>2521.5647672059999</v>
          </cell>
          <cell r="J855">
            <v>2919.0192869389998</v>
          </cell>
          <cell r="K855">
            <v>3101.1067084790002</v>
          </cell>
          <cell r="L855">
            <v>2806.7667800569998</v>
          </cell>
          <cell r="M855">
            <v>2811.2089165420002</v>
          </cell>
          <cell r="N855">
            <v>2477.949120067</v>
          </cell>
          <cell r="O855">
            <v>2008.9126867550001</v>
          </cell>
          <cell r="P855">
            <v>1353.0424312560001</v>
          </cell>
          <cell r="Q855">
            <v>1038.5266640750001</v>
          </cell>
          <cell r="R855">
            <v>25732.192944377995</v>
          </cell>
          <cell r="S855">
            <v>1246.1028659890001</v>
          </cell>
          <cell r="T855">
            <v>1394.632279642</v>
          </cell>
          <cell r="U855">
            <v>2158.5511316850002</v>
          </cell>
          <cell r="V855">
            <v>2508.9569500490002</v>
          </cell>
          <cell r="W855">
            <v>2904.424191093</v>
          </cell>
          <cell r="X855">
            <v>3085.6011669569998</v>
          </cell>
          <cell r="Y855">
            <v>2792.7328761260001</v>
          </cell>
          <cell r="Z855">
            <v>2797.152802862</v>
          </cell>
          <cell r="AA855">
            <v>2465.5593040809999</v>
          </cell>
          <cell r="AB855">
            <v>1998.868125429</v>
          </cell>
          <cell r="AC855">
            <v>1346.2772194090001</v>
          </cell>
          <cell r="AD855">
            <v>1033.334031056</v>
          </cell>
          <cell r="AE855">
            <v>25603.531832730005</v>
          </cell>
          <cell r="AF855">
            <v>1239.872336941</v>
          </cell>
          <cell r="AG855">
            <v>1387.659109877</v>
          </cell>
          <cell r="AH855">
            <v>2147.7583786770001</v>
          </cell>
          <cell r="AI855">
            <v>2496.4121640190001</v>
          </cell>
          <cell r="AJ855">
            <v>2889.9020704089999</v>
          </cell>
          <cell r="AK855">
            <v>3070.1731636650002</v>
          </cell>
          <cell r="AL855">
            <v>2778.7691679330001</v>
          </cell>
          <cell r="AM855">
            <v>2783.1669910589999</v>
          </cell>
          <cell r="AN855">
            <v>2453.2314729539999</v>
          </cell>
          <cell r="AO855">
            <v>1988.873784201</v>
          </cell>
          <cell r="AP855">
            <v>1339.5458314140001</v>
          </cell>
          <cell r="AQ855">
            <v>1028.167361581</v>
          </cell>
          <cell r="AR855">
            <v>25558.599426401001</v>
          </cell>
          <cell r="AS855">
            <v>1233.6729838030001</v>
          </cell>
          <cell r="AT855">
            <v>1463.8059825749999</v>
          </cell>
          <cell r="AU855">
            <v>2137.019583194</v>
          </cell>
          <cell r="AV855">
            <v>2483.9301087809999</v>
          </cell>
          <cell r="AW855">
            <v>2875.452568319</v>
          </cell>
          <cell r="AX855">
            <v>3054.8223111829998</v>
          </cell>
          <cell r="AY855">
            <v>2764.8753439970001</v>
          </cell>
          <cell r="AZ855">
            <v>2769.2511781120002</v>
          </cell>
          <cell r="BA855">
            <v>2440.9653284890001</v>
          </cell>
          <cell r="BB855">
            <v>1978.929413156</v>
          </cell>
          <cell r="BC855">
            <v>1332.8480996000001</v>
          </cell>
          <cell r="BD855">
            <v>1023.026525192</v>
          </cell>
          <cell r="BE855">
            <v>25348.136520636002</v>
          </cell>
          <cell r="BF855">
            <v>1227.5046117060001</v>
          </cell>
          <cell r="BG855">
            <v>1373.8172118580001</v>
          </cell>
          <cell r="BH855">
            <v>2126.334485804</v>
          </cell>
          <cell r="BI855">
            <v>2471.5104472889998</v>
          </cell>
          <cell r="BJ855">
            <v>2861.0752905690001</v>
          </cell>
          <cell r="BK855">
            <v>3039.5481858210001</v>
          </cell>
          <cell r="BL855">
            <v>2751.0509318519998</v>
          </cell>
          <cell r="BM855">
            <v>2755.4048812269998</v>
          </cell>
          <cell r="BN855">
            <v>2428.7604581629998</v>
          </cell>
          <cell r="BO855">
            <v>1969.0347619629999</v>
          </cell>
          <cell r="BP855">
            <v>1326.1838627310001</v>
          </cell>
          <cell r="BQ855">
            <v>1017.911391653</v>
          </cell>
          <cell r="BR855">
            <v>25221.396107324999</v>
          </cell>
          <cell r="BS855">
            <v>1221.367108936</v>
          </cell>
          <cell r="BT855">
            <v>1366.948128836</v>
          </cell>
          <cell r="BU855">
            <v>2115.7028059690001</v>
          </cell>
          <cell r="BV855">
            <v>2459.1529025750001</v>
          </cell>
          <cell r="BW855">
            <v>2846.7699123359998</v>
          </cell>
          <cell r="BX855">
            <v>3024.3504515200002</v>
          </cell>
          <cell r="BY855">
            <v>2737.2957521140002</v>
          </cell>
          <cell r="BZ855">
            <v>2741.6279358219999</v>
          </cell>
          <cell r="CA855">
            <v>2416.6167386679999</v>
          </cell>
          <cell r="CB855">
            <v>1959.189589371</v>
          </cell>
          <cell r="CC855">
            <v>1319.5529448709999</v>
          </cell>
          <cell r="CD855">
            <v>1012.821836307</v>
          </cell>
          <cell r="CE855">
            <v>25095.288873937003</v>
          </cell>
          <cell r="CF855">
            <v>1215.2602506119999</v>
          </cell>
          <cell r="CG855">
            <v>1360.1133815420001</v>
          </cell>
          <cell r="CH855">
            <v>2105.1243071200001</v>
          </cell>
          <cell r="CI855">
            <v>2446.857135148</v>
          </cell>
          <cell r="CJ855">
            <v>2832.536075774</v>
          </cell>
          <cell r="CK855">
            <v>3009.228696438</v>
          </cell>
          <cell r="CL855">
            <v>2723.6091922679998</v>
          </cell>
          <cell r="CM855">
            <v>2727.9197196499999</v>
          </cell>
          <cell r="CN855">
            <v>2404.5335740149999</v>
          </cell>
          <cell r="CO855">
            <v>1949.393643937</v>
          </cell>
          <cell r="CP855">
            <v>1312.9551740510001</v>
          </cell>
          <cell r="CQ855">
            <v>1007.757723382</v>
          </cell>
          <cell r="CR855">
            <v>25051.248572867004</v>
          </cell>
          <cell r="CS855">
            <v>1209.1839727920001</v>
          </cell>
          <cell r="CT855">
            <v>1434.7487027059999</v>
          </cell>
          <cell r="CU855">
            <v>2094.5986866029998</v>
          </cell>
          <cell r="CV855">
            <v>2434.6228444039998</v>
          </cell>
          <cell r="CW855">
            <v>2818.3733842840002</v>
          </cell>
          <cell r="CX855">
            <v>2994.1825475969999</v>
          </cell>
          <cell r="CY855">
            <v>2709.9912250749999</v>
          </cell>
          <cell r="CZ855">
            <v>2714.2802034259998</v>
          </cell>
          <cell r="DA855">
            <v>2392.5109889089999</v>
          </cell>
          <cell r="DB855">
            <v>1939.6466793899999</v>
          </cell>
          <cell r="DC855">
            <v>1306.3904015420001</v>
          </cell>
          <cell r="DD855">
            <v>1002.718936139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8">
          <cell r="F858">
            <v>1252.364720581</v>
          </cell>
          <cell r="G858">
            <v>1401.6404838609999</v>
          </cell>
          <cell r="H858">
            <v>2169.3981190149998</v>
          </cell>
          <cell r="I858">
            <v>2521.5647672059999</v>
          </cell>
          <cell r="J858">
            <v>2919.0192869389998</v>
          </cell>
          <cell r="K858">
            <v>3101.1067084790002</v>
          </cell>
          <cell r="L858">
            <v>2806.7667800569998</v>
          </cell>
          <cell r="M858">
            <v>2811.2089165420002</v>
          </cell>
          <cell r="N858">
            <v>2477.949120067</v>
          </cell>
          <cell r="O858">
            <v>2008.9126867550001</v>
          </cell>
          <cell r="P858">
            <v>1353.0424312560001</v>
          </cell>
          <cell r="Q858">
            <v>1038.5266640750001</v>
          </cell>
          <cell r="R858">
            <v>25732.192944377995</v>
          </cell>
          <cell r="S858">
            <v>1246.1028659889998</v>
          </cell>
          <cell r="T858">
            <v>1394.632279642</v>
          </cell>
          <cell r="U858">
            <v>2158.5511316850007</v>
          </cell>
          <cell r="V858">
            <v>2508.9569500489997</v>
          </cell>
          <cell r="W858">
            <v>2904.4241910930004</v>
          </cell>
          <cell r="X858">
            <v>3085.6011669569998</v>
          </cell>
          <cell r="Y858">
            <v>2792.7328761260005</v>
          </cell>
          <cell r="Z858">
            <v>2797.1528028620005</v>
          </cell>
          <cell r="AA858">
            <v>2465.5593040809999</v>
          </cell>
          <cell r="AB858">
            <v>1998.8681254289995</v>
          </cell>
          <cell r="AC858">
            <v>1346.2772194090003</v>
          </cell>
          <cell r="AD858">
            <v>1033.334031056</v>
          </cell>
          <cell r="AE858">
            <v>25603.53183272999</v>
          </cell>
          <cell r="AF858">
            <v>1239.872336941</v>
          </cell>
          <cell r="AG858">
            <v>1387.6591098770004</v>
          </cell>
          <cell r="AH858">
            <v>2147.758378677001</v>
          </cell>
          <cell r="AI858">
            <v>2496.4121640189987</v>
          </cell>
          <cell r="AJ858">
            <v>2889.9020704089999</v>
          </cell>
          <cell r="AK858">
            <v>3070.1731636650002</v>
          </cell>
          <cell r="AL858">
            <v>2778.7691679330019</v>
          </cell>
          <cell r="AM858">
            <v>2783.166991058999</v>
          </cell>
          <cell r="AN858">
            <v>2453.2314729540012</v>
          </cell>
          <cell r="AO858">
            <v>1988.8737842010014</v>
          </cell>
          <cell r="AP858">
            <v>1339.5458314139996</v>
          </cell>
          <cell r="AQ858">
            <v>1028.1673615809996</v>
          </cell>
          <cell r="AR858">
            <v>25558.599426400964</v>
          </cell>
          <cell r="AS858">
            <v>1233.6729838030005</v>
          </cell>
          <cell r="AT858">
            <v>1463.8059825749988</v>
          </cell>
          <cell r="AU858">
            <v>2137.019583194</v>
          </cell>
          <cell r="AV858">
            <v>2483.9301087810018</v>
          </cell>
          <cell r="AW858">
            <v>2875.4525683190004</v>
          </cell>
          <cell r="AX858">
            <v>3054.8223111830011</v>
          </cell>
          <cell r="AY858">
            <v>2764.8753439970023</v>
          </cell>
          <cell r="AZ858">
            <v>2769.2511781119974</v>
          </cell>
          <cell r="BA858">
            <v>2440.965328489001</v>
          </cell>
          <cell r="BB858">
            <v>1978.9294131560018</v>
          </cell>
          <cell r="BC858">
            <v>1332.8480995999998</v>
          </cell>
          <cell r="BD858">
            <v>1023.0265251919991</v>
          </cell>
          <cell r="BE858">
            <v>25348.136520635802</v>
          </cell>
          <cell r="BF858">
            <v>1227.5046117060119</v>
          </cell>
          <cell r="BG858">
            <v>1373.8172118579969</v>
          </cell>
          <cell r="BH858">
            <v>2126.3344858039927</v>
          </cell>
          <cell r="BI858">
            <v>2471.5104472889798</v>
          </cell>
          <cell r="BJ858">
            <v>2861.0752905689878</v>
          </cell>
          <cell r="BK858">
            <v>3039.5481858209823</v>
          </cell>
          <cell r="BL858">
            <v>2751.0509318520199</v>
          </cell>
          <cell r="BM858">
            <v>2755.4048812270048</v>
          </cell>
          <cell r="BN858">
            <v>2428.7604581629857</v>
          </cell>
          <cell r="BO858">
            <v>1969.0347619630047</v>
          </cell>
          <cell r="BP858">
            <v>1326.1838627310062</v>
          </cell>
          <cell r="BQ858">
            <v>1017.9113916530041</v>
          </cell>
          <cell r="BR858">
            <v>25221.396107324865</v>
          </cell>
          <cell r="BS858">
            <v>1221.3671089360141</v>
          </cell>
          <cell r="BT858">
            <v>1366.9481288359966</v>
          </cell>
          <cell r="BU858">
            <v>2115.702805968991</v>
          </cell>
          <cell r="BV858">
            <v>2459.1529025749769</v>
          </cell>
          <cell r="BW858">
            <v>2846.7699123360217</v>
          </cell>
          <cell r="BX858">
            <v>3024.3504515200038</v>
          </cell>
          <cell r="BY858">
            <v>2737.2957521139761</v>
          </cell>
          <cell r="BZ858">
            <v>2741.6279358220054</v>
          </cell>
          <cell r="CA858">
            <v>2416.6167386680027</v>
          </cell>
          <cell r="CB858">
            <v>1959.1895893710025</v>
          </cell>
          <cell r="CC858">
            <v>1319.5529448709858</v>
          </cell>
          <cell r="CD858">
            <v>1012.8218363070046</v>
          </cell>
          <cell r="CE858">
            <v>25095.288873936981</v>
          </cell>
          <cell r="CF858">
            <v>1215.2602506119874</v>
          </cell>
          <cell r="CG858">
            <v>1360.1133815420035</v>
          </cell>
          <cell r="CH858">
            <v>2105.124307119986</v>
          </cell>
          <cell r="CI858">
            <v>2446.8571351480205</v>
          </cell>
          <cell r="CJ858">
            <v>2832.5360757739982</v>
          </cell>
          <cell r="CK858">
            <v>3009.2286964380182</v>
          </cell>
          <cell r="CL858">
            <v>2723.6091922679916</v>
          </cell>
          <cell r="CM858">
            <v>2727.9197196500027</v>
          </cell>
          <cell r="CN858">
            <v>2404.5335740150185</v>
          </cell>
          <cell r="CO858">
            <v>1949.3936439369863</v>
          </cell>
          <cell r="CP858">
            <v>1312.9551740509924</v>
          </cell>
          <cell r="CQ858">
            <v>1007.7577233820048</v>
          </cell>
          <cell r="CR858">
            <v>25051.248572866898</v>
          </cell>
          <cell r="CS858">
            <v>1209.1839727920014</v>
          </cell>
          <cell r="CT858">
            <v>1434.7487027060124</v>
          </cell>
          <cell r="CU858">
            <v>2094.5986866030144</v>
          </cell>
          <cell r="CV858">
            <v>2434.6228444040171</v>
          </cell>
          <cell r="CW858">
            <v>2818.373384283972</v>
          </cell>
          <cell r="CX858">
            <v>2994.1825475969817</v>
          </cell>
          <cell r="CY858">
            <v>2709.9912250749767</v>
          </cell>
          <cell r="CZ858">
            <v>2714.2802034260239</v>
          </cell>
          <cell r="DA858">
            <v>2392.5109889089945</v>
          </cell>
          <cell r="DB858">
            <v>1939.646679389989</v>
          </cell>
          <cell r="DC858">
            <v>1306.3904015420121</v>
          </cell>
          <cell r="DD858">
            <v>1002.7189361390047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59"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</row>
        <row r="860">
          <cell r="F860">
            <v>1001.8917764648</v>
          </cell>
          <cell r="G860">
            <v>1121.3123870888001</v>
          </cell>
          <cell r="H860">
            <v>1735.5184952119998</v>
          </cell>
          <cell r="I860">
            <v>2017.2518137648001</v>
          </cell>
          <cell r="J860">
            <v>2335.2154295512</v>
          </cell>
          <cell r="K860">
            <v>2480.8853667832004</v>
          </cell>
          <cell r="L860">
            <v>2245.4134240456001</v>
          </cell>
          <cell r="M860">
            <v>2248.9671332336002</v>
          </cell>
          <cell r="N860">
            <v>1982.3592960536</v>
          </cell>
          <cell r="O860">
            <v>1607.1301494040001</v>
          </cell>
          <cell r="P860">
            <v>1082.4339450048001</v>
          </cell>
          <cell r="Q860">
            <v>830.82133126000008</v>
          </cell>
          <cell r="R860">
            <v>21357.720143833743</v>
          </cell>
          <cell r="S860">
            <v>1034.2653787708698</v>
          </cell>
          <cell r="T860">
            <v>1157.5447921028604</v>
          </cell>
          <cell r="U860">
            <v>1791.5974392985504</v>
          </cell>
          <cell r="V860">
            <v>2082.43426854067</v>
          </cell>
          <cell r="W860">
            <v>2410.6720786071901</v>
          </cell>
          <cell r="X860">
            <v>2561.0489685743096</v>
          </cell>
          <cell r="Y860">
            <v>2317.9682871845798</v>
          </cell>
          <cell r="Z860">
            <v>2321.6368263754612</v>
          </cell>
          <cell r="AA860">
            <v>2046.4142223872295</v>
          </cell>
          <cell r="AB860">
            <v>1659.0605441060698</v>
          </cell>
          <cell r="AC860">
            <v>1117.4100921094703</v>
          </cell>
          <cell r="AD860">
            <v>857.66724577648006</v>
          </cell>
          <cell r="AE860">
            <v>21506.966739493189</v>
          </cell>
          <cell r="AF860">
            <v>1041.492763030441</v>
          </cell>
          <cell r="AG860">
            <v>1165.6336522966812</v>
          </cell>
          <cell r="AH860">
            <v>1804.1170380886797</v>
          </cell>
          <cell r="AI860">
            <v>2096.9862177759605</v>
          </cell>
          <cell r="AJ860">
            <v>2427.5177391435609</v>
          </cell>
          <cell r="AK860">
            <v>2578.9454574786032</v>
          </cell>
          <cell r="AL860">
            <v>2334.1661010637254</v>
          </cell>
          <cell r="AM860">
            <v>2337.8602724895609</v>
          </cell>
          <cell r="AN860">
            <v>2060.71443728136</v>
          </cell>
          <cell r="AO860">
            <v>1670.653978728842</v>
          </cell>
          <cell r="AP860">
            <v>1125.2184983877596</v>
          </cell>
          <cell r="AQ860">
            <v>863.66058372803946</v>
          </cell>
          <cell r="AR860">
            <v>22235.981500968803</v>
          </cell>
          <cell r="AS860">
            <v>1073.2954959086092</v>
          </cell>
          <cell r="AT860">
            <v>1273.511204840248</v>
          </cell>
          <cell r="AU860">
            <v>1859.2070373787792</v>
          </cell>
          <cell r="AV860">
            <v>2161.0191946394698</v>
          </cell>
          <cell r="AW860">
            <v>2501.6437344375299</v>
          </cell>
          <cell r="AX860">
            <v>2657.6954107292113</v>
          </cell>
          <cell r="AY860">
            <v>2405.4415492773842</v>
          </cell>
          <cell r="AZ860">
            <v>2409.2485249574383</v>
          </cell>
          <cell r="BA860">
            <v>2123.6398357854268</v>
          </cell>
          <cell r="BB860">
            <v>1721.6685894457187</v>
          </cell>
          <cell r="BC860">
            <v>1159.5778466519987</v>
          </cell>
          <cell r="BD860">
            <v>890.03307691703958</v>
          </cell>
          <cell r="BE860">
            <v>22306.360138159711</v>
          </cell>
          <cell r="BF860">
            <v>1080.2040583012858</v>
          </cell>
          <cell r="BG860">
            <v>1208.9591464350233</v>
          </cell>
          <cell r="BH860">
            <v>1871.1743475075054</v>
          </cell>
          <cell r="BI860">
            <v>2174.9291936143418</v>
          </cell>
          <cell r="BJ860">
            <v>2517.7462557007093</v>
          </cell>
          <cell r="BK860">
            <v>2674.8024035224225</v>
          </cell>
          <cell r="BL860">
            <v>2420.9248200298171</v>
          </cell>
          <cell r="BM860">
            <v>2424.7562954797177</v>
          </cell>
          <cell r="BN860">
            <v>2137.3092031833949</v>
          </cell>
          <cell r="BO860">
            <v>1732.7505905274302</v>
          </cell>
          <cell r="BP860">
            <v>1167.041799203289</v>
          </cell>
          <cell r="BQ860">
            <v>895.76202465464303</v>
          </cell>
          <cell r="BR860">
            <v>22951.470457665622</v>
          </cell>
          <cell r="BS860">
            <v>1111.4440691317723</v>
          </cell>
          <cell r="BT860">
            <v>1243.9227972407534</v>
          </cell>
          <cell r="BU860">
            <v>1925.289553431794</v>
          </cell>
          <cell r="BV860">
            <v>2237.8291413432453</v>
          </cell>
          <cell r="BW860">
            <v>2590.5606202257331</v>
          </cell>
          <cell r="BX860">
            <v>2752.1589108831831</v>
          </cell>
          <cell r="BY860">
            <v>2490.9391344236792</v>
          </cell>
          <cell r="BZ860">
            <v>2494.8814215980237</v>
          </cell>
          <cell r="CA860">
            <v>2199.1212321878993</v>
          </cell>
          <cell r="CB860">
            <v>1782.8625263276044</v>
          </cell>
          <cell r="CC860">
            <v>1200.7931798326026</v>
          </cell>
          <cell r="CD860">
            <v>921.66787103937531</v>
          </cell>
          <cell r="CE860">
            <v>23087.665764022153</v>
          </cell>
          <cell r="CF860">
            <v>1118.0394305630325</v>
          </cell>
          <cell r="CG860">
            <v>1251.3043110186409</v>
          </cell>
          <cell r="CH860">
            <v>1936.7143625504104</v>
          </cell>
          <cell r="CI860">
            <v>2251.1085643362021</v>
          </cell>
          <cell r="CJ860">
            <v>2605.9331897120574</v>
          </cell>
          <cell r="CK860">
            <v>2768.490400723007</v>
          </cell>
          <cell r="CL860">
            <v>2505.7204568865709</v>
          </cell>
          <cell r="CM860">
            <v>2509.6861420779605</v>
          </cell>
          <cell r="CN860">
            <v>2212.170888093824</v>
          </cell>
          <cell r="CO860">
            <v>1793.4421524220379</v>
          </cell>
          <cell r="CP860">
            <v>1207.9187601269223</v>
          </cell>
          <cell r="CQ860">
            <v>927.13710551144322</v>
          </cell>
          <cell r="CR860">
            <v>23798.686144223437</v>
          </cell>
          <cell r="CS860">
            <v>1148.7247741523897</v>
          </cell>
          <cell r="CT860">
            <v>1363.0112675707205</v>
          </cell>
          <cell r="CU860">
            <v>1989.8687522728869</v>
          </cell>
          <cell r="CV860">
            <v>2312.8917021838133</v>
          </cell>
          <cell r="CW860">
            <v>2677.4547150697908</v>
          </cell>
          <cell r="CX860">
            <v>2844.4734202171676</v>
          </cell>
          <cell r="CY860">
            <v>2574.4916638212162</v>
          </cell>
          <cell r="CZ860">
            <v>2578.5661932547227</v>
          </cell>
          <cell r="DA860">
            <v>2272.8854394635418</v>
          </cell>
          <cell r="DB860">
            <v>1842.6643454204896</v>
          </cell>
          <cell r="DC860">
            <v>1241.070881464897</v>
          </cell>
          <cell r="DD860">
            <v>952.58298933204787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70">
          <cell r="F870">
            <v>0</v>
          </cell>
          <cell r="G870">
            <v>0</v>
          </cell>
          <cell r="H870">
            <v>0.50534513499999889</v>
          </cell>
          <cell r="I870">
            <v>2.121631399999842</v>
          </cell>
          <cell r="J870">
            <v>1.3598510000000488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13.259436899999855</v>
          </cell>
          <cell r="S870">
            <v>0</v>
          </cell>
          <cell r="T870">
            <v>0.15084799999999632</v>
          </cell>
          <cell r="U870">
            <v>5.5149627999999211</v>
          </cell>
          <cell r="V870">
            <v>5.7333601000000272</v>
          </cell>
          <cell r="W870">
            <v>1.8602660000000242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13.041642500002126</v>
          </cell>
          <cell r="AF870">
            <v>0</v>
          </cell>
          <cell r="AG870">
            <v>0</v>
          </cell>
          <cell r="AH870">
            <v>5.2683395000003657</v>
          </cell>
          <cell r="AI870">
            <v>6.4270679999999629</v>
          </cell>
          <cell r="AJ870">
            <v>1.3462349999999788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14.377419300000838</v>
          </cell>
          <cell r="AS870">
            <v>0</v>
          </cell>
          <cell r="AT870">
            <v>0</v>
          </cell>
          <cell r="AU870">
            <v>4.5239199999996345</v>
          </cell>
          <cell r="AV870">
            <v>1.9107709999998406</v>
          </cell>
          <cell r="AW870">
            <v>7.9427283000002262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52.126085099996999</v>
          </cell>
          <cell r="BF870">
            <v>0</v>
          </cell>
          <cell r="BG870">
            <v>0.62935600000000136</v>
          </cell>
          <cell r="BH870">
            <v>5.1522020000011253</v>
          </cell>
          <cell r="BI870">
            <v>19.879197700000077</v>
          </cell>
          <cell r="BJ870">
            <v>25.656032500000947</v>
          </cell>
          <cell r="BK870">
            <v>0</v>
          </cell>
          <cell r="BL870">
            <v>0</v>
          </cell>
          <cell r="BM870">
            <v>0</v>
          </cell>
          <cell r="BN870">
            <v>0.5425114000000022</v>
          </cell>
          <cell r="BO870">
            <v>0</v>
          </cell>
          <cell r="BP870">
            <v>0</v>
          </cell>
          <cell r="BQ870">
            <v>0.26678549999999746</v>
          </cell>
          <cell r="BR870">
            <v>37.32340639000904</v>
          </cell>
          <cell r="BS870">
            <v>0</v>
          </cell>
          <cell r="BT870">
            <v>0</v>
          </cell>
          <cell r="BU870">
            <v>7.7635522000000492</v>
          </cell>
          <cell r="BV870">
            <v>20.654151190001357</v>
          </cell>
          <cell r="BW870">
            <v>8.2597897999999077</v>
          </cell>
          <cell r="BX870">
            <v>0</v>
          </cell>
          <cell r="BY870">
            <v>0</v>
          </cell>
          <cell r="BZ870">
            <v>0</v>
          </cell>
          <cell r="CA870">
            <v>0.26996619999999982</v>
          </cell>
          <cell r="CB870">
            <v>0</v>
          </cell>
          <cell r="CC870">
            <v>0</v>
          </cell>
          <cell r="CD870">
            <v>0.37594699999999648</v>
          </cell>
          <cell r="CE870">
            <v>41.858469726001204</v>
          </cell>
          <cell r="CF870">
            <v>0</v>
          </cell>
          <cell r="CG870">
            <v>0.26432800000000611</v>
          </cell>
          <cell r="CH870">
            <v>6.8779640000002473</v>
          </cell>
          <cell r="CI870">
            <v>9.6464481000002706</v>
          </cell>
          <cell r="CJ870">
            <v>25.06972962600048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32.991675569999643</v>
          </cell>
          <cell r="CS870">
            <v>0</v>
          </cell>
          <cell r="CT870">
            <v>0</v>
          </cell>
          <cell r="CU870">
            <v>4.683182300000226</v>
          </cell>
          <cell r="CV870">
            <v>11.539131120000093</v>
          </cell>
          <cell r="CW870">
            <v>16.769362150000234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1.7223232425646273E-2</v>
          </cell>
          <cell r="G871">
            <v>0</v>
          </cell>
          <cell r="H871">
            <v>9.8850123179943239E-3</v>
          </cell>
          <cell r="I871">
            <v>0</v>
          </cell>
          <cell r="J871">
            <v>8.3291636985617146E-2</v>
          </cell>
          <cell r="K871">
            <v>-6.0653651666836339E-2</v>
          </cell>
          <cell r="L871">
            <v>0.27202332321220979</v>
          </cell>
          <cell r="M871">
            <v>0.54942041841952971</v>
          </cell>
          <cell r="N871">
            <v>9.3045495289413083E-2</v>
          </cell>
          <cell r="O871">
            <v>9.7100525764730605E-3</v>
          </cell>
          <cell r="P871">
            <v>0</v>
          </cell>
          <cell r="Q871">
            <v>-2.8859704435859612E-3</v>
          </cell>
          <cell r="R871">
            <v>3.3366371398755312E-2</v>
          </cell>
          <cell r="S871">
            <v>4.3787551357834076E-2</v>
          </cell>
          <cell r="T871">
            <v>0</v>
          </cell>
          <cell r="U871">
            <v>1.5247842606274986E-2</v>
          </cell>
          <cell r="V871">
            <v>0</v>
          </cell>
          <cell r="W871">
            <v>0.19447602611899839</v>
          </cell>
          <cell r="X871">
            <v>4.4414639024427771E-2</v>
          </cell>
          <cell r="Y871">
            <v>0.15590864957971462</v>
          </cell>
          <cell r="Z871">
            <v>0.12827386334076607</v>
          </cell>
          <cell r="AA871">
            <v>0.16655252871759529</v>
          </cell>
          <cell r="AB871">
            <v>4.3990542729904547E-2</v>
          </cell>
          <cell r="AC871">
            <v>-3.3189825777668602E-4</v>
          </cell>
          <cell r="AD871">
            <v>3.1570155188731519E-3</v>
          </cell>
          <cell r="AE871">
            <v>3.5222664427230654E-2</v>
          </cell>
          <cell r="AF871">
            <v>5.9177111332594734E-2</v>
          </cell>
          <cell r="AG871">
            <v>0</v>
          </cell>
          <cell r="AH871">
            <v>2.6089219996340063E-2</v>
          </cell>
          <cell r="AI871">
            <v>2.9583446536907587E-2</v>
          </cell>
          <cell r="AJ871">
            <v>0.14469048171673293</v>
          </cell>
          <cell r="AK871">
            <v>-8.9277436693375734E-2</v>
          </cell>
          <cell r="AL871">
            <v>-0.24988639965357606</v>
          </cell>
          <cell r="AM871">
            <v>0.51677194759614054</v>
          </cell>
          <cell r="AN871">
            <v>0.2181602075937974</v>
          </cell>
          <cell r="AO871">
            <v>2.917182200501145E-2</v>
          </cell>
          <cell r="AP871">
            <v>1.5003013818109423E-2</v>
          </cell>
          <cell r="AQ871">
            <v>1.0637983035064025E-2</v>
          </cell>
          <cell r="AR871">
            <v>2.3808175323631886E-2</v>
          </cell>
          <cell r="AS871">
            <v>1.3183487472872457E-2</v>
          </cell>
          <cell r="AT871">
            <v>0</v>
          </cell>
          <cell r="AU871">
            <v>9.8713674620256597E-3</v>
          </cell>
          <cell r="AV871">
            <v>-7.0101582737969181E-3</v>
          </cell>
          <cell r="AW871">
            <v>8.6201326413675616E-2</v>
          </cell>
          <cell r="AX871">
            <v>-0.12346072464909241</v>
          </cell>
          <cell r="AY871">
            <v>-7.4144136130712468E-2</v>
          </cell>
          <cell r="AZ871">
            <v>0.15324521791778523</v>
          </cell>
          <cell r="BA871">
            <v>0.16980664895069708</v>
          </cell>
          <cell r="BB871">
            <v>3.9764057613126624E-2</v>
          </cell>
          <cell r="BC871">
            <v>2.5744487638480251E-2</v>
          </cell>
          <cell r="BD871">
            <v>8.4585869259470314E-3</v>
          </cell>
          <cell r="BE871">
            <v>9.2670654724070545E-2</v>
          </cell>
          <cell r="BF871">
            <v>1.7681317941207197E-2</v>
          </cell>
          <cell r="BG871">
            <v>2.4039444093673978E-2</v>
          </cell>
          <cell r="BH871">
            <v>7.9749214202433194E-2</v>
          </cell>
          <cell r="BI871">
            <v>6.5754175964848116E-2</v>
          </cell>
          <cell r="BJ871">
            <v>0.12356565778870277</v>
          </cell>
          <cell r="BK871">
            <v>0.28369297497792445</v>
          </cell>
          <cell r="BL871">
            <v>-1.2670450665552835E-2</v>
          </cell>
          <cell r="BM871">
            <v>0.15289853323088209</v>
          </cell>
          <cell r="BN871">
            <v>4.5825187328887296E-2</v>
          </cell>
          <cell r="BO871">
            <v>0.17960203291823262</v>
          </cell>
          <cell r="BP871">
            <v>5.1753111247958117E-2</v>
          </cell>
          <cell r="BQ871">
            <v>-2.6859825755678912E-2</v>
          </cell>
          <cell r="BR871">
            <v>6.51524306207385E-2</v>
          </cell>
          <cell r="BS871">
            <v>2.5994845735837657E-2</v>
          </cell>
          <cell r="BT871">
            <v>3.2501506911458478E-2</v>
          </cell>
          <cell r="BU871">
            <v>1.3050641280507591E-2</v>
          </cell>
          <cell r="BV871">
            <v>8.7488923227944326E-2</v>
          </cell>
          <cell r="BW871">
            <v>9.3609690205298079E-2</v>
          </cell>
          <cell r="BX871">
            <v>0.23238273659164577</v>
          </cell>
          <cell r="BY871">
            <v>-1.2039366086469272E-2</v>
          </cell>
          <cell r="BZ871">
            <v>1.6653635616592055E-2</v>
          </cell>
          <cell r="CA871">
            <v>3.1276672860400367E-2</v>
          </cell>
          <cell r="CB871">
            <v>0.23542339053493322</v>
          </cell>
          <cell r="CC871">
            <v>0.20774676162045935</v>
          </cell>
          <cell r="CD871">
            <v>5.2131597209950087E-3</v>
          </cell>
          <cell r="CE871">
            <v>0.1155285283042744</v>
          </cell>
          <cell r="CF871">
            <v>2.0647678763893396E-2</v>
          </cell>
          <cell r="CG871">
            <v>8.934620812575389E-2</v>
          </cell>
          <cell r="CH871">
            <v>0.13886694457453785</v>
          </cell>
          <cell r="CI871">
            <v>9.6868199609573935E-2</v>
          </cell>
          <cell r="CJ871">
            <v>0.10758655306346299</v>
          </cell>
          <cell r="CK871">
            <v>0.20451806601992928</v>
          </cell>
          <cell r="CL871">
            <v>-1.079570541557473E-2</v>
          </cell>
          <cell r="CM871">
            <v>2.8426496639639254E-2</v>
          </cell>
          <cell r="CN871">
            <v>4.0049120600286869E-2</v>
          </cell>
          <cell r="CO871">
            <v>0.2170573489737464</v>
          </cell>
          <cell r="CP871">
            <v>8.8515425488495225E-2</v>
          </cell>
          <cell r="CQ871">
            <v>9.5269377807127853E-3</v>
          </cell>
          <cell r="CR871">
            <v>0.11818673015517334</v>
          </cell>
          <cell r="CS871">
            <v>4.5506666124396133E-2</v>
          </cell>
          <cell r="CT871">
            <v>5.13500371971638E-2</v>
          </cell>
          <cell r="CU871">
            <v>0.11675702912704722</v>
          </cell>
          <cell r="CV871">
            <v>9.6586226143923426E-2</v>
          </cell>
          <cell r="CW871">
            <v>0.13950560657919198</v>
          </cell>
          <cell r="CX871">
            <v>0.11965394860148137</v>
          </cell>
          <cell r="CY871">
            <v>-1.138329880794231E-2</v>
          </cell>
          <cell r="CZ871">
            <v>1.0806354741021096E-2</v>
          </cell>
          <cell r="DA871">
            <v>7.6761587206334525E-2</v>
          </cell>
          <cell r="DB871">
            <v>8.1659597088830083E-2</v>
          </cell>
          <cell r="DC871">
            <v>6.6719971129280964E-2</v>
          </cell>
          <cell r="DD871">
            <v>1.5149746481078807E-2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1.497002156463239</v>
          </cell>
          <cell r="I872">
            <v>0</v>
          </cell>
          <cell r="J872">
            <v>54.668865518980965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249.05502893955054</v>
          </cell>
          <cell r="S872">
            <v>0</v>
          </cell>
          <cell r="T872">
            <v>0</v>
          </cell>
          <cell r="U872">
            <v>54.248260527792809</v>
          </cell>
          <cell r="V872">
            <v>0</v>
          </cell>
          <cell r="W872">
            <v>194.80676841175591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455.20055599567422</v>
          </cell>
          <cell r="AF872">
            <v>0</v>
          </cell>
          <cell r="AG872">
            <v>0</v>
          </cell>
          <cell r="AH872">
            <v>147.978989974461</v>
          </cell>
          <cell r="AI872">
            <v>197.00730468313122</v>
          </cell>
          <cell r="AJ872">
            <v>110.21426133807745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372.75229053813382</v>
          </cell>
          <cell r="AS872">
            <v>0</v>
          </cell>
          <cell r="AT872">
            <v>0</v>
          </cell>
          <cell r="AU872">
            <v>99.709550447179936</v>
          </cell>
          <cell r="AV872">
            <v>-6.6573149728774297</v>
          </cell>
          <cell r="AW872">
            <v>279.70005506381858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5116.8112645340152</v>
          </cell>
          <cell r="BF872">
            <v>0</v>
          </cell>
          <cell r="BG872">
            <v>9.0496584855848141</v>
          </cell>
          <cell r="BH872">
            <v>949.62218329988536</v>
          </cell>
          <cell r="BI872">
            <v>1380.9975482672453</v>
          </cell>
          <cell r="BJ872">
            <v>2730.1620914272498</v>
          </cell>
          <cell r="BK872">
            <v>0</v>
          </cell>
          <cell r="BL872">
            <v>0</v>
          </cell>
          <cell r="BM872">
            <v>0</v>
          </cell>
          <cell r="BN872">
            <v>36.991086256662129</v>
          </cell>
          <cell r="BO872">
            <v>0</v>
          </cell>
          <cell r="BP872">
            <v>0</v>
          </cell>
          <cell r="BQ872">
            <v>9.9886967973749279</v>
          </cell>
          <cell r="BR872">
            <v>2893.0991500299424</v>
          </cell>
          <cell r="BS872">
            <v>0</v>
          </cell>
          <cell r="BT872">
            <v>0</v>
          </cell>
          <cell r="BU872">
            <v>314.4565858852875</v>
          </cell>
          <cell r="BV872">
            <v>1843.129008131742</v>
          </cell>
          <cell r="BW872">
            <v>701.71283988497453</v>
          </cell>
          <cell r="BX872">
            <v>0</v>
          </cell>
          <cell r="BY872">
            <v>0</v>
          </cell>
          <cell r="BZ872">
            <v>0</v>
          </cell>
          <cell r="CA872">
            <v>17.850522974319517</v>
          </cell>
          <cell r="CB872">
            <v>0</v>
          </cell>
          <cell r="CC872">
            <v>0</v>
          </cell>
          <cell r="CD872">
            <v>15.950193153659711</v>
          </cell>
          <cell r="CE872">
            <v>3708.6103574566077</v>
          </cell>
          <cell r="CF872">
            <v>0</v>
          </cell>
          <cell r="CG872">
            <v>25.916387951728211</v>
          </cell>
          <cell r="CH872">
            <v>968.90796963125467</v>
          </cell>
          <cell r="CI872">
            <v>899.3097499802825</v>
          </cell>
          <cell r="CJ872">
            <v>1814.4762498933123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3138.0166866329964</v>
          </cell>
          <cell r="CS872">
            <v>0</v>
          </cell>
          <cell r="CT872">
            <v>0</v>
          </cell>
          <cell r="CU872">
            <v>790.53559601405868</v>
          </cell>
          <cell r="CV872">
            <v>1133.9912427320669</v>
          </cell>
          <cell r="CW872">
            <v>1213.4898478869582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-1.4905006999999841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-1.4905006999999841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-3.3494767999999908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-3.3494767999999908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-11.076669139999467</v>
          </cell>
          <cell r="BF874">
            <v>0</v>
          </cell>
          <cell r="BG874">
            <v>0</v>
          </cell>
          <cell r="BH874">
            <v>-4.0683372399998916</v>
          </cell>
          <cell r="BI874">
            <v>-0.79448800000000119</v>
          </cell>
          <cell r="BJ874">
            <v>-4.1818479000000934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-2.0319959999999355</v>
          </cell>
          <cell r="BR874">
            <v>-9.2213476999997965</v>
          </cell>
          <cell r="BS874">
            <v>0</v>
          </cell>
          <cell r="BT874">
            <v>0</v>
          </cell>
          <cell r="BU874">
            <v>-3.4764779999999291</v>
          </cell>
          <cell r="BV874">
            <v>-1.5142286999999897</v>
          </cell>
          <cell r="BW874">
            <v>-4.2306409999999914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-6.8547273439996843</v>
          </cell>
          <cell r="CF874">
            <v>0</v>
          </cell>
          <cell r="CG874">
            <v>-0.12222000000001287</v>
          </cell>
          <cell r="CH874">
            <v>-3.8000136499999826</v>
          </cell>
          <cell r="CI874">
            <v>-0.9022640000000024</v>
          </cell>
          <cell r="CJ874">
            <v>-1.8318272939999929</v>
          </cell>
          <cell r="CK874">
            <v>-0.19840239999999998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-7.1981671999999435</v>
          </cell>
          <cell r="CS874">
            <v>0</v>
          </cell>
          <cell r="CT874">
            <v>-0.41161500000001183</v>
          </cell>
          <cell r="CU874">
            <v>-2.9263697000000093</v>
          </cell>
          <cell r="CV874">
            <v>-1.3278430000000299</v>
          </cell>
          <cell r="CW874">
            <v>-2.5323394999999209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F875">
            <v>6.5987485213128139E-3</v>
          </cell>
          <cell r="G875">
            <v>5.3542799703762967E-3</v>
          </cell>
          <cell r="H875">
            <v>2.3723146453694E-2</v>
          </cell>
          <cell r="I875">
            <v>1.6270660120081715E-2</v>
          </cell>
          <cell r="J875">
            <v>0</v>
          </cell>
          <cell r="K875">
            <v>4.4402905443785556E-2</v>
          </cell>
          <cell r="L875">
            <v>6.4104675909433695E-2</v>
          </cell>
          <cell r="M875">
            <v>7.4566243848323666E-2</v>
          </cell>
          <cell r="N875">
            <v>4.0720142508924084E-2</v>
          </cell>
          <cell r="O875">
            <v>1.9000169810357903E-2</v>
          </cell>
          <cell r="P875">
            <v>1.9141178967153394E-2</v>
          </cell>
          <cell r="Q875">
            <v>3.0015108126331569E-2</v>
          </cell>
          <cell r="R875">
            <v>1.2583924618891018E-2</v>
          </cell>
          <cell r="S875">
            <v>-9.1644615273764884E-3</v>
          </cell>
          <cell r="T875">
            <v>-4.4488635454733583E-3</v>
          </cell>
          <cell r="U875">
            <v>1.7372049481011231E-2</v>
          </cell>
          <cell r="V875">
            <v>3.554540135557005E-3</v>
          </cell>
          <cell r="W875">
            <v>0</v>
          </cell>
          <cell r="X875">
            <v>1.151940524327344E-2</v>
          </cell>
          <cell r="Y875">
            <v>0.10599167542370935</v>
          </cell>
          <cell r="Z875">
            <v>1.5188936212297222E-2</v>
          </cell>
          <cell r="AA875">
            <v>1.9046450613753763E-2</v>
          </cell>
          <cell r="AB875">
            <v>3.3000178014752635E-3</v>
          </cell>
          <cell r="AC875">
            <v>-6.7584041717658749E-3</v>
          </cell>
          <cell r="AD875">
            <v>-4.5942502397409157E-3</v>
          </cell>
          <cell r="AE875">
            <v>0</v>
          </cell>
          <cell r="AF875">
            <v>-8.987728213735835E-3</v>
          </cell>
          <cell r="AG875">
            <v>-6.6034689741911734E-4</v>
          </cell>
          <cell r="AH875">
            <v>1.3748572282263893E-2</v>
          </cell>
          <cell r="AI875">
            <v>4.8761188197907757E-3</v>
          </cell>
          <cell r="AJ875">
            <v>0</v>
          </cell>
          <cell r="AK875">
            <v>2.0964254753501166E-2</v>
          </cell>
          <cell r="AL875">
            <v>0.10106622202664539</v>
          </cell>
          <cell r="AM875">
            <v>2.1222389364382366E-2</v>
          </cell>
          <cell r="AN875">
            <v>1.5129727365781775E-2</v>
          </cell>
          <cell r="AO875">
            <v>1.8517380674936135E-3</v>
          </cell>
          <cell r="AP875">
            <v>-2.5381591610980081E-3</v>
          </cell>
          <cell r="AQ875">
            <v>-3.6050933618874126E-3</v>
          </cell>
          <cell r="AR875">
            <v>0</v>
          </cell>
          <cell r="AS875">
            <v>-4.2628741658639058E-3</v>
          </cell>
          <cell r="AT875">
            <v>1.2369476477580577E-3</v>
          </cell>
          <cell r="AU875">
            <v>1.7126689748749868E-2</v>
          </cell>
          <cell r="AV875">
            <v>9.0703614222817919E-3</v>
          </cell>
          <cell r="AW875">
            <v>0</v>
          </cell>
          <cell r="AX875">
            <v>3.4651446813775522E-2</v>
          </cell>
          <cell r="AY875">
            <v>8.9149027686033833E-2</v>
          </cell>
          <cell r="AZ875">
            <v>1.1906208243189553E-2</v>
          </cell>
          <cell r="BA875">
            <v>5.232253722144975E-3</v>
          </cell>
          <cell r="BB875">
            <v>-2.1439318136273755E-4</v>
          </cell>
          <cell r="BC875">
            <v>-2.1502984654873103E-3</v>
          </cell>
          <cell r="BD875">
            <v>-2.8353252414454744E-3</v>
          </cell>
          <cell r="BE875">
            <v>1.8973481008663029E-2</v>
          </cell>
          <cell r="BF875">
            <v>-3.616381492360432E-3</v>
          </cell>
          <cell r="BG875">
            <v>-4.1757614471258364E-3</v>
          </cell>
          <cell r="BH875">
            <v>1.2657952234764736E-2</v>
          </cell>
          <cell r="BI875">
            <v>4.4945005404137817E-3</v>
          </cell>
          <cell r="BJ875">
            <v>0</v>
          </cell>
          <cell r="BK875">
            <v>9.2499931600329433E-3</v>
          </cell>
          <cell r="BL875">
            <v>8.1529524695817202E-2</v>
          </cell>
          <cell r="BM875">
            <v>2.3708244374688547E-2</v>
          </cell>
          <cell r="BN875">
            <v>1.0860882474830191E-3</v>
          </cell>
          <cell r="BO875">
            <v>1.1270616380798515E-4</v>
          </cell>
          <cell r="BP875">
            <v>-1.5109247729050423E-3</v>
          </cell>
          <cell r="BQ875">
            <v>-7.7754926582329631E-4</v>
          </cell>
          <cell r="BR875">
            <v>1.3182047657378959E-2</v>
          </cell>
          <cell r="BS875">
            <v>-5.5428165923316897E-3</v>
          </cell>
          <cell r="BT875">
            <v>-3.0442603414755354E-3</v>
          </cell>
          <cell r="BU875">
            <v>9.1137300517303288E-3</v>
          </cell>
          <cell r="BV875">
            <v>9.7452887639946084E-3</v>
          </cell>
          <cell r="BW875">
            <v>0</v>
          </cell>
          <cell r="BX875">
            <v>1.1368503122461959E-2</v>
          </cell>
          <cell r="BY875">
            <v>9.986942019548195E-2</v>
          </cell>
          <cell r="BZ875">
            <v>2.9229675882277206E-2</v>
          </cell>
          <cell r="CA875">
            <v>2.3093023670810453E-3</v>
          </cell>
          <cell r="CB875">
            <v>-1.2840985531354931E-3</v>
          </cell>
          <cell r="CC875">
            <v>-4.6463058532708601E-4</v>
          </cell>
          <cell r="CD875">
            <v>-7.6763915127742166E-4</v>
          </cell>
          <cell r="CE875">
            <v>7.2563923341490977E-3</v>
          </cell>
          <cell r="CF875">
            <v>-3.5955930304965023E-3</v>
          </cell>
          <cell r="CG875">
            <v>-1.7260748273955073E-3</v>
          </cell>
          <cell r="CH875">
            <v>1.2817108859024984E-2</v>
          </cell>
          <cell r="CI875">
            <v>1.5182827876650151E-2</v>
          </cell>
          <cell r="CJ875">
            <v>0</v>
          </cell>
          <cell r="CK875">
            <v>1.2464596531984284E-2</v>
          </cell>
          <cell r="CL875">
            <v>7.1481940819111855E-2</v>
          </cell>
          <cell r="CM875">
            <v>3.2147364436241332E-2</v>
          </cell>
          <cell r="CN875">
            <v>-3.8020762625734505E-4</v>
          </cell>
          <cell r="CO875">
            <v>-3.8660752586849867E-5</v>
          </cell>
          <cell r="CP875">
            <v>1.5171485594578371E-4</v>
          </cell>
          <cell r="CQ875">
            <v>-2.7193842206258978E-3</v>
          </cell>
          <cell r="CR875">
            <v>5.9076283807097951E-3</v>
          </cell>
          <cell r="CS875">
            <v>-5.8798012623384466E-3</v>
          </cell>
          <cell r="CT875">
            <v>-3.4312063838513041E-3</v>
          </cell>
          <cell r="CU875">
            <v>1.0144068552747854E-2</v>
          </cell>
          <cell r="CV875">
            <v>1.6901126913310804E-2</v>
          </cell>
          <cell r="CW875">
            <v>0</v>
          </cell>
          <cell r="CX875">
            <v>1.3401041775978229E-2</v>
          </cell>
          <cell r="CY875">
            <v>0.11513692581489465</v>
          </cell>
          <cell r="CZ875">
            <v>3.8383541956079625E-2</v>
          </cell>
          <cell r="DA875">
            <v>5.738337527468218E-3</v>
          </cell>
          <cell r="DB875">
            <v>2.4459923023130159E-3</v>
          </cell>
          <cell r="DC875">
            <v>9.5994726475367997E-4</v>
          </cell>
          <cell r="DD875">
            <v>-8.4431860360467681E-4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</row>
        <row r="876"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-103.52007749995391</v>
          </cell>
          <cell r="BF876">
            <v>0</v>
          </cell>
          <cell r="BG876">
            <v>0</v>
          </cell>
          <cell r="BH876">
            <v>-49.968934835556865</v>
          </cell>
          <cell r="BI876">
            <v>-6.7623609804386433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-46.788781683957495</v>
          </cell>
          <cell r="BR876">
            <v>-62.806718246556557</v>
          </cell>
          <cell r="BS876">
            <v>0</v>
          </cell>
          <cell r="BT876">
            <v>0</v>
          </cell>
          <cell r="BU876">
            <v>-50.981156207264576</v>
          </cell>
          <cell r="BV876">
            <v>-11.82556203929289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-83.313376790971233</v>
          </cell>
          <cell r="CF876">
            <v>0</v>
          </cell>
          <cell r="CG876">
            <v>-3.4937558066035308</v>
          </cell>
          <cell r="CH876">
            <v>-61.538642952980808</v>
          </cell>
          <cell r="CI876">
            <v>-9.9984111681769718</v>
          </cell>
          <cell r="CJ876">
            <v>0</v>
          </cell>
          <cell r="CK876">
            <v>-8.2825668632101905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-62.755570491855906</v>
          </cell>
          <cell r="CS876">
            <v>0</v>
          </cell>
          <cell r="CT876">
            <v>-11.898517257245658</v>
          </cell>
          <cell r="CU876">
            <v>-45.12333340704572</v>
          </cell>
          <cell r="CV876">
            <v>-5.7337198275690753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</row>
        <row r="877">
          <cell r="F877">
            <v>0</v>
          </cell>
          <cell r="G877">
            <v>0</v>
          </cell>
          <cell r="H877">
            <v>1.497002156463239</v>
          </cell>
          <cell r="I877">
            <v>0</v>
          </cell>
          <cell r="J877">
            <v>54.668865518980965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249.05502893955054</v>
          </cell>
          <cell r="S877">
            <v>0</v>
          </cell>
          <cell r="T877">
            <v>0</v>
          </cell>
          <cell r="U877">
            <v>54.248260527792809</v>
          </cell>
          <cell r="V877">
            <v>0</v>
          </cell>
          <cell r="W877">
            <v>194.80676841175591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455.20055599567422</v>
          </cell>
          <cell r="AF877">
            <v>0</v>
          </cell>
          <cell r="AG877">
            <v>0</v>
          </cell>
          <cell r="AH877">
            <v>147.978989974461</v>
          </cell>
          <cell r="AI877">
            <v>197.00730468313122</v>
          </cell>
          <cell r="AJ877">
            <v>110.21426133807745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372.75229053813382</v>
          </cell>
          <cell r="AS877">
            <v>0</v>
          </cell>
          <cell r="AT877">
            <v>0</v>
          </cell>
          <cell r="AU877">
            <v>99.709550447179936</v>
          </cell>
          <cell r="AV877">
            <v>-6.6573149728774297</v>
          </cell>
          <cell r="AW877">
            <v>279.70005506381858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5013.2911870339885</v>
          </cell>
          <cell r="BF877">
            <v>0</v>
          </cell>
          <cell r="BG877">
            <v>9.0496584855848141</v>
          </cell>
          <cell r="BH877">
            <v>899.65324846433941</v>
          </cell>
          <cell r="BI877">
            <v>1374.2351872868021</v>
          </cell>
          <cell r="BJ877">
            <v>2730.1620914272498</v>
          </cell>
          <cell r="BK877">
            <v>0</v>
          </cell>
          <cell r="BL877">
            <v>0</v>
          </cell>
          <cell r="BM877">
            <v>0</v>
          </cell>
          <cell r="BN877">
            <v>36.991086256662129</v>
          </cell>
          <cell r="BO877">
            <v>0</v>
          </cell>
          <cell r="BP877">
            <v>0</v>
          </cell>
          <cell r="BQ877">
            <v>-36.800084886584955</v>
          </cell>
          <cell r="BR877">
            <v>2830.2924317832803</v>
          </cell>
          <cell r="BS877">
            <v>0</v>
          </cell>
          <cell r="BT877">
            <v>0</v>
          </cell>
          <cell r="BU877">
            <v>263.47542967801564</v>
          </cell>
          <cell r="BV877">
            <v>1831.3034460924682</v>
          </cell>
          <cell r="BW877">
            <v>701.71283988497453</v>
          </cell>
          <cell r="BX877">
            <v>0</v>
          </cell>
          <cell r="BY877">
            <v>0</v>
          </cell>
          <cell r="BZ877">
            <v>0</v>
          </cell>
          <cell r="CA877">
            <v>17.850522974319517</v>
          </cell>
          <cell r="CB877">
            <v>0</v>
          </cell>
          <cell r="CC877">
            <v>0</v>
          </cell>
          <cell r="CD877">
            <v>15.950193153659711</v>
          </cell>
          <cell r="CE877">
            <v>3625.2969806656474</v>
          </cell>
          <cell r="CF877">
            <v>0</v>
          </cell>
          <cell r="CG877">
            <v>22.422632145124226</v>
          </cell>
          <cell r="CH877">
            <v>907.36932667825022</v>
          </cell>
          <cell r="CI877">
            <v>889.31133881211281</v>
          </cell>
          <cell r="CJ877">
            <v>1814.4762498933123</v>
          </cell>
          <cell r="CK877">
            <v>-8.2825668632101905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3075.2611161411041</v>
          </cell>
          <cell r="CS877">
            <v>0</v>
          </cell>
          <cell r="CT877">
            <v>-11.898517257245658</v>
          </cell>
          <cell r="CU877">
            <v>745.4122626070166</v>
          </cell>
          <cell r="CV877">
            <v>1128.2575229045178</v>
          </cell>
          <cell r="CW877">
            <v>1213.4898478869582</v>
          </cell>
          <cell r="CX877">
            <v>0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  <cell r="DG877">
            <v>0</v>
          </cell>
          <cell r="DH877">
            <v>0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6">
          <cell r="F886">
            <v>1001.8917764648213</v>
          </cell>
          <cell r="G886">
            <v>1121.3123870888085</v>
          </cell>
          <cell r="H886">
            <v>1726.9390974464477</v>
          </cell>
          <cell r="I886">
            <v>2012.394799304835</v>
          </cell>
          <cell r="J886">
            <v>2389.8842950701655</v>
          </cell>
          <cell r="K886">
            <v>2477.5786434532201</v>
          </cell>
          <cell r="L886">
            <v>2245.4134240456042</v>
          </cell>
          <cell r="M886">
            <v>2248.9671332336147</v>
          </cell>
          <cell r="N886">
            <v>1982.3592960535898</v>
          </cell>
          <cell r="O886">
            <v>1603.1555021639797</v>
          </cell>
          <cell r="P886">
            <v>1082.4339450047992</v>
          </cell>
          <cell r="Q886">
            <v>830.82133125999826</v>
          </cell>
          <cell r="R886">
            <v>21597.340435454622</v>
          </cell>
          <cell r="S886">
            <v>1034.2653787708259</v>
          </cell>
          <cell r="T886">
            <v>1157.5447921028244</v>
          </cell>
          <cell r="U886">
            <v>1845.8456998263136</v>
          </cell>
          <cell r="V886">
            <v>2078.9050207406399</v>
          </cell>
          <cell r="W886">
            <v>2605.4788470189087</v>
          </cell>
          <cell r="X886">
            <v>2555.1434790542116</v>
          </cell>
          <cell r="Y886">
            <v>2317.9682871846016</v>
          </cell>
          <cell r="Z886">
            <v>2321.6368263754412</v>
          </cell>
          <cell r="AA886">
            <v>2046.4142223871895</v>
          </cell>
          <cell r="AB886">
            <v>1659.0605441060616</v>
          </cell>
          <cell r="AC886">
            <v>1117.410092109465</v>
          </cell>
          <cell r="AD886">
            <v>857.66724577645073</v>
          </cell>
          <cell r="AE886">
            <v>21961.52900888864</v>
          </cell>
          <cell r="AF886">
            <v>1041.492763030401</v>
          </cell>
          <cell r="AG886">
            <v>1165.6336522967322</v>
          </cell>
          <cell r="AH886">
            <v>1952.0960280631552</v>
          </cell>
          <cell r="AI886">
            <v>2293.9935224591172</v>
          </cell>
          <cell r="AJ886">
            <v>2537.7320004816866</v>
          </cell>
          <cell r="AK886">
            <v>2578.3071708786301</v>
          </cell>
          <cell r="AL886">
            <v>2334.1661010637763</v>
          </cell>
          <cell r="AM886">
            <v>2337.8602724896045</v>
          </cell>
          <cell r="AN886">
            <v>2060.7144372813636</v>
          </cell>
          <cell r="AO886">
            <v>1670.6539787288639</v>
          </cell>
          <cell r="AP886">
            <v>1125.2184983877232</v>
          </cell>
          <cell r="AQ886">
            <v>863.66058372805128</v>
          </cell>
          <cell r="AR886">
            <v>22608.108459429815</v>
          </cell>
          <cell r="AS886">
            <v>1073.295495908591</v>
          </cell>
          <cell r="AT886">
            <v>1273.5112048402661</v>
          </cell>
          <cell r="AU886">
            <v>1958.2912557479576</v>
          </cell>
          <cell r="AV886">
            <v>2154.3618796665687</v>
          </cell>
          <cell r="AW886">
            <v>2781.3437895013485</v>
          </cell>
          <cell r="AX886">
            <v>2657.6954107292113</v>
          </cell>
          <cell r="AY886">
            <v>2405.4415492773987</v>
          </cell>
          <cell r="AZ886">
            <v>2409.2485249573947</v>
          </cell>
          <cell r="BA886">
            <v>2123.6398357854341</v>
          </cell>
          <cell r="BB886">
            <v>1721.6685894457041</v>
          </cell>
          <cell r="BC886">
            <v>1159.577846651955</v>
          </cell>
          <cell r="BD886">
            <v>890.03307691699592</v>
          </cell>
          <cell r="BE886">
            <v>27317.370554542169</v>
          </cell>
          <cell r="BF886">
            <v>1079.8994175844127</v>
          </cell>
          <cell r="BG886">
            <v>1218.0088049205951</v>
          </cell>
          <cell r="BH886">
            <v>2770.8275959717575</v>
          </cell>
          <cell r="BI886">
            <v>3549.1643809010275</v>
          </cell>
          <cell r="BJ886">
            <v>5247.6727069048211</v>
          </cell>
          <cell r="BK886">
            <v>2674.353986028349</v>
          </cell>
          <cell r="BL886">
            <v>2420.9248200297588</v>
          </cell>
          <cell r="BM886">
            <v>2424.2992734037107</v>
          </cell>
          <cell r="BN886">
            <v>2174.3002894400852</v>
          </cell>
          <cell r="BO886">
            <v>1731.9155403871555</v>
          </cell>
          <cell r="BP886">
            <v>1167.0417992032599</v>
          </cell>
          <cell r="BQ886">
            <v>858.9619397680508</v>
          </cell>
          <cell r="BR886">
            <v>25774.428866328672</v>
          </cell>
          <cell r="BS886">
            <v>1111.4440691317432</v>
          </cell>
          <cell r="BT886">
            <v>1242.8049115047324</v>
          </cell>
          <cell r="BU886">
            <v>2186.0293764339294</v>
          </cell>
          <cell r="BV886">
            <v>4068.7088873414323</v>
          </cell>
          <cell r="BW886">
            <v>3289.2166294985218</v>
          </cell>
          <cell r="BX886">
            <v>2752.1589108832413</v>
          </cell>
          <cell r="BY886">
            <v>2490.9391344237374</v>
          </cell>
          <cell r="BZ886">
            <v>2494.8814215980237</v>
          </cell>
          <cell r="CA886">
            <v>2216.9717551621143</v>
          </cell>
          <cell r="CB886">
            <v>1782.8625263276044</v>
          </cell>
          <cell r="CC886">
            <v>1200.7931798326317</v>
          </cell>
          <cell r="CD886">
            <v>937.61806419305503</v>
          </cell>
          <cell r="CE886">
            <v>26707.286206698045</v>
          </cell>
          <cell r="CF886">
            <v>1118.0394305631053</v>
          </cell>
          <cell r="CG886">
            <v>1273.6734993117861</v>
          </cell>
          <cell r="CH886">
            <v>2842.2968874645885</v>
          </cell>
          <cell r="CI886">
            <v>3138.3988680883776</v>
          </cell>
          <cell r="CJ886">
            <v>4420.4094396054279</v>
          </cell>
          <cell r="CK886">
            <v>2759.1324133819435</v>
          </cell>
          <cell r="CL886">
            <v>2505.7204568865709</v>
          </cell>
          <cell r="CM886">
            <v>2509.6861420780187</v>
          </cell>
          <cell r="CN886">
            <v>2211.9868380738189</v>
          </cell>
          <cell r="CO886">
            <v>1793.4421524220379</v>
          </cell>
          <cell r="CP886">
            <v>1207.3629733129637</v>
          </cell>
          <cell r="CQ886">
            <v>927.13710551150143</v>
          </cell>
          <cell r="CR886">
            <v>26869.409203719348</v>
          </cell>
          <cell r="CS886">
            <v>1148.7247741523897</v>
          </cell>
          <cell r="CT886">
            <v>1351.1127503134776</v>
          </cell>
          <cell r="CU886">
            <v>2733.7981446199119</v>
          </cell>
          <cell r="CV886">
            <v>3441.149225088302</v>
          </cell>
          <cell r="CW886">
            <v>3890.9445629566908</v>
          </cell>
          <cell r="CX886">
            <v>2842.5110081911553</v>
          </cell>
          <cell r="CY886">
            <v>2573.9070657440461</v>
          </cell>
          <cell r="CZ886">
            <v>2578.5661932546645</v>
          </cell>
          <cell r="DA886">
            <v>2272.8854394636583</v>
          </cell>
          <cell r="DB886">
            <v>1842.6643454204313</v>
          </cell>
          <cell r="DC886">
            <v>1241.0708814648679</v>
          </cell>
          <cell r="DD886">
            <v>952.07481304905377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</row>
        <row r="889"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K889">
            <v>0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7"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0</v>
          </cell>
          <cell r="DH897">
            <v>0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899"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</row>
        <row r="900"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</row>
        <row r="901">
          <cell r="J901" t="str">
            <v>Mills / kWh</v>
          </cell>
          <cell r="W901" t="str">
            <v>Mills / kWh</v>
          </cell>
          <cell r="AJ901" t="str">
            <v>Mills / kWh</v>
          </cell>
          <cell r="AW901" t="str">
            <v>Mills / kWh</v>
          </cell>
          <cell r="BJ901" t="str">
            <v>Mills / kWh</v>
          </cell>
          <cell r="BW901" t="str">
            <v>Mills / kWh</v>
          </cell>
          <cell r="CJ901" t="str">
            <v>Mills / kWh</v>
          </cell>
          <cell r="CW901" t="str">
            <v>Mills / kWh</v>
          </cell>
          <cell r="DJ901" t="str">
            <v>Mills / kWh</v>
          </cell>
          <cell r="DW901" t="str">
            <v>Mills / kWh</v>
          </cell>
        </row>
        <row r="904"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8"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  <cell r="DG908">
            <v>0</v>
          </cell>
          <cell r="DH908">
            <v>0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  <cell r="DQ908">
            <v>0</v>
          </cell>
          <cell r="DR908">
            <v>0</v>
          </cell>
          <cell r="DS908">
            <v>0</v>
          </cell>
          <cell r="DT908">
            <v>0</v>
          </cell>
          <cell r="DU908">
            <v>0</v>
          </cell>
          <cell r="DV908">
            <v>0</v>
          </cell>
          <cell r="DW908">
            <v>0</v>
          </cell>
          <cell r="DX908">
            <v>0</v>
          </cell>
          <cell r="DY908">
            <v>0</v>
          </cell>
          <cell r="DZ908">
            <v>0</v>
          </cell>
          <cell r="EA908">
            <v>0</v>
          </cell>
          <cell r="EB908">
            <v>0</v>
          </cell>
          <cell r="EC908">
            <v>0</v>
          </cell>
          <cell r="ED908">
            <v>0</v>
          </cell>
        </row>
        <row r="909"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0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0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0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  <cell r="DQ909">
            <v>0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0</v>
          </cell>
          <cell r="DY909">
            <v>0</v>
          </cell>
          <cell r="DZ909">
            <v>0</v>
          </cell>
          <cell r="EA909">
            <v>0</v>
          </cell>
          <cell r="EB909">
            <v>0</v>
          </cell>
          <cell r="EC909">
            <v>0</v>
          </cell>
          <cell r="ED909">
            <v>0</v>
          </cell>
        </row>
        <row r="910"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</row>
        <row r="913"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  <cell r="DL913">
            <v>0</v>
          </cell>
          <cell r="DM913">
            <v>0</v>
          </cell>
          <cell r="DN913">
            <v>0</v>
          </cell>
          <cell r="DO913">
            <v>0</v>
          </cell>
          <cell r="DP913">
            <v>0</v>
          </cell>
          <cell r="DQ913">
            <v>0</v>
          </cell>
          <cell r="DR913">
            <v>0</v>
          </cell>
          <cell r="DS913">
            <v>0</v>
          </cell>
          <cell r="DT913">
            <v>0</v>
          </cell>
          <cell r="DU913">
            <v>0</v>
          </cell>
          <cell r="DV913">
            <v>0</v>
          </cell>
          <cell r="DW913">
            <v>0</v>
          </cell>
          <cell r="DX913">
            <v>0</v>
          </cell>
          <cell r="DY913">
            <v>0</v>
          </cell>
          <cell r="DZ913">
            <v>0</v>
          </cell>
          <cell r="EA913">
            <v>0</v>
          </cell>
          <cell r="EB913">
            <v>0</v>
          </cell>
          <cell r="EC913">
            <v>0</v>
          </cell>
          <cell r="ED913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7">
          <cell r="F927">
            <v>0</v>
          </cell>
          <cell r="G927">
            <v>0</v>
          </cell>
          <cell r="H927">
            <v>-0.01</v>
          </cell>
          <cell r="I927">
            <v>-0.02</v>
          </cell>
          <cell r="J927">
            <v>0</v>
          </cell>
          <cell r="K927">
            <v>0</v>
          </cell>
          <cell r="L927">
            <v>-0.01</v>
          </cell>
          <cell r="M927">
            <v>0.02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-0.01</v>
          </cell>
          <cell r="V927">
            <v>-0.01</v>
          </cell>
          <cell r="W927">
            <v>-0.04</v>
          </cell>
          <cell r="X927">
            <v>0</v>
          </cell>
          <cell r="Y927">
            <v>0.01</v>
          </cell>
          <cell r="Z927">
            <v>0.02</v>
          </cell>
          <cell r="AA927">
            <v>0</v>
          </cell>
          <cell r="AB927">
            <v>0</v>
          </cell>
          <cell r="AC927">
            <v>0</v>
          </cell>
          <cell r="AD927">
            <v>-0.01</v>
          </cell>
          <cell r="AE927">
            <v>-0.01</v>
          </cell>
          <cell r="AF927">
            <v>0</v>
          </cell>
          <cell r="AG927">
            <v>0</v>
          </cell>
          <cell r="AH927">
            <v>0</v>
          </cell>
          <cell r="AI927">
            <v>-0.02</v>
          </cell>
          <cell r="AJ927">
            <v>-0.03</v>
          </cell>
          <cell r="AK927">
            <v>0</v>
          </cell>
          <cell r="AL927">
            <v>0</v>
          </cell>
          <cell r="AM927">
            <v>0.01</v>
          </cell>
          <cell r="AN927">
            <v>-0.01</v>
          </cell>
          <cell r="AO927">
            <v>0</v>
          </cell>
          <cell r="AP927">
            <v>0</v>
          </cell>
          <cell r="AQ927">
            <v>0</v>
          </cell>
          <cell r="AR927">
            <v>-0.01</v>
          </cell>
          <cell r="AS927">
            <v>0</v>
          </cell>
          <cell r="AT927">
            <v>0</v>
          </cell>
          <cell r="AU927">
            <v>-0.01</v>
          </cell>
          <cell r="AV927">
            <v>-0.02</v>
          </cell>
          <cell r="AW927">
            <v>-0.02</v>
          </cell>
          <cell r="AX927">
            <v>0</v>
          </cell>
          <cell r="AY927">
            <v>0</v>
          </cell>
          <cell r="AZ927">
            <v>0.01</v>
          </cell>
          <cell r="BA927">
            <v>-0.01</v>
          </cell>
          <cell r="BB927">
            <v>0</v>
          </cell>
          <cell r="BC927">
            <v>0</v>
          </cell>
          <cell r="BD927">
            <v>0</v>
          </cell>
          <cell r="BE927">
            <v>-0.01</v>
          </cell>
          <cell r="BF927">
            <v>0</v>
          </cell>
          <cell r="BG927">
            <v>0</v>
          </cell>
          <cell r="BH927">
            <v>-0.01</v>
          </cell>
          <cell r="BI927">
            <v>-0.05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-0.02</v>
          </cell>
          <cell r="BS927">
            <v>0</v>
          </cell>
          <cell r="BT927">
            <v>0</v>
          </cell>
          <cell r="BU927">
            <v>0</v>
          </cell>
          <cell r="BV927">
            <v>-0.01</v>
          </cell>
          <cell r="BW927">
            <v>0.01</v>
          </cell>
          <cell r="BX927">
            <v>0</v>
          </cell>
          <cell r="BY927">
            <v>0.01</v>
          </cell>
          <cell r="BZ927">
            <v>0.02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-0.01</v>
          </cell>
          <cell r="CF927">
            <v>0</v>
          </cell>
          <cell r="CG927">
            <v>0</v>
          </cell>
          <cell r="CH927">
            <v>0</v>
          </cell>
          <cell r="CI927">
            <v>-0.01</v>
          </cell>
          <cell r="CJ927">
            <v>0.01</v>
          </cell>
          <cell r="CK927">
            <v>0</v>
          </cell>
          <cell r="CL927">
            <v>0</v>
          </cell>
          <cell r="CM927">
            <v>0.01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-0.02</v>
          </cell>
          <cell r="CW927">
            <v>0</v>
          </cell>
          <cell r="CX927">
            <v>0</v>
          </cell>
          <cell r="CY927">
            <v>-0.01</v>
          </cell>
          <cell r="CZ927">
            <v>0.03</v>
          </cell>
          <cell r="DA927">
            <v>-0.01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-0.01</v>
          </cell>
          <cell r="G928">
            <v>-0.02</v>
          </cell>
          <cell r="H928">
            <v>-0.02</v>
          </cell>
          <cell r="I928">
            <v>-0.01</v>
          </cell>
          <cell r="J928">
            <v>-0.02</v>
          </cell>
          <cell r="K928">
            <v>-0.01</v>
          </cell>
          <cell r="L928">
            <v>-7.0000000000000007E-2</v>
          </cell>
          <cell r="M928">
            <v>0.01</v>
          </cell>
          <cell r="N928">
            <v>0</v>
          </cell>
          <cell r="O928">
            <v>-0.02</v>
          </cell>
          <cell r="P928">
            <v>-0.01</v>
          </cell>
          <cell r="Q928">
            <v>0</v>
          </cell>
          <cell r="R928">
            <v>0</v>
          </cell>
          <cell r="S928">
            <v>-0.01</v>
          </cell>
          <cell r="T928">
            <v>-0.02</v>
          </cell>
          <cell r="U928">
            <v>-0.02</v>
          </cell>
          <cell r="V928">
            <v>-0.01</v>
          </cell>
          <cell r="W928">
            <v>-0.02</v>
          </cell>
          <cell r="X928">
            <v>0.03</v>
          </cell>
          <cell r="Y928">
            <v>0.06</v>
          </cell>
          <cell r="Z928">
            <v>0.02</v>
          </cell>
          <cell r="AA928">
            <v>0</v>
          </cell>
          <cell r="AB928">
            <v>-0.02</v>
          </cell>
          <cell r="AC928">
            <v>-0.02</v>
          </cell>
          <cell r="AD928">
            <v>0</v>
          </cell>
          <cell r="AE928">
            <v>0</v>
          </cell>
          <cell r="AF928">
            <v>-0.01</v>
          </cell>
          <cell r="AG928">
            <v>-0.02</v>
          </cell>
          <cell r="AH928">
            <v>-0.02</v>
          </cell>
          <cell r="AI928">
            <v>-0.03</v>
          </cell>
          <cell r="AJ928">
            <v>-0.02</v>
          </cell>
          <cell r="AK928">
            <v>0.01</v>
          </cell>
          <cell r="AL928">
            <v>-0.01</v>
          </cell>
          <cell r="AM928">
            <v>0.16</v>
          </cell>
          <cell r="AN928">
            <v>0</v>
          </cell>
          <cell r="AO928">
            <v>-0.01</v>
          </cell>
          <cell r="AP928">
            <v>-0.02</v>
          </cell>
          <cell r="AQ928">
            <v>0</v>
          </cell>
          <cell r="AR928">
            <v>-0.01</v>
          </cell>
          <cell r="AS928">
            <v>0</v>
          </cell>
          <cell r="AT928">
            <v>-0.02</v>
          </cell>
          <cell r="AU928">
            <v>-0.01</v>
          </cell>
          <cell r="AV928">
            <v>-0.03</v>
          </cell>
          <cell r="AW928">
            <v>-0.03</v>
          </cell>
          <cell r="AX928">
            <v>0.01</v>
          </cell>
          <cell r="AY928">
            <v>0.03</v>
          </cell>
          <cell r="AZ928">
            <v>-0.01</v>
          </cell>
          <cell r="BA928">
            <v>0</v>
          </cell>
          <cell r="BB928">
            <v>-0.02</v>
          </cell>
          <cell r="BC928">
            <v>-0.01</v>
          </cell>
          <cell r="BD928">
            <v>0</v>
          </cell>
          <cell r="BE928">
            <v>0</v>
          </cell>
          <cell r="BF928">
            <v>0</v>
          </cell>
          <cell r="BG928">
            <v>-0.01</v>
          </cell>
          <cell r="BH928">
            <v>-0.01</v>
          </cell>
          <cell r="BI928">
            <v>-0.01</v>
          </cell>
          <cell r="BJ928">
            <v>-0.02</v>
          </cell>
          <cell r="BK928">
            <v>0.01</v>
          </cell>
          <cell r="BL928">
            <v>0.05</v>
          </cell>
          <cell r="BM928">
            <v>0.01</v>
          </cell>
          <cell r="BN928">
            <v>0.01</v>
          </cell>
          <cell r="BO928">
            <v>-0.01</v>
          </cell>
          <cell r="BP928">
            <v>-0.01</v>
          </cell>
          <cell r="BQ928">
            <v>0</v>
          </cell>
          <cell r="BR928">
            <v>0</v>
          </cell>
          <cell r="BS928">
            <v>0</v>
          </cell>
          <cell r="BT928">
            <v>-0.02</v>
          </cell>
          <cell r="BU928">
            <v>-7.0000000000000007E-2</v>
          </cell>
          <cell r="BV928">
            <v>-0.02</v>
          </cell>
          <cell r="BW928">
            <v>-0.01</v>
          </cell>
          <cell r="BX928">
            <v>0.01</v>
          </cell>
          <cell r="BY928">
            <v>7.0000000000000007E-2</v>
          </cell>
          <cell r="BZ928">
            <v>0.05</v>
          </cell>
          <cell r="CA928">
            <v>0</v>
          </cell>
          <cell r="CB928">
            <v>-0.01</v>
          </cell>
          <cell r="CC928">
            <v>0.03</v>
          </cell>
          <cell r="CD928">
            <v>0</v>
          </cell>
          <cell r="CE928">
            <v>0.01</v>
          </cell>
          <cell r="CF928">
            <v>-0.01</v>
          </cell>
          <cell r="CG928">
            <v>0</v>
          </cell>
          <cell r="CH928">
            <v>-0.01</v>
          </cell>
          <cell r="CI928">
            <v>-0.03</v>
          </cell>
          <cell r="CJ928">
            <v>-0.02</v>
          </cell>
          <cell r="CK928">
            <v>0.02</v>
          </cell>
          <cell r="CL928">
            <v>0.12</v>
          </cell>
          <cell r="CM928">
            <v>0.1</v>
          </cell>
          <cell r="CN928">
            <v>0</v>
          </cell>
          <cell r="CO928">
            <v>-0.01</v>
          </cell>
          <cell r="CP928">
            <v>-0.01</v>
          </cell>
          <cell r="CQ928">
            <v>0</v>
          </cell>
          <cell r="CR928">
            <v>0</v>
          </cell>
          <cell r="CS928">
            <v>-0.01</v>
          </cell>
          <cell r="CT928">
            <v>-0.02</v>
          </cell>
          <cell r="CU928">
            <v>0</v>
          </cell>
          <cell r="CV928">
            <v>-0.02</v>
          </cell>
          <cell r="CW928">
            <v>-0.02</v>
          </cell>
          <cell r="CX928">
            <v>0</v>
          </cell>
          <cell r="CY928">
            <v>0.03</v>
          </cell>
          <cell r="CZ928">
            <v>0.04</v>
          </cell>
          <cell r="DA928">
            <v>0</v>
          </cell>
          <cell r="DB928">
            <v>-0.01</v>
          </cell>
          <cell r="DC928">
            <v>-0.01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-0.01</v>
          </cell>
          <cell r="J929">
            <v>-0.17</v>
          </cell>
          <cell r="K929">
            <v>0</v>
          </cell>
          <cell r="L929">
            <v>-0.06</v>
          </cell>
          <cell r="M929">
            <v>0.01</v>
          </cell>
          <cell r="N929">
            <v>-0.01</v>
          </cell>
          <cell r="O929">
            <v>0</v>
          </cell>
          <cell r="P929">
            <v>0</v>
          </cell>
          <cell r="Q929">
            <v>-0.02</v>
          </cell>
          <cell r="R929">
            <v>0.03</v>
          </cell>
          <cell r="S929">
            <v>0</v>
          </cell>
          <cell r="T929">
            <v>0.01</v>
          </cell>
          <cell r="U929">
            <v>-0.03</v>
          </cell>
          <cell r="V929">
            <v>-0.01</v>
          </cell>
          <cell r="W929">
            <v>-0.06</v>
          </cell>
          <cell r="X929">
            <v>-0.01</v>
          </cell>
          <cell r="Y929">
            <v>0.01</v>
          </cell>
          <cell r="Z929">
            <v>-0.03</v>
          </cell>
          <cell r="AA929">
            <v>-0.01</v>
          </cell>
          <cell r="AB929">
            <v>0</v>
          </cell>
          <cell r="AC929">
            <v>0.02</v>
          </cell>
          <cell r="AD929">
            <v>0.01</v>
          </cell>
          <cell r="AE929">
            <v>0.02</v>
          </cell>
          <cell r="AF929">
            <v>0.02</v>
          </cell>
          <cell r="AG929">
            <v>0.02</v>
          </cell>
          <cell r="AH929">
            <v>-0.04</v>
          </cell>
          <cell r="AI929">
            <v>-0.05</v>
          </cell>
          <cell r="AJ929">
            <v>-0.19</v>
          </cell>
          <cell r="AK929">
            <v>-0.02</v>
          </cell>
          <cell r="AL929">
            <v>-0.02</v>
          </cell>
          <cell r="AM929">
            <v>-0.06</v>
          </cell>
          <cell r="AN929">
            <v>-0.01</v>
          </cell>
          <cell r="AO929">
            <v>0</v>
          </cell>
          <cell r="AP929">
            <v>0.01</v>
          </cell>
          <cell r="AQ929">
            <v>0.01</v>
          </cell>
          <cell r="AR929">
            <v>0.02</v>
          </cell>
          <cell r="AS929">
            <v>0.01</v>
          </cell>
          <cell r="AT929">
            <v>0.02</v>
          </cell>
          <cell r="AU929">
            <v>-0.02</v>
          </cell>
          <cell r="AV929">
            <v>-0.05</v>
          </cell>
          <cell r="AW929">
            <v>0.02</v>
          </cell>
          <cell r="AX929">
            <v>-0.01</v>
          </cell>
          <cell r="AY929">
            <v>-0.01</v>
          </cell>
          <cell r="AZ929">
            <v>-0.03</v>
          </cell>
          <cell r="BA929">
            <v>-0.01</v>
          </cell>
          <cell r="BB929">
            <v>0</v>
          </cell>
          <cell r="BC929">
            <v>0.01</v>
          </cell>
          <cell r="BD929">
            <v>0.02</v>
          </cell>
          <cell r="BE929">
            <v>0.04</v>
          </cell>
          <cell r="BF929">
            <v>-0.01</v>
          </cell>
          <cell r="BG929">
            <v>0.01</v>
          </cell>
          <cell r="BH929">
            <v>-0.02</v>
          </cell>
          <cell r="BI929">
            <v>-0.03</v>
          </cell>
          <cell r="BJ929">
            <v>-0.02</v>
          </cell>
          <cell r="BK929">
            <v>0</v>
          </cell>
          <cell r="BL929">
            <v>-0.02</v>
          </cell>
          <cell r="BM929">
            <v>0.01</v>
          </cell>
          <cell r="BN929">
            <v>-0.01</v>
          </cell>
          <cell r="BO929">
            <v>0</v>
          </cell>
          <cell r="BP929">
            <v>0.02</v>
          </cell>
          <cell r="BQ929">
            <v>0.01</v>
          </cell>
          <cell r="BR929">
            <v>0.04</v>
          </cell>
          <cell r="BS929">
            <v>0.01</v>
          </cell>
          <cell r="BT929">
            <v>0.02</v>
          </cell>
          <cell r="BU929">
            <v>-0.03</v>
          </cell>
          <cell r="BV929">
            <v>-0.04</v>
          </cell>
          <cell r="BW929">
            <v>-0.02</v>
          </cell>
          <cell r="BX929">
            <v>-0.02</v>
          </cell>
          <cell r="BY929">
            <v>-0.04</v>
          </cell>
          <cell r="BZ929">
            <v>0.03</v>
          </cell>
          <cell r="CA929">
            <v>0</v>
          </cell>
          <cell r="CB929">
            <v>0</v>
          </cell>
          <cell r="CC929">
            <v>0.02</v>
          </cell>
          <cell r="CD929">
            <v>0.01</v>
          </cell>
          <cell r="CE929">
            <v>0.03</v>
          </cell>
          <cell r="CF929">
            <v>0.02</v>
          </cell>
          <cell r="CG929">
            <v>0.02</v>
          </cell>
          <cell r="CH929">
            <v>-0.02</v>
          </cell>
          <cell r="CI929">
            <v>-0.02</v>
          </cell>
          <cell r="CJ929">
            <v>-0.01</v>
          </cell>
          <cell r="CK929">
            <v>-0.01</v>
          </cell>
          <cell r="CL929">
            <v>-0.03</v>
          </cell>
          <cell r="CM929">
            <v>0.09</v>
          </cell>
          <cell r="CN929">
            <v>-0.01</v>
          </cell>
          <cell r="CO929">
            <v>0</v>
          </cell>
          <cell r="CP929">
            <v>0.01</v>
          </cell>
          <cell r="CQ929">
            <v>0.01</v>
          </cell>
          <cell r="CR929">
            <v>0.03</v>
          </cell>
          <cell r="CS929">
            <v>0.01</v>
          </cell>
          <cell r="CT929">
            <v>0.02</v>
          </cell>
          <cell r="CU929">
            <v>-0.01</v>
          </cell>
          <cell r="CV929">
            <v>-0.01</v>
          </cell>
          <cell r="CW929">
            <v>-0.06</v>
          </cell>
          <cell r="CX929">
            <v>-0.01</v>
          </cell>
          <cell r="CY929">
            <v>-0.04</v>
          </cell>
          <cell r="CZ929">
            <v>-0.04</v>
          </cell>
          <cell r="DA929">
            <v>-0.01</v>
          </cell>
          <cell r="DB929">
            <v>0</v>
          </cell>
          <cell r="DC929">
            <v>0.02</v>
          </cell>
          <cell r="DD929">
            <v>0.02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-0.01</v>
          </cell>
          <cell r="G930">
            <v>-0.01</v>
          </cell>
          <cell r="H930">
            <v>-0.01</v>
          </cell>
          <cell r="I930">
            <v>-0.02</v>
          </cell>
          <cell r="J930">
            <v>-0.03</v>
          </cell>
          <cell r="K930">
            <v>0</v>
          </cell>
          <cell r="L930">
            <v>-0.01</v>
          </cell>
          <cell r="M930">
            <v>-0.01</v>
          </cell>
          <cell r="N930">
            <v>-0.02</v>
          </cell>
          <cell r="O930">
            <v>-0.02</v>
          </cell>
          <cell r="P930">
            <v>-0.01</v>
          </cell>
          <cell r="Q930">
            <v>0</v>
          </cell>
          <cell r="R930">
            <v>0</v>
          </cell>
          <cell r="S930">
            <v>-0.01</v>
          </cell>
          <cell r="T930">
            <v>-0.02</v>
          </cell>
          <cell r="U930">
            <v>-0.01</v>
          </cell>
          <cell r="V930">
            <v>-0.03</v>
          </cell>
          <cell r="W930">
            <v>-0.01</v>
          </cell>
          <cell r="X930">
            <v>-0.02</v>
          </cell>
          <cell r="Y930">
            <v>0.02</v>
          </cell>
          <cell r="Z930">
            <v>0.02</v>
          </cell>
          <cell r="AA930">
            <v>0</v>
          </cell>
          <cell r="AB930">
            <v>-0.01</v>
          </cell>
          <cell r="AC930">
            <v>-0.01</v>
          </cell>
          <cell r="AD930">
            <v>0</v>
          </cell>
          <cell r="AE930">
            <v>-0.01</v>
          </cell>
          <cell r="AF930">
            <v>-0.01</v>
          </cell>
          <cell r="AG930">
            <v>-0.01</v>
          </cell>
          <cell r="AH930">
            <v>-0.02</v>
          </cell>
          <cell r="AI930">
            <v>-0.03</v>
          </cell>
          <cell r="AJ930">
            <v>-0.02</v>
          </cell>
          <cell r="AK930">
            <v>-0.06</v>
          </cell>
          <cell r="AL930">
            <v>-0.02</v>
          </cell>
          <cell r="AM930">
            <v>0.02</v>
          </cell>
          <cell r="AN930">
            <v>-0.01</v>
          </cell>
          <cell r="AO930">
            <v>-0.01</v>
          </cell>
          <cell r="AP930">
            <v>-0.01</v>
          </cell>
          <cell r="AQ930">
            <v>0</v>
          </cell>
          <cell r="AR930">
            <v>0</v>
          </cell>
          <cell r="AS930">
            <v>0</v>
          </cell>
          <cell r="AT930">
            <v>-0.01</v>
          </cell>
          <cell r="AU930">
            <v>0</v>
          </cell>
          <cell r="AV930">
            <v>-0.04</v>
          </cell>
          <cell r="AW930">
            <v>-0.03</v>
          </cell>
          <cell r="AX930">
            <v>-0.01</v>
          </cell>
          <cell r="AY930">
            <v>0</v>
          </cell>
          <cell r="AZ930">
            <v>0.02</v>
          </cell>
          <cell r="BA930">
            <v>-0.01</v>
          </cell>
          <cell r="BB930">
            <v>-0.01</v>
          </cell>
          <cell r="BC930">
            <v>-0.01</v>
          </cell>
          <cell r="BD930">
            <v>0</v>
          </cell>
          <cell r="BE930">
            <v>0</v>
          </cell>
          <cell r="BF930">
            <v>0</v>
          </cell>
          <cell r="BG930">
            <v>-0.01</v>
          </cell>
          <cell r="BH930">
            <v>-0.05</v>
          </cell>
          <cell r="BI930">
            <v>-0.03</v>
          </cell>
          <cell r="BJ930">
            <v>-0.02</v>
          </cell>
          <cell r="BK930">
            <v>0</v>
          </cell>
          <cell r="BL930">
            <v>0.03</v>
          </cell>
          <cell r="BM930">
            <v>7.0000000000000007E-2</v>
          </cell>
          <cell r="BN930">
            <v>-0.01</v>
          </cell>
          <cell r="BO930">
            <v>-0.01</v>
          </cell>
          <cell r="BP930">
            <v>0</v>
          </cell>
          <cell r="BQ930">
            <v>0</v>
          </cell>
          <cell r="BR930">
            <v>0.01</v>
          </cell>
          <cell r="BS930">
            <v>-0.01</v>
          </cell>
          <cell r="BT930">
            <v>-0.01</v>
          </cell>
          <cell r="BU930">
            <v>-0.01</v>
          </cell>
          <cell r="BV930">
            <v>-0.01</v>
          </cell>
          <cell r="BW930">
            <v>0</v>
          </cell>
          <cell r="BX930">
            <v>0</v>
          </cell>
          <cell r="BY930">
            <v>0.09</v>
          </cell>
          <cell r="BZ930">
            <v>0.09</v>
          </cell>
          <cell r="CA930">
            <v>-0.01</v>
          </cell>
          <cell r="CB930">
            <v>-0.01</v>
          </cell>
          <cell r="CC930">
            <v>-0.01</v>
          </cell>
          <cell r="CD930">
            <v>0</v>
          </cell>
          <cell r="CE930">
            <v>0.01</v>
          </cell>
          <cell r="CF930">
            <v>-0.01</v>
          </cell>
          <cell r="CG930">
            <v>-0.01</v>
          </cell>
          <cell r="CH930">
            <v>-0.01</v>
          </cell>
          <cell r="CI930">
            <v>-0.02</v>
          </cell>
          <cell r="CJ930">
            <v>-0.02</v>
          </cell>
          <cell r="CK930">
            <v>0</v>
          </cell>
          <cell r="CL930">
            <v>0.05</v>
          </cell>
          <cell r="CM930">
            <v>0.1</v>
          </cell>
          <cell r="CN930">
            <v>-0.01</v>
          </cell>
          <cell r="CO930">
            <v>-0.02</v>
          </cell>
          <cell r="CP930">
            <v>0</v>
          </cell>
          <cell r="CQ930">
            <v>0</v>
          </cell>
          <cell r="CR930">
            <v>0</v>
          </cell>
          <cell r="CS930">
            <v>-0.01</v>
          </cell>
          <cell r="CT930">
            <v>0</v>
          </cell>
          <cell r="CU930">
            <v>-0.03</v>
          </cell>
          <cell r="CV930">
            <v>0</v>
          </cell>
          <cell r="CW930">
            <v>-0.02</v>
          </cell>
          <cell r="CX930">
            <v>0</v>
          </cell>
          <cell r="CY930">
            <v>0.06</v>
          </cell>
          <cell r="CZ930">
            <v>0.05</v>
          </cell>
          <cell r="DA930">
            <v>-0.02</v>
          </cell>
          <cell r="DB930">
            <v>-0.01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-0.05</v>
          </cell>
          <cell r="H931">
            <v>0</v>
          </cell>
          <cell r="I931">
            <v>-0.04</v>
          </cell>
          <cell r="J931">
            <v>-0.06</v>
          </cell>
          <cell r="K931">
            <v>0</v>
          </cell>
          <cell r="L931">
            <v>0</v>
          </cell>
          <cell r="M931">
            <v>-0.02</v>
          </cell>
          <cell r="N931">
            <v>-0.03</v>
          </cell>
          <cell r="O931">
            <v>0</v>
          </cell>
          <cell r="P931">
            <v>0</v>
          </cell>
          <cell r="Q931">
            <v>0</v>
          </cell>
          <cell r="R931">
            <v>-0.01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-0.03</v>
          </cell>
          <cell r="X931">
            <v>-0.01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-0.01</v>
          </cell>
          <cell r="AG931">
            <v>0</v>
          </cell>
          <cell r="AH931">
            <v>0</v>
          </cell>
          <cell r="AI931">
            <v>-0.01</v>
          </cell>
          <cell r="AJ931">
            <v>0</v>
          </cell>
          <cell r="AK931">
            <v>0</v>
          </cell>
          <cell r="AL931">
            <v>7.0000000000000007E-2</v>
          </cell>
          <cell r="AM931">
            <v>0</v>
          </cell>
          <cell r="AN931">
            <v>0.01</v>
          </cell>
          <cell r="AO931">
            <v>0</v>
          </cell>
          <cell r="AP931">
            <v>-0.04</v>
          </cell>
          <cell r="AQ931">
            <v>0</v>
          </cell>
          <cell r="AR931">
            <v>0</v>
          </cell>
          <cell r="AS931">
            <v>0</v>
          </cell>
          <cell r="AT931">
            <v>-0.04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-0.01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-0.02</v>
          </cell>
          <cell r="BJ931">
            <v>0</v>
          </cell>
          <cell r="BK931">
            <v>0</v>
          </cell>
          <cell r="BL931">
            <v>0</v>
          </cell>
          <cell r="BM931">
            <v>0.01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0.01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0.01</v>
          </cell>
          <cell r="BZ931">
            <v>0.19</v>
          </cell>
          <cell r="CA931">
            <v>-0.04</v>
          </cell>
          <cell r="CB931">
            <v>0</v>
          </cell>
          <cell r="CC931">
            <v>0</v>
          </cell>
          <cell r="CD931">
            <v>0</v>
          </cell>
          <cell r="CE931">
            <v>-0.01</v>
          </cell>
          <cell r="CF931">
            <v>0</v>
          </cell>
          <cell r="CG931">
            <v>0</v>
          </cell>
          <cell r="CH931">
            <v>-0.05</v>
          </cell>
          <cell r="CI931">
            <v>0</v>
          </cell>
          <cell r="CJ931">
            <v>0</v>
          </cell>
          <cell r="CK931">
            <v>-0.08</v>
          </cell>
          <cell r="CL931">
            <v>0</v>
          </cell>
          <cell r="CM931">
            <v>0</v>
          </cell>
          <cell r="CN931">
            <v>0</v>
          </cell>
          <cell r="CO931">
            <v>-0.02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-0.11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7.0000000000000007E-2</v>
          </cell>
          <cell r="DA931">
            <v>0</v>
          </cell>
          <cell r="DB931">
            <v>0</v>
          </cell>
          <cell r="DC931">
            <v>-0.04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5">
          <cell r="F935">
            <v>-0.01</v>
          </cell>
          <cell r="G935">
            <v>-0.01</v>
          </cell>
          <cell r="H935">
            <v>-0.02</v>
          </cell>
          <cell r="I935">
            <v>-0.02</v>
          </cell>
          <cell r="J935">
            <v>-0.03</v>
          </cell>
          <cell r="K935">
            <v>0</v>
          </cell>
          <cell r="L935">
            <v>-0.04</v>
          </cell>
          <cell r="M935">
            <v>0</v>
          </cell>
          <cell r="N935">
            <v>-0.01</v>
          </cell>
          <cell r="O935">
            <v>-0.01</v>
          </cell>
          <cell r="P935">
            <v>-0.01</v>
          </cell>
          <cell r="Q935">
            <v>0.01</v>
          </cell>
          <cell r="R935">
            <v>0.1</v>
          </cell>
          <cell r="S935">
            <v>0.02</v>
          </cell>
          <cell r="T935">
            <v>0.04</v>
          </cell>
          <cell r="U935">
            <v>0.12</v>
          </cell>
          <cell r="V935">
            <v>0.12</v>
          </cell>
          <cell r="W935">
            <v>0.19</v>
          </cell>
          <cell r="X935">
            <v>0.15</v>
          </cell>
          <cell r="Y935">
            <v>0.12</v>
          </cell>
          <cell r="Z935">
            <v>0.26</v>
          </cell>
          <cell r="AA935">
            <v>0.15</v>
          </cell>
          <cell r="AB935">
            <v>0.12</v>
          </cell>
          <cell r="AC935">
            <v>0.04</v>
          </cell>
          <cell r="AD935">
            <v>0.01</v>
          </cell>
          <cell r="AE935">
            <v>0.1</v>
          </cell>
          <cell r="AF935">
            <v>0.02</v>
          </cell>
          <cell r="AG935">
            <v>0.04</v>
          </cell>
          <cell r="AH935">
            <v>0.12</v>
          </cell>
          <cell r="AI935">
            <v>0.16</v>
          </cell>
          <cell r="AJ935">
            <v>0.18</v>
          </cell>
          <cell r="AK935">
            <v>0.15</v>
          </cell>
          <cell r="AL935">
            <v>0.1</v>
          </cell>
          <cell r="AM935">
            <v>0.28000000000000003</v>
          </cell>
          <cell r="AN935">
            <v>0.17</v>
          </cell>
          <cell r="AO935">
            <v>0.09</v>
          </cell>
          <cell r="AP935">
            <v>0.04</v>
          </cell>
          <cell r="AQ935">
            <v>0.01</v>
          </cell>
          <cell r="AR935">
            <v>0.1</v>
          </cell>
          <cell r="AS935">
            <v>0.03</v>
          </cell>
          <cell r="AT935">
            <v>0.04</v>
          </cell>
          <cell r="AU935">
            <v>0.09</v>
          </cell>
          <cell r="AV935">
            <v>0.12</v>
          </cell>
          <cell r="AW935">
            <v>0.26</v>
          </cell>
          <cell r="AX935">
            <v>0.17</v>
          </cell>
          <cell r="AY935">
            <v>0.1</v>
          </cell>
          <cell r="AZ935">
            <v>0.21</v>
          </cell>
          <cell r="BA935">
            <v>0.18</v>
          </cell>
          <cell r="BB935">
            <v>0.11</v>
          </cell>
          <cell r="BC935">
            <v>0.05</v>
          </cell>
          <cell r="BD935">
            <v>0.01</v>
          </cell>
          <cell r="BE935">
            <v>0.08</v>
          </cell>
          <cell r="BF935">
            <v>0.02</v>
          </cell>
          <cell r="BG935">
            <v>0.02</v>
          </cell>
          <cell r="BH935">
            <v>0.05</v>
          </cell>
          <cell r="BI935">
            <v>7.0000000000000007E-2</v>
          </cell>
          <cell r="BJ935">
            <v>0.16</v>
          </cell>
          <cell r="BK935">
            <v>0.12</v>
          </cell>
          <cell r="BL935">
            <v>0.1</v>
          </cell>
          <cell r="BM935">
            <v>0.22</v>
          </cell>
          <cell r="BN935">
            <v>0.14000000000000001</v>
          </cell>
          <cell r="BO935">
            <v>0.08</v>
          </cell>
          <cell r="BP935">
            <v>0.03</v>
          </cell>
          <cell r="BQ935">
            <v>0.01</v>
          </cell>
          <cell r="BR935">
            <v>0.08</v>
          </cell>
          <cell r="BS935">
            <v>0.02</v>
          </cell>
          <cell r="BT935">
            <v>0.03</v>
          </cell>
          <cell r="BU935">
            <v>0.05</v>
          </cell>
          <cell r="BV935">
            <v>0.08</v>
          </cell>
          <cell r="BW935">
            <v>0.12</v>
          </cell>
          <cell r="BX935">
            <v>0.13</v>
          </cell>
          <cell r="BY935">
            <v>0.09</v>
          </cell>
          <cell r="BZ935">
            <v>0.25</v>
          </cell>
          <cell r="CA935">
            <v>0.14000000000000001</v>
          </cell>
          <cell r="CB935">
            <v>0.08</v>
          </cell>
          <cell r="CC935">
            <v>0.03</v>
          </cell>
          <cell r="CD935">
            <v>0.01</v>
          </cell>
          <cell r="CE935">
            <v>0.11</v>
          </cell>
          <cell r="CF935">
            <v>0.03</v>
          </cell>
          <cell r="CG935">
            <v>0.04</v>
          </cell>
          <cell r="CH935">
            <v>0.08</v>
          </cell>
          <cell r="CI935">
            <v>0.02</v>
          </cell>
          <cell r="CJ935">
            <v>0.26</v>
          </cell>
          <cell r="CK935">
            <v>0.15</v>
          </cell>
          <cell r="CL935">
            <v>0.16</v>
          </cell>
          <cell r="CM935">
            <v>0.44</v>
          </cell>
          <cell r="CN935">
            <v>0.15</v>
          </cell>
          <cell r="CO935">
            <v>0.11</v>
          </cell>
          <cell r="CP935">
            <v>0.03</v>
          </cell>
          <cell r="CQ935">
            <v>0.01</v>
          </cell>
          <cell r="CR935">
            <v>0.12</v>
          </cell>
          <cell r="CS935">
            <v>0.02</v>
          </cell>
          <cell r="CT935">
            <v>0.03</v>
          </cell>
          <cell r="CU935">
            <v>0.11</v>
          </cell>
          <cell r="CV935">
            <v>0.1</v>
          </cell>
          <cell r="CW935">
            <v>0.24</v>
          </cell>
          <cell r="CX935">
            <v>0.12</v>
          </cell>
          <cell r="CY935">
            <v>0.17</v>
          </cell>
          <cell r="CZ935">
            <v>0.38</v>
          </cell>
          <cell r="DA935">
            <v>0.22</v>
          </cell>
          <cell r="DB935">
            <v>0.15</v>
          </cell>
          <cell r="DC935">
            <v>0.05</v>
          </cell>
          <cell r="DD935">
            <v>0.01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7">
          <cell r="F937">
            <v>-0.01</v>
          </cell>
          <cell r="G937">
            <v>-0.01</v>
          </cell>
          <cell r="H937">
            <v>-0.02</v>
          </cell>
          <cell r="I937">
            <v>-0.02</v>
          </cell>
          <cell r="J937">
            <v>-0.03</v>
          </cell>
          <cell r="K937">
            <v>0</v>
          </cell>
          <cell r="L937">
            <v>-0.04</v>
          </cell>
          <cell r="M937">
            <v>0</v>
          </cell>
          <cell r="N937">
            <v>-0.01</v>
          </cell>
          <cell r="O937">
            <v>-0.01</v>
          </cell>
          <cell r="P937">
            <v>-0.01</v>
          </cell>
          <cell r="Q937">
            <v>0.01</v>
          </cell>
          <cell r="R937">
            <v>0.1</v>
          </cell>
          <cell r="S937">
            <v>0.02</v>
          </cell>
          <cell r="T937">
            <v>0.04</v>
          </cell>
          <cell r="U937">
            <v>0.12</v>
          </cell>
          <cell r="V937">
            <v>0.12</v>
          </cell>
          <cell r="W937">
            <v>0.19</v>
          </cell>
          <cell r="X937">
            <v>0.15</v>
          </cell>
          <cell r="Y937">
            <v>0.12</v>
          </cell>
          <cell r="Z937">
            <v>0.26</v>
          </cell>
          <cell r="AA937">
            <v>0.15</v>
          </cell>
          <cell r="AB937">
            <v>0.12</v>
          </cell>
          <cell r="AC937">
            <v>0.04</v>
          </cell>
          <cell r="AD937">
            <v>0.01</v>
          </cell>
          <cell r="AE937">
            <v>0.1</v>
          </cell>
          <cell r="AF937">
            <v>0.02</v>
          </cell>
          <cell r="AG937">
            <v>0.04</v>
          </cell>
          <cell r="AH937">
            <v>0.12</v>
          </cell>
          <cell r="AI937">
            <v>0.16</v>
          </cell>
          <cell r="AJ937">
            <v>0.18</v>
          </cell>
          <cell r="AK937">
            <v>0.15</v>
          </cell>
          <cell r="AL937">
            <v>0.1</v>
          </cell>
          <cell r="AM937">
            <v>0.28000000000000003</v>
          </cell>
          <cell r="AN937">
            <v>0.17</v>
          </cell>
          <cell r="AO937">
            <v>0.09</v>
          </cell>
          <cell r="AP937">
            <v>0.04</v>
          </cell>
          <cell r="AQ937">
            <v>0.01</v>
          </cell>
          <cell r="AR937">
            <v>0.1</v>
          </cell>
          <cell r="AS937">
            <v>0.03</v>
          </cell>
          <cell r="AT937">
            <v>0.04</v>
          </cell>
          <cell r="AU937">
            <v>0.09</v>
          </cell>
          <cell r="AV937">
            <v>0.12</v>
          </cell>
          <cell r="AW937">
            <v>0.26</v>
          </cell>
          <cell r="AX937">
            <v>0.17</v>
          </cell>
          <cell r="AY937">
            <v>0.1</v>
          </cell>
          <cell r="AZ937">
            <v>0.21</v>
          </cell>
          <cell r="BA937">
            <v>0.18</v>
          </cell>
          <cell r="BB937">
            <v>0.11</v>
          </cell>
          <cell r="BC937">
            <v>0.05</v>
          </cell>
          <cell r="BD937">
            <v>0.01</v>
          </cell>
          <cell r="BE937">
            <v>0.08</v>
          </cell>
          <cell r="BF937">
            <v>0.02</v>
          </cell>
          <cell r="BG937">
            <v>0.02</v>
          </cell>
          <cell r="BH937">
            <v>0.05</v>
          </cell>
          <cell r="BI937">
            <v>7.0000000000000007E-2</v>
          </cell>
          <cell r="BJ937">
            <v>0.16</v>
          </cell>
          <cell r="BK937">
            <v>0.12</v>
          </cell>
          <cell r="BL937">
            <v>0.1</v>
          </cell>
          <cell r="BM937">
            <v>0.22</v>
          </cell>
          <cell r="BN937">
            <v>0.14000000000000001</v>
          </cell>
          <cell r="BO937">
            <v>0.08</v>
          </cell>
          <cell r="BP937">
            <v>0.03</v>
          </cell>
          <cell r="BQ937">
            <v>0.01</v>
          </cell>
          <cell r="BR937">
            <v>0.08</v>
          </cell>
          <cell r="BS937">
            <v>0.02</v>
          </cell>
          <cell r="BT937">
            <v>0.03</v>
          </cell>
          <cell r="BU937">
            <v>0.05</v>
          </cell>
          <cell r="BV937">
            <v>0.08</v>
          </cell>
          <cell r="BW937">
            <v>0.12</v>
          </cell>
          <cell r="BX937">
            <v>0.13</v>
          </cell>
          <cell r="BY937">
            <v>0.09</v>
          </cell>
          <cell r="BZ937">
            <v>0.25</v>
          </cell>
          <cell r="CA937">
            <v>0.14000000000000001</v>
          </cell>
          <cell r="CB937">
            <v>0.08</v>
          </cell>
          <cell r="CC937">
            <v>0.03</v>
          </cell>
          <cell r="CD937">
            <v>0.01</v>
          </cell>
          <cell r="CE937">
            <v>0.11</v>
          </cell>
          <cell r="CF937">
            <v>0.03</v>
          </cell>
          <cell r="CG937">
            <v>0.04</v>
          </cell>
          <cell r="CH937">
            <v>0.08</v>
          </cell>
          <cell r="CI937">
            <v>0.02</v>
          </cell>
          <cell r="CJ937">
            <v>0.26</v>
          </cell>
          <cell r="CK937">
            <v>0.15</v>
          </cell>
          <cell r="CL937">
            <v>0.16</v>
          </cell>
          <cell r="CM937">
            <v>0.44</v>
          </cell>
          <cell r="CN937">
            <v>0.15</v>
          </cell>
          <cell r="CO937">
            <v>0.11</v>
          </cell>
          <cell r="CP937">
            <v>0.03</v>
          </cell>
          <cell r="CQ937">
            <v>0.01</v>
          </cell>
          <cell r="CR937">
            <v>0.12</v>
          </cell>
          <cell r="CS937">
            <v>0.02</v>
          </cell>
          <cell r="CT937">
            <v>0.03</v>
          </cell>
          <cell r="CU937">
            <v>0.11</v>
          </cell>
          <cell r="CV937">
            <v>0.1</v>
          </cell>
          <cell r="CW937">
            <v>0.24</v>
          </cell>
          <cell r="CX937">
            <v>0.12</v>
          </cell>
          <cell r="CY937">
            <v>0.17</v>
          </cell>
          <cell r="CZ937">
            <v>0.38</v>
          </cell>
          <cell r="DA937">
            <v>0.22</v>
          </cell>
          <cell r="DB937">
            <v>0.15</v>
          </cell>
          <cell r="DC937">
            <v>0.05</v>
          </cell>
          <cell r="DD937">
            <v>0.01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2"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</row>
        <row r="943"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0</v>
          </cell>
          <cell r="CD943">
            <v>0</v>
          </cell>
          <cell r="CE943">
            <v>0</v>
          </cell>
          <cell r="CF943">
            <v>0</v>
          </cell>
          <cell r="CG943">
            <v>0</v>
          </cell>
          <cell r="CH943">
            <v>0</v>
          </cell>
          <cell r="CI943">
            <v>0</v>
          </cell>
          <cell r="CJ943">
            <v>0</v>
          </cell>
          <cell r="CK943">
            <v>0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  <cell r="DD943">
            <v>0</v>
          </cell>
          <cell r="DE943">
            <v>0</v>
          </cell>
          <cell r="DF943">
            <v>0</v>
          </cell>
          <cell r="DG943">
            <v>0</v>
          </cell>
          <cell r="DH943">
            <v>0</v>
          </cell>
          <cell r="DI943">
            <v>0</v>
          </cell>
          <cell r="DJ943">
            <v>0</v>
          </cell>
          <cell r="DK943">
            <v>0</v>
          </cell>
          <cell r="DL943">
            <v>0</v>
          </cell>
          <cell r="DM943">
            <v>0</v>
          </cell>
          <cell r="DN943">
            <v>0</v>
          </cell>
          <cell r="DO943">
            <v>0</v>
          </cell>
          <cell r="DP943">
            <v>0</v>
          </cell>
          <cell r="DQ943">
            <v>0</v>
          </cell>
          <cell r="DR943">
            <v>0</v>
          </cell>
          <cell r="DS943">
            <v>0</v>
          </cell>
          <cell r="DT943">
            <v>0</v>
          </cell>
          <cell r="DU943">
            <v>0</v>
          </cell>
          <cell r="DV943">
            <v>0</v>
          </cell>
          <cell r="DW943">
            <v>0</v>
          </cell>
          <cell r="DX943">
            <v>0</v>
          </cell>
          <cell r="DY943">
            <v>0</v>
          </cell>
          <cell r="DZ943">
            <v>0</v>
          </cell>
          <cell r="EA943">
            <v>0</v>
          </cell>
          <cell r="EB943">
            <v>0</v>
          </cell>
          <cell r="EC943">
            <v>0</v>
          </cell>
          <cell r="ED943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0"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7.0136554945122498E-2</v>
          </cell>
          <cell r="I966">
            <v>2.3169214847555963E-2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5.0903337653465996E-2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2.141099168142091E-2</v>
          </cell>
          <cell r="I967">
            <v>2.3383291172166309E-2</v>
          </cell>
          <cell r="J967">
            <v>0</v>
          </cell>
          <cell r="K967">
            <v>3.2385085083589615E-2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1.057409516194241E-2</v>
          </cell>
          <cell r="S967">
            <v>0</v>
          </cell>
          <cell r="T967">
            <v>0</v>
          </cell>
          <cell r="U967">
            <v>0</v>
          </cell>
          <cell r="V967">
            <v>3.1244484421534935E-2</v>
          </cell>
          <cell r="W967">
            <v>0</v>
          </cell>
          <cell r="X967">
            <v>6.1129405285967664E-2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4">
          <cell r="F974">
            <v>0</v>
          </cell>
          <cell r="G974">
            <v>0</v>
          </cell>
          <cell r="H974">
            <v>1.436275721331981E-3</v>
          </cell>
          <cell r="I974">
            <v>7.1986257437117729E-4</v>
          </cell>
          <cell r="J974">
            <v>0</v>
          </cell>
          <cell r="K974">
            <v>5.6107084440881749E-4</v>
          </cell>
          <cell r="L974">
            <v>0</v>
          </cell>
          <cell r="M974">
            <v>0</v>
          </cell>
          <cell r="N974">
            <v>0</v>
          </cell>
          <cell r="O974">
            <v>5.7079242198199154E-4</v>
          </cell>
          <cell r="P974">
            <v>0</v>
          </cell>
          <cell r="Q974">
            <v>0</v>
          </cell>
          <cell r="R974">
            <v>1.0512451122579591E-4</v>
          </cell>
          <cell r="S974">
            <v>0</v>
          </cell>
          <cell r="T974">
            <v>0</v>
          </cell>
          <cell r="U974">
            <v>0</v>
          </cell>
          <cell r="V974">
            <v>4.8237412093143917E-4</v>
          </cell>
          <cell r="W974">
            <v>0</v>
          </cell>
          <cell r="X974">
            <v>9.28815007299022E-4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  <row r="997"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  <cell r="BY997">
            <v>0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0</v>
          </cell>
          <cell r="CG997">
            <v>0</v>
          </cell>
          <cell r="CH997">
            <v>0</v>
          </cell>
          <cell r="CI997">
            <v>0</v>
          </cell>
          <cell r="CJ997">
            <v>0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  <cell r="DD997">
            <v>0</v>
          </cell>
          <cell r="DE997">
            <v>0</v>
          </cell>
          <cell r="DF997">
            <v>0</v>
          </cell>
          <cell r="DG997">
            <v>0</v>
          </cell>
          <cell r="DH997">
            <v>0</v>
          </cell>
          <cell r="DI997">
            <v>0</v>
          </cell>
          <cell r="DJ997">
            <v>0</v>
          </cell>
          <cell r="DK997">
            <v>0</v>
          </cell>
          <cell r="DL997">
            <v>0</v>
          </cell>
          <cell r="DM997">
            <v>0</v>
          </cell>
          <cell r="DN997">
            <v>0</v>
          </cell>
          <cell r="DO997">
            <v>0</v>
          </cell>
          <cell r="DP997">
            <v>0</v>
          </cell>
          <cell r="DQ997">
            <v>0</v>
          </cell>
          <cell r="DR997">
            <v>0</v>
          </cell>
          <cell r="DS997">
            <v>0</v>
          </cell>
          <cell r="DT997">
            <v>0</v>
          </cell>
          <cell r="DU997">
            <v>0</v>
          </cell>
          <cell r="DV997">
            <v>0</v>
          </cell>
          <cell r="DW997">
            <v>0</v>
          </cell>
          <cell r="DX997">
            <v>0</v>
          </cell>
          <cell r="DY997">
            <v>0</v>
          </cell>
          <cell r="DZ997">
            <v>0</v>
          </cell>
          <cell r="EA997">
            <v>0</v>
          </cell>
          <cell r="EB997">
            <v>0</v>
          </cell>
          <cell r="EC997">
            <v>0</v>
          </cell>
          <cell r="ED997">
            <v>0</v>
          </cell>
        </row>
        <row r="998"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0</v>
          </cell>
          <cell r="DC998">
            <v>0</v>
          </cell>
          <cell r="DD998">
            <v>0</v>
          </cell>
          <cell r="DE998">
            <v>0</v>
          </cell>
          <cell r="DF998">
            <v>0</v>
          </cell>
          <cell r="DG998">
            <v>0</v>
          </cell>
          <cell r="DH998">
            <v>0</v>
          </cell>
          <cell r="DI998">
            <v>0</v>
          </cell>
          <cell r="DJ998">
            <v>0</v>
          </cell>
          <cell r="DK998">
            <v>0</v>
          </cell>
          <cell r="DL998">
            <v>0</v>
          </cell>
          <cell r="DM998">
            <v>0</v>
          </cell>
          <cell r="DN998">
            <v>0</v>
          </cell>
          <cell r="DO998">
            <v>0</v>
          </cell>
          <cell r="DP998">
            <v>0</v>
          </cell>
          <cell r="DQ998">
            <v>0</v>
          </cell>
          <cell r="DR998">
            <v>0</v>
          </cell>
          <cell r="DS998">
            <v>0</v>
          </cell>
          <cell r="DT998">
            <v>0</v>
          </cell>
          <cell r="DU998">
            <v>0</v>
          </cell>
          <cell r="DV998">
            <v>0</v>
          </cell>
          <cell r="DW998">
            <v>0</v>
          </cell>
          <cell r="DX998">
            <v>0</v>
          </cell>
          <cell r="DY998">
            <v>0</v>
          </cell>
          <cell r="DZ998">
            <v>0</v>
          </cell>
          <cell r="EA998">
            <v>0</v>
          </cell>
          <cell r="EB998">
            <v>0</v>
          </cell>
          <cell r="EC998">
            <v>0</v>
          </cell>
          <cell r="ED998">
            <v>0</v>
          </cell>
        </row>
        <row r="999"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DI999">
            <v>0</v>
          </cell>
          <cell r="DJ999">
            <v>0</v>
          </cell>
          <cell r="DK999">
            <v>0</v>
          </cell>
          <cell r="DL999">
            <v>0</v>
          </cell>
          <cell r="DM999">
            <v>0</v>
          </cell>
          <cell r="DN999">
            <v>0</v>
          </cell>
          <cell r="DO999">
            <v>0</v>
          </cell>
          <cell r="DP999">
            <v>0</v>
          </cell>
          <cell r="DQ999">
            <v>0</v>
          </cell>
          <cell r="DR999">
            <v>0</v>
          </cell>
          <cell r="DS999">
            <v>0</v>
          </cell>
          <cell r="DT999">
            <v>0</v>
          </cell>
          <cell r="DU999">
            <v>0</v>
          </cell>
          <cell r="DV999">
            <v>0</v>
          </cell>
          <cell r="DW999">
            <v>0</v>
          </cell>
          <cell r="DX999">
            <v>0</v>
          </cell>
          <cell r="DY999">
            <v>0</v>
          </cell>
          <cell r="DZ999">
            <v>0</v>
          </cell>
          <cell r="EA999">
            <v>0</v>
          </cell>
          <cell r="EB999">
            <v>0</v>
          </cell>
          <cell r="EC999">
            <v>0</v>
          </cell>
          <cell r="ED999">
            <v>0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  <cell r="BZ1003">
            <v>0</v>
          </cell>
          <cell r="CA1003">
            <v>0</v>
          </cell>
          <cell r="CB1003">
            <v>0</v>
          </cell>
          <cell r="CC1003">
            <v>0</v>
          </cell>
          <cell r="CD1003">
            <v>0</v>
          </cell>
          <cell r="CE1003">
            <v>0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0</v>
          </cell>
          <cell r="CK1003">
            <v>0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0</v>
          </cell>
          <cell r="DG1003">
            <v>0</v>
          </cell>
          <cell r="DH1003">
            <v>0</v>
          </cell>
          <cell r="DI1003">
            <v>0</v>
          </cell>
          <cell r="DJ1003">
            <v>0</v>
          </cell>
          <cell r="DK1003">
            <v>0</v>
          </cell>
          <cell r="DL1003">
            <v>0</v>
          </cell>
          <cell r="DM1003">
            <v>0</v>
          </cell>
          <cell r="DN1003">
            <v>0</v>
          </cell>
          <cell r="DO1003">
            <v>0</v>
          </cell>
          <cell r="DP1003">
            <v>0</v>
          </cell>
          <cell r="DQ1003">
            <v>0</v>
          </cell>
          <cell r="DR1003">
            <v>0</v>
          </cell>
          <cell r="DS1003">
            <v>0</v>
          </cell>
          <cell r="DT1003">
            <v>0</v>
          </cell>
          <cell r="DU1003">
            <v>0</v>
          </cell>
          <cell r="DV1003">
            <v>0</v>
          </cell>
          <cell r="DW1003">
            <v>0</v>
          </cell>
          <cell r="DX1003">
            <v>0</v>
          </cell>
          <cell r="DY1003">
            <v>0</v>
          </cell>
          <cell r="DZ1003">
            <v>0</v>
          </cell>
          <cell r="EA1003">
            <v>0</v>
          </cell>
          <cell r="EB1003">
            <v>0</v>
          </cell>
          <cell r="EC1003">
            <v>0</v>
          </cell>
          <cell r="ED1003">
            <v>0</v>
          </cell>
        </row>
        <row r="1004"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DI1004">
            <v>0</v>
          </cell>
          <cell r="DJ1004">
            <v>0</v>
          </cell>
          <cell r="DK1004">
            <v>0</v>
          </cell>
          <cell r="DL1004">
            <v>0</v>
          </cell>
          <cell r="DM1004">
            <v>0</v>
          </cell>
          <cell r="DN1004">
            <v>0</v>
          </cell>
          <cell r="DO1004">
            <v>0</v>
          </cell>
          <cell r="DP1004">
            <v>0</v>
          </cell>
          <cell r="DQ1004">
            <v>0</v>
          </cell>
          <cell r="DR1004">
            <v>0</v>
          </cell>
          <cell r="DS1004">
            <v>0</v>
          </cell>
          <cell r="DT1004">
            <v>0</v>
          </cell>
          <cell r="DU1004">
            <v>0</v>
          </cell>
          <cell r="DV1004">
            <v>0</v>
          </cell>
          <cell r="DW1004">
            <v>0</v>
          </cell>
          <cell r="DX1004">
            <v>0</v>
          </cell>
          <cell r="DY1004">
            <v>0</v>
          </cell>
          <cell r="DZ1004">
            <v>0</v>
          </cell>
          <cell r="EA1004">
            <v>0</v>
          </cell>
          <cell r="EB1004">
            <v>0</v>
          </cell>
          <cell r="EC1004">
            <v>0</v>
          </cell>
          <cell r="ED1004">
            <v>0</v>
          </cell>
        </row>
        <row r="1005"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DI1005">
            <v>0</v>
          </cell>
          <cell r="DJ1005">
            <v>0</v>
          </cell>
          <cell r="DK1005">
            <v>0</v>
          </cell>
          <cell r="DL1005">
            <v>0</v>
          </cell>
          <cell r="DM1005">
            <v>0</v>
          </cell>
          <cell r="DN1005">
            <v>0</v>
          </cell>
          <cell r="DO1005">
            <v>0</v>
          </cell>
          <cell r="DP1005">
            <v>0</v>
          </cell>
          <cell r="DQ1005">
            <v>0</v>
          </cell>
          <cell r="DR1005">
            <v>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0</v>
          </cell>
          <cell r="EA1005">
            <v>0</v>
          </cell>
          <cell r="EB1005">
            <v>0</v>
          </cell>
          <cell r="EC1005">
            <v>0</v>
          </cell>
          <cell r="ED1005">
            <v>0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DI1007">
            <v>0</v>
          </cell>
          <cell r="DJ1007">
            <v>0</v>
          </cell>
          <cell r="DK1007">
            <v>0</v>
          </cell>
          <cell r="DL1007">
            <v>0</v>
          </cell>
          <cell r="DM1007">
            <v>0</v>
          </cell>
          <cell r="DN1007">
            <v>0</v>
          </cell>
          <cell r="DO1007">
            <v>0</v>
          </cell>
          <cell r="DP1007">
            <v>0</v>
          </cell>
          <cell r="DQ1007">
            <v>0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0</v>
          </cell>
          <cell r="EA1007">
            <v>0</v>
          </cell>
          <cell r="EB1007">
            <v>0</v>
          </cell>
          <cell r="EC1007">
            <v>0</v>
          </cell>
          <cell r="ED1007">
            <v>0</v>
          </cell>
        </row>
        <row r="1008"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0</v>
          </cell>
          <cell r="CZ1008">
            <v>0</v>
          </cell>
          <cell r="DA1008">
            <v>0</v>
          </cell>
          <cell r="DB1008">
            <v>0</v>
          </cell>
          <cell r="DC1008">
            <v>0</v>
          </cell>
          <cell r="DD1008">
            <v>0</v>
          </cell>
          <cell r="DE1008">
            <v>0</v>
          </cell>
          <cell r="DF1008">
            <v>0</v>
          </cell>
          <cell r="DG1008">
            <v>0</v>
          </cell>
          <cell r="DH1008">
            <v>0</v>
          </cell>
          <cell r="DI1008">
            <v>0</v>
          </cell>
          <cell r="DJ1008">
            <v>0</v>
          </cell>
          <cell r="DK1008">
            <v>0</v>
          </cell>
          <cell r="DL1008">
            <v>0</v>
          </cell>
          <cell r="DM1008">
            <v>0</v>
          </cell>
          <cell r="DN1008">
            <v>0</v>
          </cell>
          <cell r="DO1008">
            <v>0</v>
          </cell>
          <cell r="DP1008">
            <v>0</v>
          </cell>
          <cell r="DQ1008">
            <v>0</v>
          </cell>
          <cell r="DR1008">
            <v>0</v>
          </cell>
          <cell r="DS1008">
            <v>0</v>
          </cell>
          <cell r="DT1008">
            <v>0</v>
          </cell>
          <cell r="DU1008">
            <v>0</v>
          </cell>
          <cell r="DV1008">
            <v>0</v>
          </cell>
          <cell r="DW1008">
            <v>0</v>
          </cell>
          <cell r="DX1008">
            <v>0</v>
          </cell>
          <cell r="DY1008">
            <v>0</v>
          </cell>
          <cell r="DZ1008">
            <v>0</v>
          </cell>
          <cell r="EA1008">
            <v>0</v>
          </cell>
          <cell r="EB1008">
            <v>0</v>
          </cell>
          <cell r="EC1008">
            <v>0</v>
          </cell>
          <cell r="ED1008">
            <v>0</v>
          </cell>
        </row>
        <row r="1009"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</row>
        <row r="1010"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0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0</v>
          </cell>
          <cell r="BX1010">
            <v>0</v>
          </cell>
          <cell r="BY1010">
            <v>0</v>
          </cell>
          <cell r="BZ1010">
            <v>0</v>
          </cell>
          <cell r="CA1010">
            <v>0</v>
          </cell>
          <cell r="CB1010">
            <v>0</v>
          </cell>
          <cell r="CC1010">
            <v>0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0</v>
          </cell>
          <cell r="CJ1010">
            <v>0</v>
          </cell>
          <cell r="CK1010">
            <v>0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DI1010">
            <v>0</v>
          </cell>
          <cell r="DJ1010">
            <v>0</v>
          </cell>
          <cell r="DK1010">
            <v>0</v>
          </cell>
          <cell r="DL1010">
            <v>0</v>
          </cell>
          <cell r="DM1010">
            <v>0</v>
          </cell>
          <cell r="DN1010">
            <v>0</v>
          </cell>
          <cell r="DO1010">
            <v>0</v>
          </cell>
          <cell r="DP1010">
            <v>0</v>
          </cell>
          <cell r="DQ1010">
            <v>0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0</v>
          </cell>
        </row>
        <row r="1011"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0</v>
          </cell>
          <cell r="BZ1011">
            <v>0</v>
          </cell>
          <cell r="CA1011">
            <v>0</v>
          </cell>
          <cell r="CB1011">
            <v>0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0</v>
          </cell>
          <cell r="CH1011">
            <v>0</v>
          </cell>
          <cell r="CI1011">
            <v>0</v>
          </cell>
          <cell r="CJ1011">
            <v>0</v>
          </cell>
          <cell r="CK1011">
            <v>0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0</v>
          </cell>
          <cell r="DK1011">
            <v>0</v>
          </cell>
          <cell r="DL1011">
            <v>0</v>
          </cell>
          <cell r="DM1011">
            <v>0</v>
          </cell>
          <cell r="DN1011">
            <v>0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</row>
        <row r="1012"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DI1012">
            <v>0</v>
          </cell>
          <cell r="DJ1012">
            <v>0</v>
          </cell>
          <cell r="DK1012">
            <v>0</v>
          </cell>
          <cell r="DL1012">
            <v>0</v>
          </cell>
          <cell r="DM1012">
            <v>0</v>
          </cell>
          <cell r="DN1012">
            <v>0</v>
          </cell>
          <cell r="DO1012">
            <v>0</v>
          </cell>
          <cell r="DP1012">
            <v>0</v>
          </cell>
          <cell r="DQ1012">
            <v>0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</row>
        <row r="1013"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</v>
          </cell>
          <cell r="DC1013">
            <v>0</v>
          </cell>
          <cell r="DD1013">
            <v>0</v>
          </cell>
          <cell r="DE1013">
            <v>0</v>
          </cell>
          <cell r="DF1013">
            <v>0</v>
          </cell>
          <cell r="DG1013">
            <v>0</v>
          </cell>
          <cell r="DH1013">
            <v>0</v>
          </cell>
          <cell r="DI1013">
            <v>0</v>
          </cell>
          <cell r="DJ1013">
            <v>0</v>
          </cell>
          <cell r="DK1013">
            <v>0</v>
          </cell>
          <cell r="DL1013">
            <v>0</v>
          </cell>
          <cell r="DM1013">
            <v>0</v>
          </cell>
          <cell r="DN1013">
            <v>0</v>
          </cell>
          <cell r="DO1013">
            <v>0</v>
          </cell>
          <cell r="DP1013">
            <v>0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</row>
        <row r="1014"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DI1014">
            <v>0</v>
          </cell>
          <cell r="DJ1014">
            <v>0</v>
          </cell>
          <cell r="DK1014">
            <v>0</v>
          </cell>
          <cell r="DL1014">
            <v>0</v>
          </cell>
          <cell r="DM1014">
            <v>0</v>
          </cell>
          <cell r="DN1014">
            <v>0</v>
          </cell>
          <cell r="DO1014">
            <v>0</v>
          </cell>
          <cell r="DP1014">
            <v>0</v>
          </cell>
          <cell r="DQ1014">
            <v>0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</row>
        <row r="1015"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</row>
        <row r="1016"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</row>
        <row r="1017"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  <cell r="DD1017">
            <v>0</v>
          </cell>
          <cell r="DE1017">
            <v>0</v>
          </cell>
          <cell r="DF1017">
            <v>0</v>
          </cell>
          <cell r="DG1017">
            <v>0</v>
          </cell>
          <cell r="DH1017">
            <v>0</v>
          </cell>
          <cell r="DI1017">
            <v>0</v>
          </cell>
          <cell r="DJ1017">
            <v>0</v>
          </cell>
          <cell r="DK1017">
            <v>0</v>
          </cell>
          <cell r="DL1017">
            <v>0</v>
          </cell>
          <cell r="DM1017">
            <v>0</v>
          </cell>
          <cell r="DN1017">
            <v>0</v>
          </cell>
          <cell r="DO1017">
            <v>0</v>
          </cell>
          <cell r="DP1017">
            <v>0</v>
          </cell>
          <cell r="DQ1017">
            <v>0</v>
          </cell>
          <cell r="DR1017">
            <v>0</v>
          </cell>
          <cell r="DS1017">
            <v>0</v>
          </cell>
          <cell r="DT1017">
            <v>0</v>
          </cell>
          <cell r="DU1017">
            <v>0</v>
          </cell>
          <cell r="DV1017">
            <v>0</v>
          </cell>
          <cell r="DW1017">
            <v>0</v>
          </cell>
          <cell r="DX1017">
            <v>0</v>
          </cell>
          <cell r="DY1017">
            <v>0</v>
          </cell>
          <cell r="DZ1017">
            <v>0</v>
          </cell>
          <cell r="EA1017">
            <v>0</v>
          </cell>
          <cell r="EB1017">
            <v>0</v>
          </cell>
          <cell r="EC1017">
            <v>0</v>
          </cell>
          <cell r="ED1017">
            <v>0</v>
          </cell>
        </row>
        <row r="1018"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0</v>
          </cell>
          <cell r="CZ1018">
            <v>0</v>
          </cell>
          <cell r="DA1018">
            <v>0</v>
          </cell>
          <cell r="DB1018">
            <v>0</v>
          </cell>
          <cell r="DC1018">
            <v>0</v>
          </cell>
          <cell r="DD1018">
            <v>0</v>
          </cell>
          <cell r="DE1018">
            <v>0</v>
          </cell>
          <cell r="DF1018">
            <v>0</v>
          </cell>
          <cell r="DG1018">
            <v>0</v>
          </cell>
          <cell r="DH1018">
            <v>0</v>
          </cell>
          <cell r="DI1018">
            <v>0</v>
          </cell>
          <cell r="DJ1018">
            <v>0</v>
          </cell>
          <cell r="DK1018">
            <v>0</v>
          </cell>
          <cell r="DL1018">
            <v>0</v>
          </cell>
          <cell r="DM1018">
            <v>0</v>
          </cell>
          <cell r="DN1018">
            <v>0</v>
          </cell>
          <cell r="DO1018">
            <v>0</v>
          </cell>
          <cell r="DP1018">
            <v>0</v>
          </cell>
          <cell r="DQ1018">
            <v>0</v>
          </cell>
          <cell r="DR1018">
            <v>0</v>
          </cell>
          <cell r="DS1018">
            <v>0</v>
          </cell>
          <cell r="DT1018">
            <v>0</v>
          </cell>
          <cell r="DU1018">
            <v>0</v>
          </cell>
          <cell r="DV1018">
            <v>0</v>
          </cell>
          <cell r="DW1018">
            <v>0</v>
          </cell>
          <cell r="DX1018">
            <v>0</v>
          </cell>
          <cell r="DY1018">
            <v>0</v>
          </cell>
          <cell r="DZ1018">
            <v>0</v>
          </cell>
          <cell r="EA1018">
            <v>0</v>
          </cell>
          <cell r="EB1018">
            <v>0</v>
          </cell>
          <cell r="EC1018">
            <v>0</v>
          </cell>
          <cell r="ED1018">
            <v>0</v>
          </cell>
        </row>
        <row r="1019"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0</v>
          </cell>
          <cell r="DH1019">
            <v>0</v>
          </cell>
          <cell r="DI1019">
            <v>0</v>
          </cell>
          <cell r="DJ1019">
            <v>0</v>
          </cell>
          <cell r="DK1019">
            <v>0</v>
          </cell>
          <cell r="DL1019">
            <v>0</v>
          </cell>
          <cell r="DM1019">
            <v>0</v>
          </cell>
          <cell r="DN1019">
            <v>0</v>
          </cell>
          <cell r="DO1019">
            <v>0</v>
          </cell>
          <cell r="DP1019">
            <v>0</v>
          </cell>
          <cell r="DQ1019">
            <v>0</v>
          </cell>
          <cell r="DR1019">
            <v>0</v>
          </cell>
          <cell r="DS1019">
            <v>0</v>
          </cell>
          <cell r="DT1019">
            <v>0</v>
          </cell>
          <cell r="DU1019">
            <v>0</v>
          </cell>
          <cell r="DV1019">
            <v>0</v>
          </cell>
          <cell r="DW1019">
            <v>0</v>
          </cell>
          <cell r="DX1019">
            <v>0</v>
          </cell>
          <cell r="DY1019">
            <v>0</v>
          </cell>
          <cell r="DZ1019">
            <v>0</v>
          </cell>
          <cell r="EA1019">
            <v>0</v>
          </cell>
          <cell r="EB1019">
            <v>0</v>
          </cell>
          <cell r="EC1019">
            <v>0</v>
          </cell>
          <cell r="ED1019">
            <v>0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DI1020">
            <v>0</v>
          </cell>
          <cell r="DJ1020">
            <v>0</v>
          </cell>
          <cell r="DK1020">
            <v>0</v>
          </cell>
          <cell r="DL1020">
            <v>0</v>
          </cell>
          <cell r="DM1020">
            <v>0</v>
          </cell>
          <cell r="DN1020">
            <v>0</v>
          </cell>
          <cell r="DO1020">
            <v>0</v>
          </cell>
          <cell r="DP1020">
            <v>0</v>
          </cell>
          <cell r="DQ1020">
            <v>0</v>
          </cell>
          <cell r="DR1020">
            <v>0</v>
          </cell>
          <cell r="DS1020">
            <v>0</v>
          </cell>
          <cell r="DT1020">
            <v>0</v>
          </cell>
          <cell r="DU1020">
            <v>0</v>
          </cell>
          <cell r="DV1020">
            <v>0</v>
          </cell>
          <cell r="DW1020">
            <v>0</v>
          </cell>
          <cell r="DX1020">
            <v>0</v>
          </cell>
          <cell r="DY1020">
            <v>0</v>
          </cell>
          <cell r="DZ1020">
            <v>0</v>
          </cell>
          <cell r="EA1020">
            <v>0</v>
          </cell>
          <cell r="EB1020">
            <v>0</v>
          </cell>
          <cell r="EC1020">
            <v>0</v>
          </cell>
          <cell r="ED1020">
            <v>0</v>
          </cell>
        </row>
        <row r="1021"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DI1021">
            <v>0</v>
          </cell>
          <cell r="DJ1021">
            <v>0</v>
          </cell>
          <cell r="DK1021">
            <v>0</v>
          </cell>
          <cell r="DL1021">
            <v>0</v>
          </cell>
          <cell r="DM1021">
            <v>0</v>
          </cell>
          <cell r="DN1021">
            <v>0</v>
          </cell>
          <cell r="DO1021">
            <v>0</v>
          </cell>
          <cell r="DP1021">
            <v>0</v>
          </cell>
          <cell r="DQ1021">
            <v>0</v>
          </cell>
          <cell r="DR1021">
            <v>0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B1021">
            <v>0</v>
          </cell>
          <cell r="EC1021">
            <v>0</v>
          </cell>
          <cell r="ED1021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</row>
        <row r="1023"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</row>
        <row r="1026"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0</v>
          </cell>
        </row>
        <row r="1027"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</row>
        <row r="1028"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0</v>
          </cell>
          <cell r="DJ1028">
            <v>0</v>
          </cell>
          <cell r="DK1028">
            <v>0</v>
          </cell>
          <cell r="DL1028">
            <v>0</v>
          </cell>
          <cell r="DM1028">
            <v>0</v>
          </cell>
          <cell r="DN1028">
            <v>0</v>
          </cell>
          <cell r="DO1028">
            <v>0</v>
          </cell>
          <cell r="DP1028">
            <v>0</v>
          </cell>
          <cell r="DQ1028">
            <v>0</v>
          </cell>
          <cell r="DR1028">
            <v>0</v>
          </cell>
          <cell r="DS1028">
            <v>0</v>
          </cell>
          <cell r="DT1028">
            <v>0</v>
          </cell>
          <cell r="DU1028">
            <v>0</v>
          </cell>
          <cell r="DV1028">
            <v>0</v>
          </cell>
          <cell r="DW1028">
            <v>0</v>
          </cell>
          <cell r="DX1028">
            <v>0</v>
          </cell>
          <cell r="DY1028">
            <v>0</v>
          </cell>
          <cell r="DZ1028">
            <v>0</v>
          </cell>
          <cell r="EA1028">
            <v>0</v>
          </cell>
          <cell r="EB1028">
            <v>0</v>
          </cell>
          <cell r="EC1028">
            <v>0</v>
          </cell>
          <cell r="ED1028">
            <v>0</v>
          </cell>
        </row>
        <row r="1029"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</v>
          </cell>
          <cell r="DK1029">
            <v>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>
            <v>0</v>
          </cell>
          <cell r="DZ1029">
            <v>0</v>
          </cell>
          <cell r="EA1029">
            <v>0</v>
          </cell>
          <cell r="EB1029">
            <v>0</v>
          </cell>
          <cell r="EC1029">
            <v>0</v>
          </cell>
          <cell r="ED1029">
            <v>0</v>
          </cell>
        </row>
        <row r="1033"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  <cell r="DD1033">
            <v>0</v>
          </cell>
          <cell r="DE1033">
            <v>0</v>
          </cell>
          <cell r="DF1033">
            <v>0</v>
          </cell>
          <cell r="DG1033">
            <v>0</v>
          </cell>
          <cell r="DH1033">
            <v>0</v>
          </cell>
          <cell r="DI1033">
            <v>0</v>
          </cell>
          <cell r="DJ1033">
            <v>0</v>
          </cell>
          <cell r="DK1033">
            <v>0</v>
          </cell>
          <cell r="DL1033">
            <v>0</v>
          </cell>
          <cell r="DM1033">
            <v>0</v>
          </cell>
          <cell r="DN1033">
            <v>0</v>
          </cell>
          <cell r="DO1033">
            <v>0</v>
          </cell>
          <cell r="DP1033">
            <v>0</v>
          </cell>
          <cell r="DQ1033">
            <v>0</v>
          </cell>
          <cell r="DR1033">
            <v>0</v>
          </cell>
          <cell r="DS1033">
            <v>0</v>
          </cell>
          <cell r="DT1033">
            <v>0</v>
          </cell>
          <cell r="DU1033">
            <v>0</v>
          </cell>
          <cell r="DV1033">
            <v>0</v>
          </cell>
          <cell r="DW1033">
            <v>0</v>
          </cell>
          <cell r="DX1033">
            <v>0</v>
          </cell>
          <cell r="DY1033">
            <v>0</v>
          </cell>
          <cell r="DZ1033">
            <v>0</v>
          </cell>
          <cell r="EA1033">
            <v>0</v>
          </cell>
          <cell r="EB1033">
            <v>0</v>
          </cell>
          <cell r="EC1033">
            <v>0</v>
          </cell>
          <cell r="ED1033">
            <v>0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U1034">
            <v>0</v>
          </cell>
          <cell r="BV1034">
            <v>0</v>
          </cell>
          <cell r="BW1034">
            <v>0</v>
          </cell>
          <cell r="BX1034">
            <v>0</v>
          </cell>
          <cell r="BY1034">
            <v>0</v>
          </cell>
          <cell r="BZ1034">
            <v>0</v>
          </cell>
          <cell r="CA1034">
            <v>0</v>
          </cell>
          <cell r="CB1034">
            <v>0</v>
          </cell>
          <cell r="CC1034">
            <v>0</v>
          </cell>
          <cell r="CD1034">
            <v>0</v>
          </cell>
          <cell r="CE1034">
            <v>0</v>
          </cell>
          <cell r="CF1034">
            <v>0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0</v>
          </cell>
          <cell r="CZ1034">
            <v>0</v>
          </cell>
          <cell r="DA1034">
            <v>0</v>
          </cell>
          <cell r="DB1034">
            <v>0</v>
          </cell>
          <cell r="DC1034">
            <v>0</v>
          </cell>
          <cell r="DD1034">
            <v>0</v>
          </cell>
          <cell r="DE1034">
            <v>0</v>
          </cell>
          <cell r="DF1034">
            <v>0</v>
          </cell>
          <cell r="DG1034">
            <v>0</v>
          </cell>
          <cell r="DH1034">
            <v>0</v>
          </cell>
          <cell r="DI1034">
            <v>0</v>
          </cell>
          <cell r="DJ1034">
            <v>0</v>
          </cell>
          <cell r="DK1034">
            <v>0</v>
          </cell>
          <cell r="DL1034">
            <v>0</v>
          </cell>
          <cell r="DM1034">
            <v>0</v>
          </cell>
          <cell r="DN1034">
            <v>0</v>
          </cell>
          <cell r="DO1034">
            <v>0</v>
          </cell>
          <cell r="DP1034">
            <v>0</v>
          </cell>
          <cell r="DQ1034">
            <v>0</v>
          </cell>
          <cell r="DR1034">
            <v>0</v>
          </cell>
          <cell r="DS1034">
            <v>0</v>
          </cell>
          <cell r="DT1034">
            <v>0</v>
          </cell>
          <cell r="DU1034">
            <v>0</v>
          </cell>
          <cell r="DV1034">
            <v>0</v>
          </cell>
          <cell r="DW1034">
            <v>0</v>
          </cell>
          <cell r="DX1034">
            <v>0</v>
          </cell>
          <cell r="DY1034">
            <v>0</v>
          </cell>
          <cell r="DZ1034">
            <v>0</v>
          </cell>
          <cell r="EA1034">
            <v>0</v>
          </cell>
          <cell r="EB1034">
            <v>0</v>
          </cell>
          <cell r="EC1034">
            <v>0</v>
          </cell>
          <cell r="ED1034">
            <v>0</v>
          </cell>
        </row>
        <row r="1035"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</row>
        <row r="1037"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</row>
        <row r="1038"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</row>
        <row r="1039"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</row>
        <row r="1040"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</row>
        <row r="1043">
          <cell r="F1043">
            <v>0.01</v>
          </cell>
          <cell r="G1043">
            <v>0.01</v>
          </cell>
          <cell r="H1043">
            <v>0.02</v>
          </cell>
          <cell r="I1043">
            <v>0.01</v>
          </cell>
          <cell r="J1043">
            <v>0</v>
          </cell>
          <cell r="K1043">
            <v>7.0000000000000007E-2</v>
          </cell>
          <cell r="L1043">
            <v>0.02</v>
          </cell>
          <cell r="M1043">
            <v>0.3</v>
          </cell>
          <cell r="N1043">
            <v>0.03</v>
          </cell>
          <cell r="O1043">
            <v>0.01</v>
          </cell>
          <cell r="P1043">
            <v>0.01</v>
          </cell>
          <cell r="Q1043">
            <v>0.03</v>
          </cell>
          <cell r="R1043">
            <v>0.01</v>
          </cell>
          <cell r="S1043">
            <v>0.01</v>
          </cell>
          <cell r="T1043">
            <v>0.01</v>
          </cell>
          <cell r="U1043">
            <v>0.02</v>
          </cell>
          <cell r="V1043">
            <v>0.01</v>
          </cell>
          <cell r="W1043">
            <v>0</v>
          </cell>
          <cell r="X1043">
            <v>0.06</v>
          </cell>
          <cell r="Y1043">
            <v>0.04</v>
          </cell>
          <cell r="Z1043">
            <v>0.13</v>
          </cell>
          <cell r="AA1043">
            <v>0.02</v>
          </cell>
          <cell r="AB1043">
            <v>0</v>
          </cell>
          <cell r="AC1043">
            <v>0</v>
          </cell>
          <cell r="AD1043">
            <v>0.02</v>
          </cell>
          <cell r="AE1043">
            <v>0</v>
          </cell>
          <cell r="AF1043">
            <v>0.01</v>
          </cell>
          <cell r="AG1043">
            <v>0.01</v>
          </cell>
          <cell r="AH1043">
            <v>0.03</v>
          </cell>
          <cell r="AI1043">
            <v>0.01</v>
          </cell>
          <cell r="AJ1043">
            <v>0</v>
          </cell>
          <cell r="AK1043">
            <v>0.05</v>
          </cell>
          <cell r="AL1043">
            <v>0.1</v>
          </cell>
          <cell r="AM1043">
            <v>0.15</v>
          </cell>
          <cell r="AN1043">
            <v>0.02</v>
          </cell>
          <cell r="AO1043">
            <v>0.01</v>
          </cell>
          <cell r="AP1043">
            <v>0.01</v>
          </cell>
          <cell r="AQ1043">
            <v>0.02</v>
          </cell>
          <cell r="AR1043">
            <v>0</v>
          </cell>
          <cell r="AS1043">
            <v>0.02</v>
          </cell>
          <cell r="AT1043">
            <v>0.02</v>
          </cell>
          <cell r="AU1043">
            <v>0.01</v>
          </cell>
          <cell r="AV1043">
            <v>0.02</v>
          </cell>
          <cell r="AW1043">
            <v>0</v>
          </cell>
          <cell r="AX1043">
            <v>0.04</v>
          </cell>
          <cell r="AY1043">
            <v>0.03</v>
          </cell>
          <cell r="AZ1043">
            <v>0.15</v>
          </cell>
          <cell r="BA1043">
            <v>0.01</v>
          </cell>
          <cell r="BB1043">
            <v>0</v>
          </cell>
          <cell r="BC1043">
            <v>0.01</v>
          </cell>
          <cell r="BD1043">
            <v>0.03</v>
          </cell>
          <cell r="BE1043">
            <v>0.01</v>
          </cell>
          <cell r="BF1043">
            <v>0.01</v>
          </cell>
          <cell r="BG1043">
            <v>0.01</v>
          </cell>
          <cell r="BH1043">
            <v>0.02</v>
          </cell>
          <cell r="BI1043">
            <v>0.02</v>
          </cell>
          <cell r="BJ1043">
            <v>0</v>
          </cell>
          <cell r="BK1043">
            <v>0.04</v>
          </cell>
          <cell r="BL1043">
            <v>-0.01</v>
          </cell>
          <cell r="BM1043">
            <v>0.12</v>
          </cell>
          <cell r="BN1043">
            <v>0.01</v>
          </cell>
          <cell r="BO1043">
            <v>0</v>
          </cell>
          <cell r="BP1043">
            <v>0</v>
          </cell>
          <cell r="BQ1043">
            <v>0.02</v>
          </cell>
          <cell r="BR1043">
            <v>0.01</v>
          </cell>
          <cell r="BS1043">
            <v>0.01</v>
          </cell>
          <cell r="BT1043">
            <v>0</v>
          </cell>
          <cell r="BU1043">
            <v>0.01</v>
          </cell>
          <cell r="BV1043">
            <v>0.04</v>
          </cell>
          <cell r="BW1043">
            <v>0</v>
          </cell>
          <cell r="BX1043">
            <v>0.04</v>
          </cell>
          <cell r="BY1043">
            <v>-0.01</v>
          </cell>
          <cell r="BZ1043">
            <v>0.08</v>
          </cell>
          <cell r="CA1043">
            <v>0.01</v>
          </cell>
          <cell r="CB1043">
            <v>0</v>
          </cell>
          <cell r="CC1043">
            <v>0</v>
          </cell>
          <cell r="CD1043">
            <v>0.01</v>
          </cell>
          <cell r="CE1043">
            <v>0.02</v>
          </cell>
          <cell r="CF1043">
            <v>0.01</v>
          </cell>
          <cell r="CG1043">
            <v>0.01</v>
          </cell>
          <cell r="CH1043">
            <v>0.02</v>
          </cell>
          <cell r="CI1043">
            <v>0.02</v>
          </cell>
          <cell r="CJ1043">
            <v>0.01</v>
          </cell>
          <cell r="CK1043">
            <v>0.02</v>
          </cell>
          <cell r="CL1043">
            <v>0</v>
          </cell>
          <cell r="CM1043">
            <v>0.03</v>
          </cell>
          <cell r="CN1043">
            <v>0</v>
          </cell>
          <cell r="CO1043">
            <v>0</v>
          </cell>
          <cell r="CP1043">
            <v>0.01</v>
          </cell>
          <cell r="CQ1043">
            <v>0.01</v>
          </cell>
          <cell r="CR1043">
            <v>0.02</v>
          </cell>
          <cell r="CS1043">
            <v>0</v>
          </cell>
          <cell r="CT1043">
            <v>0.01</v>
          </cell>
          <cell r="CU1043">
            <v>0.02</v>
          </cell>
          <cell r="CV1043">
            <v>0.03</v>
          </cell>
          <cell r="CW1043">
            <v>0</v>
          </cell>
          <cell r="CX1043">
            <v>0.05</v>
          </cell>
          <cell r="CY1043">
            <v>0</v>
          </cell>
          <cell r="CZ1043">
            <v>0.06</v>
          </cell>
          <cell r="DA1043">
            <v>0</v>
          </cell>
          <cell r="DB1043">
            <v>0</v>
          </cell>
          <cell r="DC1043">
            <v>0.01</v>
          </cell>
          <cell r="DD1043">
            <v>0</v>
          </cell>
          <cell r="DE1043">
            <v>0</v>
          </cell>
          <cell r="DF1043">
            <v>0</v>
          </cell>
          <cell r="DG1043">
            <v>0</v>
          </cell>
          <cell r="DH1043">
            <v>0</v>
          </cell>
          <cell r="DI1043">
            <v>0</v>
          </cell>
          <cell r="DJ1043">
            <v>0</v>
          </cell>
          <cell r="DK1043">
            <v>0</v>
          </cell>
          <cell r="DL1043">
            <v>0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0</v>
          </cell>
          <cell r="DR1043">
            <v>0</v>
          </cell>
          <cell r="DS1043">
            <v>0</v>
          </cell>
          <cell r="DT1043">
            <v>0</v>
          </cell>
          <cell r="DU1043">
            <v>0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B1043">
            <v>0</v>
          </cell>
          <cell r="EC1043">
            <v>0</v>
          </cell>
          <cell r="ED1043">
            <v>0</v>
          </cell>
        </row>
        <row r="1044">
          <cell r="F1044">
            <v>0.01</v>
          </cell>
          <cell r="G1044">
            <v>0</v>
          </cell>
          <cell r="H1044">
            <v>0.01</v>
          </cell>
          <cell r="I1044">
            <v>0.02</v>
          </cell>
          <cell r="J1044">
            <v>0.09</v>
          </cell>
          <cell r="K1044">
            <v>-0.06</v>
          </cell>
          <cell r="L1044">
            <v>0.24</v>
          </cell>
          <cell r="M1044">
            <v>0.54</v>
          </cell>
          <cell r="N1044">
            <v>0.11</v>
          </cell>
          <cell r="O1044">
            <v>0.01</v>
          </cell>
          <cell r="P1044">
            <v>0</v>
          </cell>
          <cell r="Q1044">
            <v>0</v>
          </cell>
          <cell r="R1044">
            <v>0.05</v>
          </cell>
          <cell r="S1044">
            <v>0.04</v>
          </cell>
          <cell r="T1044">
            <v>0</v>
          </cell>
          <cell r="U1044">
            <v>0.01</v>
          </cell>
          <cell r="V1044">
            <v>0.04</v>
          </cell>
          <cell r="W1044">
            <v>0.2</v>
          </cell>
          <cell r="X1044">
            <v>7.0000000000000007E-2</v>
          </cell>
          <cell r="Y1044">
            <v>0.17</v>
          </cell>
          <cell r="Z1044">
            <v>0.13</v>
          </cell>
          <cell r="AA1044">
            <v>0.19</v>
          </cell>
          <cell r="AB1044">
            <v>0.05</v>
          </cell>
          <cell r="AC1044">
            <v>0</v>
          </cell>
          <cell r="AD1044">
            <v>0</v>
          </cell>
          <cell r="AE1044">
            <v>0.08</v>
          </cell>
          <cell r="AF1044">
            <v>7.0000000000000007E-2</v>
          </cell>
          <cell r="AG1044">
            <v>0</v>
          </cell>
          <cell r="AH1044">
            <v>0.02</v>
          </cell>
          <cell r="AI1044">
            <v>0.03</v>
          </cell>
          <cell r="AJ1044">
            <v>0.15</v>
          </cell>
          <cell r="AK1044">
            <v>0.1</v>
          </cell>
          <cell r="AL1044">
            <v>-0.17</v>
          </cell>
          <cell r="AM1044">
            <v>0.55000000000000004</v>
          </cell>
          <cell r="AN1044">
            <v>0.27</v>
          </cell>
          <cell r="AO1044">
            <v>0.03</v>
          </cell>
          <cell r="AP1044">
            <v>0.01</v>
          </cell>
          <cell r="AQ1044">
            <v>0.01</v>
          </cell>
          <cell r="AR1044">
            <v>0.04</v>
          </cell>
          <cell r="AS1044">
            <v>0.01</v>
          </cell>
          <cell r="AT1044">
            <v>0</v>
          </cell>
          <cell r="AU1044">
            <v>0.01</v>
          </cell>
          <cell r="AV1044">
            <v>-0.01</v>
          </cell>
          <cell r="AW1044">
            <v>0.1</v>
          </cell>
          <cell r="AX1044">
            <v>-0.11</v>
          </cell>
          <cell r="AY1044">
            <v>0.04</v>
          </cell>
          <cell r="AZ1044">
            <v>0.16</v>
          </cell>
          <cell r="BA1044">
            <v>0.2</v>
          </cell>
          <cell r="BB1044">
            <v>0.04</v>
          </cell>
          <cell r="BC1044">
            <v>0.03</v>
          </cell>
          <cell r="BD1044">
            <v>0</v>
          </cell>
          <cell r="BE1044">
            <v>0.09</v>
          </cell>
          <cell r="BF1044">
            <v>0.02</v>
          </cell>
          <cell r="BG1044">
            <v>0.02</v>
          </cell>
          <cell r="BH1044">
            <v>0.12</v>
          </cell>
          <cell r="BI1044">
            <v>7.0000000000000007E-2</v>
          </cell>
          <cell r="BJ1044">
            <v>0.13</v>
          </cell>
          <cell r="BK1044">
            <v>0.32</v>
          </cell>
          <cell r="BL1044">
            <v>-0.01</v>
          </cell>
          <cell r="BM1044">
            <v>7.0000000000000007E-2</v>
          </cell>
          <cell r="BN1044">
            <v>0.05</v>
          </cell>
          <cell r="BO1044">
            <v>0.2</v>
          </cell>
          <cell r="BP1044">
            <v>0.05</v>
          </cell>
          <cell r="BQ1044">
            <v>-0.03</v>
          </cell>
          <cell r="BR1044">
            <v>0.13</v>
          </cell>
          <cell r="BS1044">
            <v>0.03</v>
          </cell>
          <cell r="BT1044">
            <v>0.03</v>
          </cell>
          <cell r="BU1044">
            <v>0.01</v>
          </cell>
          <cell r="BV1044">
            <v>0.09</v>
          </cell>
          <cell r="BW1044">
            <v>0.09</v>
          </cell>
          <cell r="BX1044">
            <v>0.24</v>
          </cell>
          <cell r="BY1044">
            <v>-0.02</v>
          </cell>
          <cell r="BZ1044">
            <v>0.02</v>
          </cell>
          <cell r="CA1044">
            <v>0.03</v>
          </cell>
          <cell r="CB1044">
            <v>0.26</v>
          </cell>
          <cell r="CC1044">
            <v>0.23</v>
          </cell>
          <cell r="CD1044">
            <v>0.01</v>
          </cell>
          <cell r="CE1044">
            <v>0.15</v>
          </cell>
          <cell r="CF1044">
            <v>0.03</v>
          </cell>
          <cell r="CG1044">
            <v>0.09</v>
          </cell>
          <cell r="CH1044">
            <v>0.14000000000000001</v>
          </cell>
          <cell r="CI1044">
            <v>0.1</v>
          </cell>
          <cell r="CJ1044">
            <v>0.1</v>
          </cell>
          <cell r="CK1044">
            <v>0.2</v>
          </cell>
          <cell r="CL1044">
            <v>-0.01</v>
          </cell>
          <cell r="CM1044">
            <v>0.01</v>
          </cell>
          <cell r="CN1044">
            <v>0.04</v>
          </cell>
          <cell r="CO1044">
            <v>0.24</v>
          </cell>
          <cell r="CP1044">
            <v>0.09</v>
          </cell>
          <cell r="CQ1044">
            <v>0.01</v>
          </cell>
          <cell r="CR1044">
            <v>0.11</v>
          </cell>
          <cell r="CS1044">
            <v>0.04</v>
          </cell>
          <cell r="CT1044">
            <v>0.06</v>
          </cell>
          <cell r="CU1044">
            <v>0.12</v>
          </cell>
          <cell r="CV1044">
            <v>0.09</v>
          </cell>
          <cell r="CW1044">
            <v>0.13</v>
          </cell>
          <cell r="CX1044">
            <v>0.1</v>
          </cell>
          <cell r="CY1044">
            <v>-0.01</v>
          </cell>
          <cell r="CZ1044">
            <v>0.02</v>
          </cell>
          <cell r="DA1044">
            <v>0.08</v>
          </cell>
          <cell r="DB1044">
            <v>0.08</v>
          </cell>
          <cell r="DC1044">
            <v>7.0000000000000007E-2</v>
          </cell>
          <cell r="DD1044">
            <v>0.02</v>
          </cell>
          <cell r="DE1044">
            <v>0</v>
          </cell>
          <cell r="DF1044">
            <v>0</v>
          </cell>
          <cell r="DG1044">
            <v>0</v>
          </cell>
          <cell r="DH1044">
            <v>0</v>
          </cell>
          <cell r="DI1044">
            <v>0</v>
          </cell>
          <cell r="DJ1044">
            <v>0</v>
          </cell>
          <cell r="DK1044">
            <v>0</v>
          </cell>
          <cell r="DL1044">
            <v>0</v>
          </cell>
          <cell r="DM1044">
            <v>0</v>
          </cell>
          <cell r="DN1044">
            <v>0</v>
          </cell>
          <cell r="DO1044">
            <v>0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0</v>
          </cell>
        </row>
        <row r="1045">
          <cell r="F1045">
            <v>0.01</v>
          </cell>
          <cell r="G1045">
            <v>0.01</v>
          </cell>
          <cell r="H1045">
            <v>0.02</v>
          </cell>
          <cell r="I1045">
            <v>0.02</v>
          </cell>
          <cell r="J1045">
            <v>0</v>
          </cell>
          <cell r="K1045">
            <v>0.04</v>
          </cell>
          <cell r="L1045">
            <v>0.08</v>
          </cell>
          <cell r="M1045">
            <v>0.06</v>
          </cell>
          <cell r="N1045">
            <v>0.05</v>
          </cell>
          <cell r="O1045">
            <v>0.02</v>
          </cell>
          <cell r="P1045">
            <v>0.02</v>
          </cell>
          <cell r="Q1045">
            <v>0.03</v>
          </cell>
          <cell r="R1045">
            <v>0.02</v>
          </cell>
          <cell r="S1045">
            <v>-0.01</v>
          </cell>
          <cell r="T1045">
            <v>-0.01</v>
          </cell>
          <cell r="U1045">
            <v>0.02</v>
          </cell>
          <cell r="V1045">
            <v>0</v>
          </cell>
          <cell r="W1045">
            <v>0</v>
          </cell>
          <cell r="X1045">
            <v>0.01</v>
          </cell>
          <cell r="Y1045">
            <v>0.12</v>
          </cell>
          <cell r="Z1045">
            <v>0.02</v>
          </cell>
          <cell r="AA1045">
            <v>0.02</v>
          </cell>
          <cell r="AB1045">
            <v>0</v>
          </cell>
          <cell r="AC1045">
            <v>-0.01</v>
          </cell>
          <cell r="AD1045">
            <v>-0.01</v>
          </cell>
          <cell r="AE1045">
            <v>0.02</v>
          </cell>
          <cell r="AF1045">
            <v>-0.01</v>
          </cell>
          <cell r="AG1045">
            <v>0</v>
          </cell>
          <cell r="AH1045">
            <v>0.01</v>
          </cell>
          <cell r="AI1045">
            <v>0</v>
          </cell>
          <cell r="AJ1045">
            <v>0</v>
          </cell>
          <cell r="AK1045">
            <v>0.02</v>
          </cell>
          <cell r="AL1045">
            <v>0.11</v>
          </cell>
          <cell r="AM1045">
            <v>0.02</v>
          </cell>
          <cell r="AN1045">
            <v>0.01</v>
          </cell>
          <cell r="AO1045">
            <v>0</v>
          </cell>
          <cell r="AP1045">
            <v>0</v>
          </cell>
          <cell r="AQ1045">
            <v>-0.01</v>
          </cell>
          <cell r="AR1045">
            <v>0.01</v>
          </cell>
          <cell r="AS1045">
            <v>-0.01</v>
          </cell>
          <cell r="AT1045">
            <v>0</v>
          </cell>
          <cell r="AU1045">
            <v>0.02</v>
          </cell>
          <cell r="AV1045">
            <v>0.01</v>
          </cell>
          <cell r="AW1045">
            <v>0</v>
          </cell>
          <cell r="AX1045">
            <v>0.04</v>
          </cell>
          <cell r="AY1045">
            <v>0.1</v>
          </cell>
          <cell r="AZ1045">
            <v>0.02</v>
          </cell>
          <cell r="BA1045">
            <v>0</v>
          </cell>
          <cell r="BB1045">
            <v>0</v>
          </cell>
          <cell r="BC1045">
            <v>0</v>
          </cell>
          <cell r="BD1045">
            <v>-0.01</v>
          </cell>
          <cell r="BE1045">
            <v>0.02</v>
          </cell>
          <cell r="BF1045">
            <v>-0.01</v>
          </cell>
          <cell r="BG1045">
            <v>-0.01</v>
          </cell>
          <cell r="BH1045">
            <v>0.01</v>
          </cell>
          <cell r="BI1045">
            <v>0</v>
          </cell>
          <cell r="BJ1045">
            <v>0</v>
          </cell>
          <cell r="BK1045">
            <v>0.01</v>
          </cell>
          <cell r="BL1045">
            <v>0.1</v>
          </cell>
          <cell r="BM1045">
            <v>0.03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0.02</v>
          </cell>
          <cell r="BS1045">
            <v>-0.01</v>
          </cell>
          <cell r="BT1045">
            <v>0</v>
          </cell>
          <cell r="BU1045">
            <v>0.01</v>
          </cell>
          <cell r="BV1045">
            <v>0</v>
          </cell>
          <cell r="BW1045">
            <v>0</v>
          </cell>
          <cell r="BX1045">
            <v>0.01</v>
          </cell>
          <cell r="BY1045">
            <v>0.13</v>
          </cell>
          <cell r="BZ1045">
            <v>0.04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0.02</v>
          </cell>
          <cell r="CF1045">
            <v>-0.01</v>
          </cell>
          <cell r="CG1045">
            <v>-0.01</v>
          </cell>
          <cell r="CH1045">
            <v>0.01</v>
          </cell>
          <cell r="CI1045">
            <v>0.02</v>
          </cell>
          <cell r="CJ1045">
            <v>0.01</v>
          </cell>
          <cell r="CK1045">
            <v>0.01</v>
          </cell>
          <cell r="CL1045">
            <v>0.09</v>
          </cell>
          <cell r="CM1045">
            <v>0.04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0.02</v>
          </cell>
          <cell r="CS1045">
            <v>-0.01</v>
          </cell>
          <cell r="CT1045">
            <v>-0.01</v>
          </cell>
          <cell r="CU1045">
            <v>0.01</v>
          </cell>
          <cell r="CV1045">
            <v>0.01</v>
          </cell>
          <cell r="CW1045">
            <v>0</v>
          </cell>
          <cell r="CX1045">
            <v>0.01</v>
          </cell>
          <cell r="CY1045">
            <v>0.14000000000000001</v>
          </cell>
          <cell r="CZ1045">
            <v>0.05</v>
          </cell>
          <cell r="DA1045">
            <v>0.01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>
            <v>0</v>
          </cell>
          <cell r="DZ1045">
            <v>0</v>
          </cell>
          <cell r="EA1045">
            <v>0</v>
          </cell>
          <cell r="EB1045">
            <v>0</v>
          </cell>
          <cell r="EC1045">
            <v>0</v>
          </cell>
          <cell r="ED1045">
            <v>0</v>
          </cell>
        </row>
        <row r="1046">
          <cell r="F1046">
            <v>0.33</v>
          </cell>
          <cell r="G1046">
            <v>0</v>
          </cell>
          <cell r="H1046">
            <v>0.03</v>
          </cell>
          <cell r="I1046">
            <v>0.01</v>
          </cell>
          <cell r="J1046">
            <v>0.02</v>
          </cell>
          <cell r="K1046">
            <v>-0.08</v>
          </cell>
          <cell r="L1046">
            <v>0.95</v>
          </cell>
          <cell r="M1046">
            <v>0.74</v>
          </cell>
          <cell r="N1046">
            <v>0</v>
          </cell>
          <cell r="O1046">
            <v>0</v>
          </cell>
          <cell r="P1046">
            <v>-0.01</v>
          </cell>
          <cell r="Q1046">
            <v>0</v>
          </cell>
          <cell r="R1046">
            <v>0.06</v>
          </cell>
          <cell r="S1046">
            <v>0</v>
          </cell>
          <cell r="T1046">
            <v>-0.09</v>
          </cell>
          <cell r="U1046">
            <v>7.0000000000000007E-2</v>
          </cell>
          <cell r="V1046">
            <v>0</v>
          </cell>
          <cell r="W1046">
            <v>0.11</v>
          </cell>
          <cell r="X1046">
            <v>0.16</v>
          </cell>
          <cell r="Y1046">
            <v>0</v>
          </cell>
          <cell r="Z1046">
            <v>0.03</v>
          </cell>
          <cell r="AA1046">
            <v>0.06</v>
          </cell>
          <cell r="AB1046">
            <v>0</v>
          </cell>
          <cell r="AC1046">
            <v>0</v>
          </cell>
          <cell r="AD1046">
            <v>0</v>
          </cell>
          <cell r="AE1046">
            <v>-0.05</v>
          </cell>
          <cell r="AF1046">
            <v>0.01</v>
          </cell>
          <cell r="AG1046">
            <v>0</v>
          </cell>
          <cell r="AH1046">
            <v>0.14000000000000001</v>
          </cell>
          <cell r="AI1046">
            <v>0.09</v>
          </cell>
          <cell r="AJ1046">
            <v>0.1</v>
          </cell>
          <cell r="AK1046">
            <v>-1.54</v>
          </cell>
          <cell r="AL1046">
            <v>-1.75</v>
          </cell>
          <cell r="AM1046">
            <v>0.21</v>
          </cell>
          <cell r="AN1046">
            <v>0</v>
          </cell>
          <cell r="AO1046">
            <v>-0.01</v>
          </cell>
          <cell r="AP1046">
            <v>0.01</v>
          </cell>
          <cell r="AQ1046">
            <v>0</v>
          </cell>
          <cell r="AR1046">
            <v>0.03</v>
          </cell>
          <cell r="AS1046">
            <v>0.01</v>
          </cell>
          <cell r="AT1046">
            <v>-0.01</v>
          </cell>
          <cell r="AU1046">
            <v>0</v>
          </cell>
          <cell r="AV1046">
            <v>0.08</v>
          </cell>
          <cell r="AW1046">
            <v>0.01</v>
          </cell>
          <cell r="AX1046">
            <v>-0.11</v>
          </cell>
          <cell r="AY1046">
            <v>-3.36</v>
          </cell>
          <cell r="AZ1046">
            <v>0.15</v>
          </cell>
          <cell r="BA1046">
            <v>0</v>
          </cell>
          <cell r="BB1046">
            <v>-0.01</v>
          </cell>
          <cell r="BC1046">
            <v>0.03</v>
          </cell>
          <cell r="BD1046">
            <v>0.08</v>
          </cell>
          <cell r="BE1046">
            <v>0.01</v>
          </cell>
          <cell r="BF1046">
            <v>0</v>
          </cell>
          <cell r="BG1046">
            <v>0.03</v>
          </cell>
          <cell r="BH1046">
            <v>-0.25</v>
          </cell>
          <cell r="BI1046">
            <v>0.08</v>
          </cell>
          <cell r="BJ1046">
            <v>0.1</v>
          </cell>
          <cell r="BK1046">
            <v>0</v>
          </cell>
          <cell r="BL1046">
            <v>-0.02</v>
          </cell>
          <cell r="BM1046">
            <v>0.8</v>
          </cell>
          <cell r="BN1046">
            <v>0.02</v>
          </cell>
          <cell r="BO1046">
            <v>0.04</v>
          </cell>
          <cell r="BP1046">
            <v>0.09</v>
          </cell>
          <cell r="BQ1046">
            <v>0</v>
          </cell>
          <cell r="BR1046">
            <v>-0.01</v>
          </cell>
          <cell r="BS1046">
            <v>0.01</v>
          </cell>
          <cell r="BT1046">
            <v>0</v>
          </cell>
          <cell r="BU1046">
            <v>7.0000000000000007E-2</v>
          </cell>
          <cell r="BV1046">
            <v>0.09</v>
          </cell>
          <cell r="BW1046">
            <v>0.12</v>
          </cell>
          <cell r="BX1046">
            <v>0.13</v>
          </cell>
          <cell r="BY1046">
            <v>0.11</v>
          </cell>
          <cell r="BZ1046">
            <v>-0.11</v>
          </cell>
          <cell r="CA1046">
            <v>0</v>
          </cell>
          <cell r="CB1046">
            <v>0.09</v>
          </cell>
          <cell r="CC1046">
            <v>-0.01</v>
          </cell>
          <cell r="CD1046">
            <v>0</v>
          </cell>
          <cell r="CE1046">
            <v>0.08</v>
          </cell>
          <cell r="CF1046">
            <v>-0.03</v>
          </cell>
          <cell r="CG1046">
            <v>0.06</v>
          </cell>
          <cell r="CH1046">
            <v>0.09</v>
          </cell>
          <cell r="CI1046">
            <v>0.06</v>
          </cell>
          <cell r="CJ1046">
            <v>0.26</v>
          </cell>
          <cell r="CK1046">
            <v>0.25</v>
          </cell>
          <cell r="CL1046">
            <v>0.04</v>
          </cell>
          <cell r="CM1046">
            <v>0.03</v>
          </cell>
          <cell r="CN1046">
            <v>0.09</v>
          </cell>
          <cell r="CO1046">
            <v>0.1</v>
          </cell>
          <cell r="CP1046">
            <v>7.0000000000000007E-2</v>
          </cell>
          <cell r="CQ1046">
            <v>0</v>
          </cell>
          <cell r="CR1046">
            <v>0.05</v>
          </cell>
          <cell r="CS1046">
            <v>0.09</v>
          </cell>
          <cell r="CT1046">
            <v>-0.03</v>
          </cell>
          <cell r="CU1046">
            <v>0.08</v>
          </cell>
          <cell r="CV1046">
            <v>0.18</v>
          </cell>
          <cell r="CW1046">
            <v>0.28000000000000003</v>
          </cell>
          <cell r="CX1046">
            <v>0.27</v>
          </cell>
          <cell r="CY1046">
            <v>-0.02</v>
          </cell>
          <cell r="CZ1046">
            <v>-0.06</v>
          </cell>
          <cell r="DA1046">
            <v>0.02</v>
          </cell>
          <cell r="DB1046">
            <v>0.09</v>
          </cell>
          <cell r="DC1046">
            <v>0.03</v>
          </cell>
          <cell r="DD1046">
            <v>0.01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</row>
        <row r="1047"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0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>
            <v>0</v>
          </cell>
          <cell r="DZ1047">
            <v>0</v>
          </cell>
          <cell r="EA1047">
            <v>0</v>
          </cell>
          <cell r="EB1047">
            <v>0</v>
          </cell>
          <cell r="EC1047">
            <v>0</v>
          </cell>
          <cell r="ED1047">
            <v>0</v>
          </cell>
        </row>
        <row r="1048"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0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B1049">
            <v>0</v>
          </cell>
          <cell r="EC1049">
            <v>0</v>
          </cell>
          <cell r="ED1049">
            <v>0</v>
          </cell>
        </row>
        <row r="1050">
          <cell r="F1050">
            <v>0.01</v>
          </cell>
          <cell r="G1050">
            <v>0.02</v>
          </cell>
          <cell r="H1050">
            <v>0.02</v>
          </cell>
          <cell r="I1050">
            <v>0.02</v>
          </cell>
          <cell r="J1050">
            <v>0</v>
          </cell>
          <cell r="K1050">
            <v>0.04</v>
          </cell>
          <cell r="L1050">
            <v>0.1</v>
          </cell>
          <cell r="M1050">
            <v>0.09</v>
          </cell>
          <cell r="N1050">
            <v>0.05</v>
          </cell>
          <cell r="O1050">
            <v>0.03</v>
          </cell>
          <cell r="P1050">
            <v>0.03</v>
          </cell>
          <cell r="Q1050">
            <v>0.03</v>
          </cell>
          <cell r="R1050">
            <v>0.02</v>
          </cell>
          <cell r="S1050">
            <v>0</v>
          </cell>
          <cell r="T1050">
            <v>0.02</v>
          </cell>
          <cell r="U1050">
            <v>0.02</v>
          </cell>
          <cell r="V1050">
            <v>0.01</v>
          </cell>
          <cell r="W1050">
            <v>0</v>
          </cell>
          <cell r="X1050">
            <v>0.02</v>
          </cell>
          <cell r="Y1050">
            <v>0.04</v>
          </cell>
          <cell r="Z1050">
            <v>0.02</v>
          </cell>
          <cell r="AA1050">
            <v>0.02</v>
          </cell>
          <cell r="AB1050">
            <v>0.02</v>
          </cell>
          <cell r="AC1050">
            <v>0.01</v>
          </cell>
          <cell r="AD1050">
            <v>0</v>
          </cell>
          <cell r="AE1050">
            <v>0.02</v>
          </cell>
          <cell r="AF1050">
            <v>0</v>
          </cell>
          <cell r="AG1050">
            <v>0.01</v>
          </cell>
          <cell r="AH1050">
            <v>0.02</v>
          </cell>
          <cell r="AI1050">
            <v>0.01</v>
          </cell>
          <cell r="AJ1050">
            <v>0</v>
          </cell>
          <cell r="AK1050">
            <v>0.01</v>
          </cell>
          <cell r="AL1050">
            <v>0.02</v>
          </cell>
          <cell r="AM1050">
            <v>7.0000000000000007E-2</v>
          </cell>
          <cell r="AN1050">
            <v>0.02</v>
          </cell>
          <cell r="AO1050">
            <v>0.02</v>
          </cell>
          <cell r="AP1050">
            <v>0.01</v>
          </cell>
          <cell r="AQ1050">
            <v>0</v>
          </cell>
          <cell r="AR1050">
            <v>0.01</v>
          </cell>
          <cell r="AS1050">
            <v>0</v>
          </cell>
          <cell r="AT1050">
            <v>0.01</v>
          </cell>
          <cell r="AU1050">
            <v>0.02</v>
          </cell>
          <cell r="AV1050">
            <v>0.01</v>
          </cell>
          <cell r="AW1050">
            <v>-0.01</v>
          </cell>
          <cell r="AX1050">
            <v>0.02</v>
          </cell>
          <cell r="AY1050">
            <v>0.02</v>
          </cell>
          <cell r="AZ1050">
            <v>0.03</v>
          </cell>
          <cell r="BA1050">
            <v>0.01</v>
          </cell>
          <cell r="BB1050">
            <v>0.02</v>
          </cell>
          <cell r="BC1050">
            <v>0.01</v>
          </cell>
          <cell r="BD1050">
            <v>0</v>
          </cell>
          <cell r="BE1050">
            <v>0.01</v>
          </cell>
          <cell r="BF1050">
            <v>0</v>
          </cell>
          <cell r="BG1050">
            <v>0.01</v>
          </cell>
          <cell r="BH1050">
            <v>0.02</v>
          </cell>
          <cell r="BI1050">
            <v>0.01</v>
          </cell>
          <cell r="BJ1050">
            <v>0</v>
          </cell>
          <cell r="BK1050">
            <v>0.01</v>
          </cell>
          <cell r="BL1050">
            <v>0.02</v>
          </cell>
          <cell r="BM1050">
            <v>0.02</v>
          </cell>
          <cell r="BN1050">
            <v>0</v>
          </cell>
          <cell r="BO1050">
            <v>0.01</v>
          </cell>
          <cell r="BP1050">
            <v>0.01</v>
          </cell>
          <cell r="BQ1050">
            <v>0</v>
          </cell>
          <cell r="BR1050">
            <v>0.02</v>
          </cell>
          <cell r="BS1050">
            <v>0</v>
          </cell>
          <cell r="BT1050">
            <v>0.01</v>
          </cell>
          <cell r="BU1050">
            <v>0.01</v>
          </cell>
          <cell r="BV1050">
            <v>0.02</v>
          </cell>
          <cell r="BW1050">
            <v>0</v>
          </cell>
          <cell r="BX1050">
            <v>0.01</v>
          </cell>
          <cell r="BY1050">
            <v>0.04</v>
          </cell>
          <cell r="BZ1050">
            <v>0.01</v>
          </cell>
          <cell r="CA1050">
            <v>0</v>
          </cell>
          <cell r="CB1050">
            <v>0.02</v>
          </cell>
          <cell r="CC1050">
            <v>0.03</v>
          </cell>
          <cell r="CD1050">
            <v>0</v>
          </cell>
          <cell r="CE1050">
            <v>0.02</v>
          </cell>
          <cell r="CF1050">
            <v>0</v>
          </cell>
          <cell r="CG1050">
            <v>0.02</v>
          </cell>
          <cell r="CH1050">
            <v>0.03</v>
          </cell>
          <cell r="CI1050">
            <v>0.02</v>
          </cell>
          <cell r="CJ1050">
            <v>0</v>
          </cell>
          <cell r="CK1050">
            <v>0.02</v>
          </cell>
          <cell r="CL1050">
            <v>0.01</v>
          </cell>
          <cell r="CM1050">
            <v>0.01</v>
          </cell>
          <cell r="CN1050">
            <v>0</v>
          </cell>
          <cell r="CO1050">
            <v>0.02</v>
          </cell>
          <cell r="CP1050">
            <v>0.01</v>
          </cell>
          <cell r="CQ1050">
            <v>0</v>
          </cell>
          <cell r="CR1050">
            <v>0.02</v>
          </cell>
          <cell r="CS1050">
            <v>0</v>
          </cell>
          <cell r="CT1050">
            <v>0.01</v>
          </cell>
          <cell r="CU1050">
            <v>0.03</v>
          </cell>
          <cell r="CV1050">
            <v>0.02</v>
          </cell>
          <cell r="CW1050">
            <v>0</v>
          </cell>
          <cell r="CX1050">
            <v>0.01</v>
          </cell>
          <cell r="CY1050">
            <v>0.02</v>
          </cell>
          <cell r="CZ1050">
            <v>0.02</v>
          </cell>
          <cell r="DA1050">
            <v>0.01</v>
          </cell>
          <cell r="DB1050">
            <v>0.01</v>
          </cell>
          <cell r="DC1050">
            <v>0.01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</row>
        <row r="1056"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</row>
        <row r="1057"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</row>
        <row r="1058"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</row>
        <row r="1059">
          <cell r="F1059">
            <v>0</v>
          </cell>
          <cell r="G1059">
            <v>0</v>
          </cell>
          <cell r="H1059">
            <v>0</v>
          </cell>
          <cell r="I1059">
            <v>0.01</v>
          </cell>
          <cell r="J1059">
            <v>0</v>
          </cell>
          <cell r="K1059">
            <v>0.01</v>
          </cell>
          <cell r="L1059">
            <v>0</v>
          </cell>
          <cell r="M1059">
            <v>0</v>
          </cell>
          <cell r="N1059">
            <v>0.02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>
            <v>0</v>
          </cell>
          <cell r="DZ1059">
            <v>0</v>
          </cell>
          <cell r="EA1059">
            <v>0</v>
          </cell>
          <cell r="EB1059">
            <v>0</v>
          </cell>
          <cell r="EC1059">
            <v>0</v>
          </cell>
          <cell r="ED1059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0.01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0.01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</row>
        <row r="1062"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</row>
        <row r="1063"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0.01</v>
          </cell>
          <cell r="K1063">
            <v>0.01</v>
          </cell>
          <cell r="L1063">
            <v>0</v>
          </cell>
          <cell r="M1063">
            <v>0</v>
          </cell>
          <cell r="N1063">
            <v>0.01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0</v>
          </cell>
        </row>
        <row r="1064"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0</v>
          </cell>
          <cell r="DH1064">
            <v>0</v>
          </cell>
          <cell r="DI1064">
            <v>0</v>
          </cell>
          <cell r="DJ1064">
            <v>0</v>
          </cell>
          <cell r="DK1064">
            <v>0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0</v>
          </cell>
          <cell r="DQ1064">
            <v>0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0</v>
          </cell>
        </row>
        <row r="1066"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>
            <v>0</v>
          </cell>
          <cell r="DZ1066">
            <v>0</v>
          </cell>
          <cell r="EA1066">
            <v>0</v>
          </cell>
          <cell r="EB1066">
            <v>0</v>
          </cell>
          <cell r="EC1066">
            <v>0</v>
          </cell>
          <cell r="ED1066">
            <v>0</v>
          </cell>
        </row>
        <row r="1068"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DI1068">
            <v>0</v>
          </cell>
          <cell r="DJ1068">
            <v>0</v>
          </cell>
          <cell r="DK1068">
            <v>0</v>
          </cell>
          <cell r="DL1068">
            <v>0</v>
          </cell>
          <cell r="DM1068">
            <v>0</v>
          </cell>
          <cell r="DN1068">
            <v>0</v>
          </cell>
          <cell r="DO1068">
            <v>0</v>
          </cell>
          <cell r="DP1068">
            <v>0</v>
          </cell>
          <cell r="DQ1068">
            <v>0</v>
          </cell>
          <cell r="DR1068">
            <v>0</v>
          </cell>
          <cell r="DS1068">
            <v>0</v>
          </cell>
          <cell r="DT1068">
            <v>0</v>
          </cell>
          <cell r="DU1068">
            <v>0</v>
          </cell>
          <cell r="DV1068">
            <v>0</v>
          </cell>
          <cell r="DW1068">
            <v>0</v>
          </cell>
          <cell r="DX1068">
            <v>0</v>
          </cell>
          <cell r="DY1068">
            <v>0</v>
          </cell>
          <cell r="DZ1068">
            <v>0</v>
          </cell>
          <cell r="EA1068">
            <v>0</v>
          </cell>
          <cell r="EB1068">
            <v>0</v>
          </cell>
          <cell r="EC1068">
            <v>0</v>
          </cell>
          <cell r="ED1068">
            <v>0</v>
          </cell>
        </row>
        <row r="1069"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0</v>
          </cell>
          <cell r="DO1069">
            <v>0</v>
          </cell>
          <cell r="DP1069">
            <v>0</v>
          </cell>
          <cell r="DQ1069">
            <v>0</v>
          </cell>
          <cell r="DR1069">
            <v>0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0</v>
          </cell>
          <cell r="DY1069">
            <v>0</v>
          </cell>
          <cell r="DZ1069">
            <v>0</v>
          </cell>
          <cell r="EA1069">
            <v>0</v>
          </cell>
          <cell r="EB1069">
            <v>0</v>
          </cell>
          <cell r="EC1069">
            <v>0</v>
          </cell>
          <cell r="ED1069">
            <v>0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0</v>
          </cell>
          <cell r="DZ1070">
            <v>0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</row>
        <row r="1072"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0.01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0.01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0.01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  <cell r="DD1072">
            <v>0</v>
          </cell>
          <cell r="DE1072">
            <v>0</v>
          </cell>
          <cell r="DF1072">
            <v>0</v>
          </cell>
          <cell r="DG1072">
            <v>0</v>
          </cell>
          <cell r="DH1072">
            <v>0</v>
          </cell>
          <cell r="DI1072">
            <v>0</v>
          </cell>
          <cell r="DJ1072">
            <v>0</v>
          </cell>
          <cell r="DK1072">
            <v>0</v>
          </cell>
          <cell r="DL1072">
            <v>0</v>
          </cell>
          <cell r="DM1072">
            <v>0</v>
          </cell>
          <cell r="DN1072">
            <v>0</v>
          </cell>
          <cell r="DO1072">
            <v>0</v>
          </cell>
          <cell r="DP1072">
            <v>0</v>
          </cell>
          <cell r="DQ1072">
            <v>0</v>
          </cell>
          <cell r="DR1072">
            <v>0</v>
          </cell>
          <cell r="DS1072">
            <v>0</v>
          </cell>
          <cell r="DT1072">
            <v>0</v>
          </cell>
          <cell r="DU1072">
            <v>0</v>
          </cell>
          <cell r="DV1072">
            <v>0</v>
          </cell>
          <cell r="DW1072">
            <v>0</v>
          </cell>
          <cell r="DX1072">
            <v>0</v>
          </cell>
          <cell r="DY1072">
            <v>0</v>
          </cell>
          <cell r="DZ1072">
            <v>0</v>
          </cell>
          <cell r="EA1072">
            <v>0</v>
          </cell>
          <cell r="EB1072">
            <v>0</v>
          </cell>
          <cell r="EC1072">
            <v>0</v>
          </cell>
          <cell r="ED1072">
            <v>0</v>
          </cell>
        </row>
        <row r="1073"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0</v>
          </cell>
          <cell r="CE1073">
            <v>0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</v>
          </cell>
          <cell r="DF1073">
            <v>0</v>
          </cell>
          <cell r="DG1073">
            <v>0</v>
          </cell>
          <cell r="DH1073">
            <v>0</v>
          </cell>
          <cell r="DI1073">
            <v>0</v>
          </cell>
          <cell r="DJ1073">
            <v>0</v>
          </cell>
          <cell r="DK1073">
            <v>0</v>
          </cell>
          <cell r="DL1073">
            <v>0</v>
          </cell>
          <cell r="DM1073">
            <v>0</v>
          </cell>
          <cell r="DN1073">
            <v>0</v>
          </cell>
          <cell r="DO1073">
            <v>0</v>
          </cell>
          <cell r="DP1073">
            <v>0</v>
          </cell>
          <cell r="DQ1073">
            <v>0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0</v>
          </cell>
        </row>
        <row r="1074"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</row>
        <row r="1075"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DI1075">
            <v>0</v>
          </cell>
          <cell r="DJ1075">
            <v>0</v>
          </cell>
          <cell r="DK1075">
            <v>0</v>
          </cell>
          <cell r="DL1075">
            <v>0</v>
          </cell>
          <cell r="DM1075">
            <v>0</v>
          </cell>
          <cell r="DN1075">
            <v>0</v>
          </cell>
          <cell r="DO1075">
            <v>0</v>
          </cell>
          <cell r="DP1075">
            <v>0</v>
          </cell>
          <cell r="DQ1075">
            <v>0</v>
          </cell>
          <cell r="DR1075">
            <v>0</v>
          </cell>
          <cell r="DS1075">
            <v>0</v>
          </cell>
          <cell r="DT1075">
            <v>0</v>
          </cell>
          <cell r="DU1075">
            <v>0</v>
          </cell>
          <cell r="DV1075">
            <v>0</v>
          </cell>
          <cell r="DW1075">
            <v>0</v>
          </cell>
          <cell r="DX1075">
            <v>0</v>
          </cell>
          <cell r="DY1075">
            <v>0</v>
          </cell>
          <cell r="DZ1075">
            <v>0</v>
          </cell>
          <cell r="EA1075">
            <v>0</v>
          </cell>
          <cell r="EB1075">
            <v>0</v>
          </cell>
          <cell r="EC1075">
            <v>0</v>
          </cell>
          <cell r="ED1075">
            <v>0</v>
          </cell>
        </row>
        <row r="1076"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BS1076">
            <v>0</v>
          </cell>
          <cell r="BT1076">
            <v>0</v>
          </cell>
          <cell r="BU1076">
            <v>0</v>
          </cell>
          <cell r="BV1076">
            <v>0</v>
          </cell>
          <cell r="BW1076">
            <v>0</v>
          </cell>
          <cell r="BX1076">
            <v>0</v>
          </cell>
          <cell r="BY1076">
            <v>0</v>
          </cell>
          <cell r="BZ1076">
            <v>0</v>
          </cell>
          <cell r="CA1076">
            <v>0</v>
          </cell>
          <cell r="CB1076">
            <v>0</v>
          </cell>
          <cell r="CC1076">
            <v>0</v>
          </cell>
          <cell r="CD1076">
            <v>0</v>
          </cell>
          <cell r="CE1076">
            <v>0</v>
          </cell>
          <cell r="CF1076">
            <v>0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  <cell r="DD1076">
            <v>0</v>
          </cell>
          <cell r="DE1076">
            <v>0</v>
          </cell>
          <cell r="DF1076">
            <v>0</v>
          </cell>
          <cell r="DG1076">
            <v>0</v>
          </cell>
          <cell r="DH1076">
            <v>0</v>
          </cell>
          <cell r="DI1076">
            <v>0</v>
          </cell>
          <cell r="DJ1076">
            <v>0</v>
          </cell>
          <cell r="DK1076">
            <v>0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0</v>
          </cell>
        </row>
        <row r="1077"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0</v>
          </cell>
          <cell r="CB1077">
            <v>0</v>
          </cell>
          <cell r="CC1077">
            <v>0</v>
          </cell>
          <cell r="CD1077">
            <v>0</v>
          </cell>
          <cell r="CE1077">
            <v>0</v>
          </cell>
          <cell r="CF1077">
            <v>0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  <cell r="DD1077">
            <v>0</v>
          </cell>
          <cell r="DE1077">
            <v>0</v>
          </cell>
          <cell r="DF1077">
            <v>0</v>
          </cell>
          <cell r="DG1077">
            <v>0</v>
          </cell>
          <cell r="DH1077">
            <v>0</v>
          </cell>
          <cell r="DI1077">
            <v>0</v>
          </cell>
          <cell r="DJ1077">
            <v>0</v>
          </cell>
          <cell r="DK1077">
            <v>0</v>
          </cell>
          <cell r="DL1077">
            <v>0</v>
          </cell>
          <cell r="DM1077">
            <v>0</v>
          </cell>
          <cell r="DN1077">
            <v>0</v>
          </cell>
          <cell r="DO1077">
            <v>0</v>
          </cell>
          <cell r="DP1077">
            <v>0</v>
          </cell>
          <cell r="DQ1077">
            <v>0</v>
          </cell>
          <cell r="DR1077">
            <v>0</v>
          </cell>
          <cell r="DS1077">
            <v>0</v>
          </cell>
          <cell r="DT1077">
            <v>0</v>
          </cell>
          <cell r="DU1077">
            <v>0</v>
          </cell>
          <cell r="DV1077">
            <v>0</v>
          </cell>
          <cell r="DW1077">
            <v>0</v>
          </cell>
          <cell r="DX1077">
            <v>0</v>
          </cell>
          <cell r="DY1077">
            <v>0</v>
          </cell>
          <cell r="DZ1077">
            <v>0</v>
          </cell>
          <cell r="EA1077">
            <v>0</v>
          </cell>
          <cell r="EB1077">
            <v>0</v>
          </cell>
          <cell r="EC1077">
            <v>0</v>
          </cell>
          <cell r="ED1077">
            <v>0</v>
          </cell>
        </row>
        <row r="1078"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  <cell r="BY1078">
            <v>0</v>
          </cell>
          <cell r="BZ1078">
            <v>0</v>
          </cell>
          <cell r="CA1078">
            <v>0</v>
          </cell>
          <cell r="CB1078">
            <v>0</v>
          </cell>
          <cell r="CC1078">
            <v>0</v>
          </cell>
          <cell r="CD1078">
            <v>0</v>
          </cell>
          <cell r="CE1078">
            <v>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0</v>
          </cell>
          <cell r="DG1078">
            <v>0</v>
          </cell>
          <cell r="DH1078">
            <v>0</v>
          </cell>
          <cell r="DI1078">
            <v>0</v>
          </cell>
          <cell r="DJ1078">
            <v>0</v>
          </cell>
          <cell r="DK1078">
            <v>0</v>
          </cell>
          <cell r="DL1078">
            <v>0</v>
          </cell>
          <cell r="DM1078">
            <v>0</v>
          </cell>
          <cell r="DN1078">
            <v>0</v>
          </cell>
          <cell r="DO1078">
            <v>0</v>
          </cell>
          <cell r="DP1078">
            <v>0</v>
          </cell>
          <cell r="DQ1078">
            <v>0</v>
          </cell>
          <cell r="DR1078">
            <v>0</v>
          </cell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>
            <v>0</v>
          </cell>
          <cell r="DZ1078">
            <v>0</v>
          </cell>
          <cell r="EA1078">
            <v>0</v>
          </cell>
          <cell r="EB1078">
            <v>0</v>
          </cell>
          <cell r="EC1078">
            <v>0</v>
          </cell>
          <cell r="ED1078">
            <v>0</v>
          </cell>
        </row>
        <row r="1079"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U1079">
            <v>0</v>
          </cell>
          <cell r="BV1079">
            <v>0</v>
          </cell>
          <cell r="BW1079">
            <v>0</v>
          </cell>
          <cell r="BX1079">
            <v>0</v>
          </cell>
          <cell r="BY1079">
            <v>0</v>
          </cell>
          <cell r="BZ1079">
            <v>0</v>
          </cell>
          <cell r="CA1079">
            <v>0</v>
          </cell>
          <cell r="CB1079">
            <v>0</v>
          </cell>
          <cell r="CC1079">
            <v>0</v>
          </cell>
          <cell r="CD1079">
            <v>0</v>
          </cell>
          <cell r="CE1079">
            <v>0</v>
          </cell>
          <cell r="CF1079">
            <v>0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>
            <v>0</v>
          </cell>
          <cell r="DE1079">
            <v>0</v>
          </cell>
          <cell r="DF1079">
            <v>0</v>
          </cell>
          <cell r="DG1079">
            <v>0</v>
          </cell>
          <cell r="DH1079">
            <v>0</v>
          </cell>
          <cell r="DI1079">
            <v>0</v>
          </cell>
          <cell r="DJ1079">
            <v>0</v>
          </cell>
          <cell r="DK1079">
            <v>0</v>
          </cell>
          <cell r="DL1079">
            <v>0</v>
          </cell>
          <cell r="DM1079">
            <v>0</v>
          </cell>
          <cell r="DN1079">
            <v>0</v>
          </cell>
          <cell r="DO1079">
            <v>0</v>
          </cell>
          <cell r="DP1079">
            <v>0</v>
          </cell>
          <cell r="DQ1079">
            <v>0</v>
          </cell>
          <cell r="DR1079">
            <v>0</v>
          </cell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</row>
        <row r="1080"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BS1080">
            <v>0</v>
          </cell>
          <cell r="BT1080">
            <v>0</v>
          </cell>
          <cell r="BU1080">
            <v>0</v>
          </cell>
          <cell r="BV1080">
            <v>0</v>
          </cell>
          <cell r="BW1080">
            <v>0</v>
          </cell>
          <cell r="BX1080">
            <v>0</v>
          </cell>
          <cell r="BY1080">
            <v>0</v>
          </cell>
          <cell r="BZ1080">
            <v>0</v>
          </cell>
          <cell r="CA1080">
            <v>0</v>
          </cell>
          <cell r="CB1080">
            <v>0</v>
          </cell>
          <cell r="CC1080">
            <v>0</v>
          </cell>
          <cell r="CD1080">
            <v>0</v>
          </cell>
          <cell r="CE1080">
            <v>0</v>
          </cell>
          <cell r="CF1080">
            <v>0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F1080">
            <v>0</v>
          </cell>
          <cell r="DG1080">
            <v>0</v>
          </cell>
          <cell r="DH1080">
            <v>0</v>
          </cell>
          <cell r="DI1080">
            <v>0</v>
          </cell>
          <cell r="DJ1080">
            <v>0</v>
          </cell>
          <cell r="DK1080">
            <v>0</v>
          </cell>
          <cell r="DL1080">
            <v>0</v>
          </cell>
          <cell r="DM1080">
            <v>0</v>
          </cell>
          <cell r="DN1080">
            <v>0</v>
          </cell>
          <cell r="DO1080">
            <v>0</v>
          </cell>
          <cell r="DP1080">
            <v>0</v>
          </cell>
          <cell r="DQ1080">
            <v>0</v>
          </cell>
          <cell r="DR1080">
            <v>0</v>
          </cell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</row>
        <row r="1081"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F1081">
            <v>0</v>
          </cell>
          <cell r="DG1081">
            <v>0</v>
          </cell>
          <cell r="DH1081">
            <v>0</v>
          </cell>
          <cell r="DI1081">
            <v>0</v>
          </cell>
          <cell r="DJ1081">
            <v>0</v>
          </cell>
          <cell r="DK1081">
            <v>0</v>
          </cell>
          <cell r="DL1081">
            <v>0</v>
          </cell>
          <cell r="DM1081">
            <v>0</v>
          </cell>
          <cell r="DN1081">
            <v>0</v>
          </cell>
          <cell r="DO1081">
            <v>0</v>
          </cell>
          <cell r="DP1081">
            <v>0</v>
          </cell>
          <cell r="DQ1081">
            <v>0</v>
          </cell>
          <cell r="DR1081">
            <v>0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</row>
        <row r="1082"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>
            <v>0</v>
          </cell>
          <cell r="DD1082">
            <v>0</v>
          </cell>
          <cell r="DE1082">
            <v>0</v>
          </cell>
          <cell r="DF1082">
            <v>0</v>
          </cell>
          <cell r="DG1082">
            <v>0</v>
          </cell>
          <cell r="DH1082">
            <v>0</v>
          </cell>
          <cell r="DI1082">
            <v>0</v>
          </cell>
          <cell r="DJ1082">
            <v>0</v>
          </cell>
          <cell r="DK1082">
            <v>0</v>
          </cell>
          <cell r="DL1082">
            <v>0</v>
          </cell>
          <cell r="DM1082">
            <v>0</v>
          </cell>
          <cell r="DN1082">
            <v>0</v>
          </cell>
          <cell r="DO1082">
            <v>0</v>
          </cell>
          <cell r="DP1082">
            <v>0</v>
          </cell>
          <cell r="DQ1082">
            <v>0</v>
          </cell>
          <cell r="DR1082">
            <v>0</v>
          </cell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</row>
        <row r="1083"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</row>
        <row r="1084"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</row>
        <row r="1085"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U1085">
            <v>0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</row>
        <row r="1086"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</row>
        <row r="1087"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</row>
        <row r="1088"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</row>
        <row r="1089"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>
            <v>0</v>
          </cell>
          <cell r="DE1089">
            <v>0</v>
          </cell>
          <cell r="DF1089">
            <v>0</v>
          </cell>
          <cell r="DG1089">
            <v>0</v>
          </cell>
          <cell r="DH1089">
            <v>0</v>
          </cell>
          <cell r="DI1089">
            <v>0</v>
          </cell>
          <cell r="DJ1089">
            <v>0</v>
          </cell>
          <cell r="DK1089">
            <v>0</v>
          </cell>
          <cell r="DL1089">
            <v>0</v>
          </cell>
          <cell r="DM1089">
            <v>0</v>
          </cell>
          <cell r="DN1089">
            <v>0</v>
          </cell>
          <cell r="DO1089">
            <v>0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</row>
        <row r="1090"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  <cell r="DD1090">
            <v>0</v>
          </cell>
          <cell r="DE1090">
            <v>0</v>
          </cell>
          <cell r="DF1090">
            <v>0</v>
          </cell>
          <cell r="DG1090">
            <v>0</v>
          </cell>
          <cell r="DH1090">
            <v>0</v>
          </cell>
          <cell r="DI1090">
            <v>0</v>
          </cell>
          <cell r="DJ1090">
            <v>0</v>
          </cell>
          <cell r="DK1090">
            <v>0</v>
          </cell>
          <cell r="DL1090">
            <v>0</v>
          </cell>
          <cell r="DM1090">
            <v>0</v>
          </cell>
          <cell r="DN1090">
            <v>0</v>
          </cell>
          <cell r="DO1090">
            <v>0</v>
          </cell>
          <cell r="DP1090">
            <v>0</v>
          </cell>
          <cell r="DQ1090">
            <v>0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</row>
        <row r="1091"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DI1091">
            <v>0</v>
          </cell>
          <cell r="DJ1091">
            <v>0</v>
          </cell>
          <cell r="DK1091">
            <v>0</v>
          </cell>
          <cell r="DL1091">
            <v>0</v>
          </cell>
          <cell r="DM1091">
            <v>0</v>
          </cell>
          <cell r="DN1091">
            <v>0</v>
          </cell>
          <cell r="DO1091">
            <v>0</v>
          </cell>
          <cell r="DP1091">
            <v>0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</row>
        <row r="1092"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</row>
        <row r="1093"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</row>
        <row r="1094"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</row>
        <row r="1095"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DI1095">
            <v>0</v>
          </cell>
          <cell r="DJ1095">
            <v>0</v>
          </cell>
          <cell r="DK1095">
            <v>0</v>
          </cell>
          <cell r="DL1095">
            <v>0</v>
          </cell>
          <cell r="DM1095">
            <v>0</v>
          </cell>
          <cell r="DN1095">
            <v>0</v>
          </cell>
          <cell r="DO1095">
            <v>0</v>
          </cell>
          <cell r="DP1095">
            <v>0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</row>
        <row r="1096"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0</v>
          </cell>
          <cell r="DL1096">
            <v>0</v>
          </cell>
          <cell r="DM1096">
            <v>0</v>
          </cell>
          <cell r="DN1096">
            <v>0</v>
          </cell>
          <cell r="DO1096">
            <v>0</v>
          </cell>
          <cell r="DP1096">
            <v>0</v>
          </cell>
          <cell r="DQ1096">
            <v>0</v>
          </cell>
          <cell r="DR1096">
            <v>0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</v>
          </cell>
          <cell r="DY1096">
            <v>0</v>
          </cell>
          <cell r="DZ1096">
            <v>0</v>
          </cell>
          <cell r="EA1096">
            <v>0</v>
          </cell>
          <cell r="EB1096">
            <v>0</v>
          </cell>
          <cell r="EC1096">
            <v>0</v>
          </cell>
          <cell r="ED1096">
            <v>0</v>
          </cell>
        </row>
        <row r="1097"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>
            <v>0</v>
          </cell>
          <cell r="DE1097">
            <v>0</v>
          </cell>
          <cell r="DF1097">
            <v>0</v>
          </cell>
          <cell r="DG1097">
            <v>0</v>
          </cell>
          <cell r="DH1097">
            <v>0</v>
          </cell>
          <cell r="DI1097">
            <v>0</v>
          </cell>
          <cell r="DJ1097">
            <v>0</v>
          </cell>
          <cell r="DK1097">
            <v>0</v>
          </cell>
          <cell r="DL1097">
            <v>0</v>
          </cell>
          <cell r="DM1097">
            <v>0</v>
          </cell>
          <cell r="DN1097">
            <v>0</v>
          </cell>
          <cell r="DO1097">
            <v>0</v>
          </cell>
          <cell r="DP1097">
            <v>0</v>
          </cell>
          <cell r="DQ1097">
            <v>0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</row>
        <row r="1098"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</row>
        <row r="1099"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</row>
        <row r="1102"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0</v>
          </cell>
          <cell r="CD1102">
            <v>0</v>
          </cell>
          <cell r="CE1102">
            <v>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</row>
        <row r="1103"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</row>
        <row r="1105"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</row>
        <row r="1106">
          <cell r="F1106">
            <v>0</v>
          </cell>
          <cell r="G1106">
            <v>0</v>
          </cell>
          <cell r="H1106">
            <v>7.0000000000000007E-2</v>
          </cell>
          <cell r="I1106">
            <v>0</v>
          </cell>
          <cell r="J1106">
            <v>0.18</v>
          </cell>
          <cell r="K1106">
            <v>0.61</v>
          </cell>
          <cell r="L1106">
            <v>0.39</v>
          </cell>
          <cell r="M1106">
            <v>0.86</v>
          </cell>
          <cell r="N1106">
            <v>0.11</v>
          </cell>
          <cell r="O1106">
            <v>0</v>
          </cell>
          <cell r="P1106">
            <v>0</v>
          </cell>
          <cell r="Q1106">
            <v>0</v>
          </cell>
          <cell r="R1106">
            <v>0.18</v>
          </cell>
          <cell r="S1106">
            <v>0</v>
          </cell>
          <cell r="T1106">
            <v>0</v>
          </cell>
          <cell r="U1106">
            <v>0.21</v>
          </cell>
          <cell r="V1106">
            <v>0.02</v>
          </cell>
          <cell r="W1106">
            <v>0.18</v>
          </cell>
          <cell r="X1106">
            <v>0.13</v>
          </cell>
          <cell r="Y1106">
            <v>0.18</v>
          </cell>
          <cell r="Z1106">
            <v>0.28999999999999998</v>
          </cell>
          <cell r="AA1106">
            <v>0.05</v>
          </cell>
          <cell r="AB1106">
            <v>0.01</v>
          </cell>
          <cell r="AC1106">
            <v>0</v>
          </cell>
          <cell r="AD1106">
            <v>0</v>
          </cell>
          <cell r="AE1106">
            <v>0.12</v>
          </cell>
          <cell r="AF1106">
            <v>0</v>
          </cell>
          <cell r="AG1106">
            <v>0.01</v>
          </cell>
          <cell r="AH1106">
            <v>0.1</v>
          </cell>
          <cell r="AI1106">
            <v>0.01</v>
          </cell>
          <cell r="AJ1106">
            <v>0.24</v>
          </cell>
          <cell r="AK1106">
            <v>0.19</v>
          </cell>
          <cell r="AL1106">
            <v>0.19</v>
          </cell>
          <cell r="AM1106">
            <v>0.51</v>
          </cell>
          <cell r="AN1106">
            <v>0.1</v>
          </cell>
          <cell r="AO1106">
            <v>0.02</v>
          </cell>
          <cell r="AP1106">
            <v>0</v>
          </cell>
          <cell r="AQ1106">
            <v>0</v>
          </cell>
          <cell r="AR1106">
            <v>0.15</v>
          </cell>
          <cell r="AS1106">
            <v>0</v>
          </cell>
          <cell r="AT1106">
            <v>0.03</v>
          </cell>
          <cell r="AU1106">
            <v>0.16</v>
          </cell>
          <cell r="AV1106">
            <v>0.09</v>
          </cell>
          <cell r="AW1106">
            <v>0.11</v>
          </cell>
          <cell r="AX1106">
            <v>0.4</v>
          </cell>
          <cell r="AY1106">
            <v>0.25</v>
          </cell>
          <cell r="AZ1106">
            <v>0.17</v>
          </cell>
          <cell r="BA1106">
            <v>0.05</v>
          </cell>
          <cell r="BB1106">
            <v>0.02</v>
          </cell>
          <cell r="BC1106">
            <v>0</v>
          </cell>
          <cell r="BD1106">
            <v>0</v>
          </cell>
          <cell r="BE1106">
            <v>0.53</v>
          </cell>
          <cell r="BF1106">
            <v>0</v>
          </cell>
          <cell r="BG1106">
            <v>0</v>
          </cell>
          <cell r="BH1106">
            <v>1.29</v>
          </cell>
          <cell r="BI1106">
            <v>14.45</v>
          </cell>
          <cell r="BJ1106">
            <v>0.03</v>
          </cell>
          <cell r="BK1106">
            <v>4.17</v>
          </cell>
          <cell r="BL1106">
            <v>0.57999999999999996</v>
          </cell>
          <cell r="BM1106">
            <v>0.17</v>
          </cell>
          <cell r="BN1106">
            <v>0.02</v>
          </cell>
          <cell r="BO1106">
            <v>0.02</v>
          </cell>
          <cell r="BP1106">
            <v>0</v>
          </cell>
          <cell r="BQ1106">
            <v>0</v>
          </cell>
          <cell r="BR1106">
            <v>0.35</v>
          </cell>
          <cell r="BS1106">
            <v>5.12</v>
          </cell>
          <cell r="BT1106">
            <v>0</v>
          </cell>
          <cell r="BU1106">
            <v>0.87</v>
          </cell>
          <cell r="BV1106">
            <v>7.88</v>
          </cell>
          <cell r="BW1106">
            <v>7.0000000000000007E-2</v>
          </cell>
          <cell r="BX1106">
            <v>0.2</v>
          </cell>
          <cell r="BY1106">
            <v>0.24</v>
          </cell>
          <cell r="BZ1106">
            <v>0.05</v>
          </cell>
          <cell r="CA1106">
            <v>0.06</v>
          </cell>
          <cell r="CB1106">
            <v>0.06</v>
          </cell>
          <cell r="CC1106">
            <v>0</v>
          </cell>
          <cell r="CD1106">
            <v>0</v>
          </cell>
          <cell r="CE1106">
            <v>0.06</v>
          </cell>
          <cell r="CF1106">
            <v>0</v>
          </cell>
          <cell r="CG1106">
            <v>0.2</v>
          </cell>
          <cell r="CH1106">
            <v>0.16</v>
          </cell>
          <cell r="CI1106">
            <v>0</v>
          </cell>
          <cell r="CJ1106">
            <v>0.03</v>
          </cell>
          <cell r="CK1106">
            <v>0.2</v>
          </cell>
          <cell r="CL1106">
            <v>0.12</v>
          </cell>
          <cell r="CM1106">
            <v>0.23</v>
          </cell>
          <cell r="CN1106">
            <v>0.06</v>
          </cell>
          <cell r="CO1106">
            <v>0.04</v>
          </cell>
          <cell r="CP1106">
            <v>0</v>
          </cell>
          <cell r="CQ1106">
            <v>0</v>
          </cell>
          <cell r="CR1106">
            <v>0.2</v>
          </cell>
          <cell r="CS1106">
            <v>0</v>
          </cell>
          <cell r="CT1106">
            <v>0</v>
          </cell>
          <cell r="CU1106">
            <v>0.61</v>
          </cell>
          <cell r="CV1106">
            <v>0.2</v>
          </cell>
          <cell r="CW1106">
            <v>0.03</v>
          </cell>
          <cell r="CX1106">
            <v>0.22</v>
          </cell>
          <cell r="CY1106">
            <v>0.11</v>
          </cell>
          <cell r="CZ1106">
            <v>0.31</v>
          </cell>
          <cell r="DA1106">
            <v>0.03</v>
          </cell>
          <cell r="DB1106">
            <v>0.03</v>
          </cell>
          <cell r="DC1106">
            <v>0.47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</row>
        <row r="1107"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0.18</v>
          </cell>
          <cell r="M1107">
            <v>-0.28000000000000003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0.19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0.12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0.2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0.01</v>
          </cell>
          <cell r="AK1107">
            <v>0</v>
          </cell>
          <cell r="AL1107">
            <v>0.13</v>
          </cell>
          <cell r="AM1107">
            <v>0.92</v>
          </cell>
          <cell r="AN1107">
            <v>0</v>
          </cell>
          <cell r="AO1107">
            <v>0</v>
          </cell>
          <cell r="AP1107">
            <v>0</v>
          </cell>
          <cell r="AQ1107">
            <v>0.11</v>
          </cell>
          <cell r="AR1107">
            <v>-0.32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0.3</v>
          </cell>
          <cell r="AZ1107">
            <v>-0.05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-0.02</v>
          </cell>
          <cell r="BS1107">
            <v>0</v>
          </cell>
          <cell r="BT1107">
            <v>0</v>
          </cell>
          <cell r="BU1107">
            <v>0</v>
          </cell>
          <cell r="BV1107">
            <v>0.16</v>
          </cell>
          <cell r="BW1107">
            <v>0</v>
          </cell>
          <cell r="BX1107">
            <v>0</v>
          </cell>
          <cell r="BY1107">
            <v>0.03</v>
          </cell>
          <cell r="BZ1107">
            <v>0.01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0.19</v>
          </cell>
          <cell r="CF1107">
            <v>0</v>
          </cell>
          <cell r="CG1107">
            <v>0</v>
          </cell>
          <cell r="CH1107">
            <v>0.08</v>
          </cell>
          <cell r="CI1107">
            <v>0</v>
          </cell>
          <cell r="CJ1107">
            <v>0.01</v>
          </cell>
          <cell r="CK1107">
            <v>0</v>
          </cell>
          <cell r="CL1107">
            <v>-0.03</v>
          </cell>
          <cell r="CM1107">
            <v>0.06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0.05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0.01</v>
          </cell>
          <cell r="CZ1107">
            <v>0.01</v>
          </cell>
          <cell r="DA1107">
            <v>0</v>
          </cell>
          <cell r="DB1107">
            <v>0</v>
          </cell>
          <cell r="DC1107">
            <v>0</v>
          </cell>
          <cell r="DD1107">
            <v>0.1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</row>
        <row r="1108"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0.28999999999999998</v>
          </cell>
          <cell r="M1108">
            <v>0.81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0.19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0.38</v>
          </cell>
          <cell r="Z1108">
            <v>-0.03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0.04</v>
          </cell>
          <cell r="AF1108">
            <v>0.05</v>
          </cell>
          <cell r="AG1108">
            <v>0</v>
          </cell>
          <cell r="AH1108">
            <v>0</v>
          </cell>
          <cell r="AI1108">
            <v>-0.02</v>
          </cell>
          <cell r="AJ1108">
            <v>0</v>
          </cell>
          <cell r="AK1108">
            <v>0</v>
          </cell>
          <cell r="AL1108">
            <v>0.23</v>
          </cell>
          <cell r="AM1108">
            <v>0.27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-0.1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0.11</v>
          </cell>
          <cell r="AZ1108">
            <v>-0.01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-0.05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-0.01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0.03</v>
          </cell>
          <cell r="BR1108">
            <v>0.03</v>
          </cell>
          <cell r="BS1108">
            <v>0</v>
          </cell>
          <cell r="BT1108">
            <v>0</v>
          </cell>
          <cell r="BU1108">
            <v>0.01</v>
          </cell>
          <cell r="BV1108">
            <v>0.01</v>
          </cell>
          <cell r="BW1108">
            <v>0</v>
          </cell>
          <cell r="BX1108">
            <v>0</v>
          </cell>
          <cell r="BY1108">
            <v>0</v>
          </cell>
          <cell r="BZ1108">
            <v>0.35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-0.01</v>
          </cell>
          <cell r="CF1108">
            <v>0.14000000000000001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-0.02</v>
          </cell>
          <cell r="CM1108">
            <v>-0.04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0.05</v>
          </cell>
          <cell r="CS1108">
            <v>0</v>
          </cell>
          <cell r="CT1108">
            <v>0</v>
          </cell>
          <cell r="CU1108">
            <v>0</v>
          </cell>
          <cell r="CV1108">
            <v>0.01</v>
          </cell>
          <cell r="CW1108">
            <v>0</v>
          </cell>
          <cell r="CX1108">
            <v>0</v>
          </cell>
          <cell r="CY1108">
            <v>0.08</v>
          </cell>
          <cell r="CZ1108">
            <v>0.01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</row>
        <row r="1111">
          <cell r="R1111">
            <v>2030</v>
          </cell>
          <cell r="AE1111">
            <v>2031</v>
          </cell>
          <cell r="AR1111">
            <v>2032</v>
          </cell>
          <cell r="BE1111">
            <v>2033</v>
          </cell>
          <cell r="BR1111">
            <v>2034</v>
          </cell>
          <cell r="CE1111">
            <v>2035</v>
          </cell>
          <cell r="CR1111">
            <v>2036</v>
          </cell>
          <cell r="DE1111">
            <v>2037</v>
          </cell>
          <cell r="DR1111">
            <v>2038</v>
          </cell>
        </row>
        <row r="1113"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>
            <v>0</v>
          </cell>
          <cell r="DZ1113">
            <v>0</v>
          </cell>
          <cell r="EA1113">
            <v>0</v>
          </cell>
          <cell r="EB1113">
            <v>0</v>
          </cell>
          <cell r="EC1113">
            <v>0</v>
          </cell>
          <cell r="ED1113">
            <v>0</v>
          </cell>
        </row>
        <row r="1114"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</row>
        <row r="1115">
          <cell r="DS1115">
            <v>0</v>
          </cell>
          <cell r="DT1115">
            <v>0</v>
          </cell>
          <cell r="DU1115">
            <v>0</v>
          </cell>
          <cell r="DV1115">
            <v>0</v>
          </cell>
          <cell r="DW1115">
            <v>0</v>
          </cell>
          <cell r="DX1115">
            <v>0</v>
          </cell>
          <cell r="DY1115">
            <v>0</v>
          </cell>
          <cell r="DZ1115">
            <v>0</v>
          </cell>
          <cell r="EA1115">
            <v>0</v>
          </cell>
          <cell r="EB1115">
            <v>0</v>
          </cell>
          <cell r="EC1115">
            <v>0</v>
          </cell>
          <cell r="ED1115">
            <v>0</v>
          </cell>
        </row>
        <row r="1116"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</row>
        <row r="1117"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</row>
        <row r="1118">
          <cell r="F1118">
            <v>0</v>
          </cell>
          <cell r="G1118">
            <v>-5.23</v>
          </cell>
          <cell r="H1118">
            <v>-17.100000000000001</v>
          </cell>
          <cell r="I1118">
            <v>-14.46</v>
          </cell>
          <cell r="J1118">
            <v>-16.399999999999999</v>
          </cell>
          <cell r="K1118">
            <v>0</v>
          </cell>
          <cell r="L1118">
            <v>-4.8899999999999997</v>
          </cell>
          <cell r="M1118">
            <v>0</v>
          </cell>
          <cell r="N1118">
            <v>0</v>
          </cell>
          <cell r="O1118">
            <v>-11.91</v>
          </cell>
          <cell r="P1118">
            <v>0</v>
          </cell>
          <cell r="Q1118">
            <v>0</v>
          </cell>
          <cell r="R1118">
            <v>-127.37</v>
          </cell>
          <cell r="S1118">
            <v>-9.19</v>
          </cell>
          <cell r="T1118">
            <v>-6.99</v>
          </cell>
          <cell r="U1118">
            <v>-36.700000000000003</v>
          </cell>
          <cell r="V1118">
            <v>-23.54</v>
          </cell>
          <cell r="W1118">
            <v>-13.53</v>
          </cell>
          <cell r="X1118">
            <v>-31.04</v>
          </cell>
          <cell r="Y1118">
            <v>-4.67</v>
          </cell>
          <cell r="Z1118">
            <v>0</v>
          </cell>
          <cell r="AA1118">
            <v>0</v>
          </cell>
          <cell r="AB1118">
            <v>-1.7</v>
          </cell>
          <cell r="AC1118">
            <v>0</v>
          </cell>
          <cell r="AD1118">
            <v>0</v>
          </cell>
          <cell r="AE1118">
            <v>-98.62</v>
          </cell>
          <cell r="AF1118">
            <v>0</v>
          </cell>
          <cell r="AG1118">
            <v>0</v>
          </cell>
          <cell r="AH1118">
            <v>-32.33</v>
          </cell>
          <cell r="AI1118">
            <v>-8.81</v>
          </cell>
          <cell r="AJ1118">
            <v>-8.8800000000000008</v>
          </cell>
          <cell r="AK1118">
            <v>-30.33</v>
          </cell>
          <cell r="AL1118">
            <v>0</v>
          </cell>
          <cell r="AM1118">
            <v>0</v>
          </cell>
          <cell r="AN1118">
            <v>0</v>
          </cell>
          <cell r="AO1118">
            <v>-6.24</v>
          </cell>
          <cell r="AP1118">
            <v>-12.03</v>
          </cell>
          <cell r="AQ1118">
            <v>0</v>
          </cell>
          <cell r="AR1118">
            <v>-119.91</v>
          </cell>
          <cell r="AS1118">
            <v>0</v>
          </cell>
          <cell r="AT1118">
            <v>0</v>
          </cell>
          <cell r="AU1118">
            <v>-24.8</v>
          </cell>
          <cell r="AV1118">
            <v>-50.41</v>
          </cell>
          <cell r="AW1118">
            <v>0</v>
          </cell>
          <cell r="AX1118">
            <v>0</v>
          </cell>
          <cell r="AY1118">
            <v>-22.79</v>
          </cell>
          <cell r="AZ1118">
            <v>0</v>
          </cell>
          <cell r="BA1118">
            <v>0</v>
          </cell>
          <cell r="BB1118">
            <v>-21.92</v>
          </cell>
          <cell r="BC1118">
            <v>0</v>
          </cell>
          <cell r="BD1118">
            <v>0</v>
          </cell>
          <cell r="BE1118">
            <v>-240.92</v>
          </cell>
          <cell r="BF1118">
            <v>-18.68</v>
          </cell>
          <cell r="BG1118">
            <v>-7.6</v>
          </cell>
          <cell r="BH1118">
            <v>-36.950000000000003</v>
          </cell>
          <cell r="BI1118">
            <v>-41.16</v>
          </cell>
          <cell r="BJ1118">
            <v>-11.83</v>
          </cell>
          <cell r="BK1118">
            <v>-42.85</v>
          </cell>
          <cell r="BL1118">
            <v>0</v>
          </cell>
          <cell r="BM1118">
            <v>-12.52</v>
          </cell>
          <cell r="BN1118">
            <v>-18.38</v>
          </cell>
          <cell r="BO1118">
            <v>-30.04</v>
          </cell>
          <cell r="BP1118">
            <v>-20.91</v>
          </cell>
          <cell r="BQ1118">
            <v>0</v>
          </cell>
          <cell r="BR1118">
            <v>-324.32</v>
          </cell>
          <cell r="BS1118">
            <v>-13.82</v>
          </cell>
          <cell r="BT1118">
            <v>-37.68</v>
          </cell>
          <cell r="BU1118">
            <v>-40.35</v>
          </cell>
          <cell r="BV1118">
            <v>-61.66</v>
          </cell>
          <cell r="BW1118">
            <v>-21.21</v>
          </cell>
          <cell r="BX1118">
            <v>-40.6</v>
          </cell>
          <cell r="BY1118">
            <v>0</v>
          </cell>
          <cell r="BZ1118">
            <v>-10.76</v>
          </cell>
          <cell r="CA1118">
            <v>-39.729999999999997</v>
          </cell>
          <cell r="CB1118">
            <v>-43.55</v>
          </cell>
          <cell r="CC1118">
            <v>-12.31</v>
          </cell>
          <cell r="CD1118">
            <v>-2.63</v>
          </cell>
          <cell r="CE1118">
            <v>-333.15</v>
          </cell>
          <cell r="CF1118">
            <v>-27.64</v>
          </cell>
          <cell r="CG1118">
            <v>-55.58</v>
          </cell>
          <cell r="CH1118">
            <v>-53.58</v>
          </cell>
          <cell r="CI1118">
            <v>-15.25</v>
          </cell>
          <cell r="CJ1118">
            <v>-7.89</v>
          </cell>
          <cell r="CK1118">
            <v>-50.81</v>
          </cell>
          <cell r="CL1118">
            <v>-17.260000000000002</v>
          </cell>
          <cell r="CM1118">
            <v>-8.15</v>
          </cell>
          <cell r="CN1118">
            <v>-27.56</v>
          </cell>
          <cell r="CO1118">
            <v>-47.09</v>
          </cell>
          <cell r="CP1118">
            <v>-13.66</v>
          </cell>
          <cell r="CQ1118">
            <v>-8.68</v>
          </cell>
          <cell r="CR1118">
            <v>-254.04</v>
          </cell>
          <cell r="CS1118">
            <v>-6.84</v>
          </cell>
          <cell r="CT1118">
            <v>-15.63</v>
          </cell>
          <cell r="CU1118">
            <v>-36.31</v>
          </cell>
          <cell r="CV1118">
            <v>-25.2</v>
          </cell>
          <cell r="CW1118">
            <v>-8.3699999999999992</v>
          </cell>
          <cell r="CX1118">
            <v>-28</v>
          </cell>
          <cell r="CY1118">
            <v>-23.01</v>
          </cell>
          <cell r="CZ1118">
            <v>-8.61</v>
          </cell>
          <cell r="DA1118">
            <v>-8.69</v>
          </cell>
          <cell r="DB1118">
            <v>-76.17</v>
          </cell>
          <cell r="DC1118">
            <v>-10.35</v>
          </cell>
          <cell r="DD1118">
            <v>-6.87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</row>
        <row r="1119">
          <cell r="F1119">
            <v>0</v>
          </cell>
          <cell r="G1119">
            <v>0</v>
          </cell>
          <cell r="H1119">
            <v>-26.51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-7.1</v>
          </cell>
          <cell r="P1119">
            <v>0</v>
          </cell>
          <cell r="Q1119">
            <v>0</v>
          </cell>
          <cell r="R1119">
            <v>-30.19</v>
          </cell>
          <cell r="S1119">
            <v>-9.1199999999999992</v>
          </cell>
          <cell r="T1119">
            <v>0</v>
          </cell>
          <cell r="U1119">
            <v>-1.1200000000000001</v>
          </cell>
          <cell r="V1119">
            <v>0</v>
          </cell>
          <cell r="W1119">
            <v>0</v>
          </cell>
          <cell r="X1119">
            <v>-5.17</v>
          </cell>
          <cell r="Y1119">
            <v>0</v>
          </cell>
          <cell r="Z1119">
            <v>0</v>
          </cell>
          <cell r="AA1119">
            <v>0</v>
          </cell>
          <cell r="AB1119">
            <v>-14.78</v>
          </cell>
          <cell r="AC1119">
            <v>0</v>
          </cell>
          <cell r="AD1119">
            <v>0</v>
          </cell>
          <cell r="AE1119">
            <v>-31.03</v>
          </cell>
          <cell r="AF1119">
            <v>0</v>
          </cell>
          <cell r="AG1119">
            <v>0</v>
          </cell>
          <cell r="AH1119">
            <v>-10.32</v>
          </cell>
          <cell r="AI1119">
            <v>0</v>
          </cell>
          <cell r="AJ1119">
            <v>0</v>
          </cell>
          <cell r="AK1119">
            <v>-4.37</v>
          </cell>
          <cell r="AL1119">
            <v>-9.36</v>
          </cell>
          <cell r="AM1119">
            <v>0</v>
          </cell>
          <cell r="AN1119">
            <v>0</v>
          </cell>
          <cell r="AO1119">
            <v>0</v>
          </cell>
          <cell r="AP1119">
            <v>-6.97</v>
          </cell>
          <cell r="AQ1119">
            <v>0</v>
          </cell>
          <cell r="AR1119">
            <v>-51.07</v>
          </cell>
          <cell r="AS1119">
            <v>0</v>
          </cell>
          <cell r="AT1119">
            <v>0</v>
          </cell>
          <cell r="AU1119">
            <v>-31.38</v>
          </cell>
          <cell r="AV1119">
            <v>0</v>
          </cell>
          <cell r="AW1119">
            <v>0</v>
          </cell>
          <cell r="AX1119">
            <v>0</v>
          </cell>
          <cell r="AY1119">
            <v>-13.03</v>
          </cell>
          <cell r="AZ1119">
            <v>0</v>
          </cell>
          <cell r="BA1119">
            <v>0</v>
          </cell>
          <cell r="BB1119">
            <v>-6.65</v>
          </cell>
          <cell r="BC1119">
            <v>0</v>
          </cell>
          <cell r="BD1119">
            <v>0</v>
          </cell>
          <cell r="BE1119">
            <v>-191.14</v>
          </cell>
          <cell r="BF1119">
            <v>-0.15</v>
          </cell>
          <cell r="BG1119">
            <v>-26.37</v>
          </cell>
          <cell r="BH1119">
            <v>-7.51</v>
          </cell>
          <cell r="BI1119">
            <v>-15.9</v>
          </cell>
          <cell r="BJ1119">
            <v>-44.4</v>
          </cell>
          <cell r="BK1119">
            <v>-22.44</v>
          </cell>
          <cell r="BL1119">
            <v>-5.23</v>
          </cell>
          <cell r="BM1119">
            <v>0</v>
          </cell>
          <cell r="BN1119">
            <v>-33.22</v>
          </cell>
          <cell r="BO1119">
            <v>-17.25</v>
          </cell>
          <cell r="BP1119">
            <v>-18.68</v>
          </cell>
          <cell r="BQ1119">
            <v>0</v>
          </cell>
          <cell r="BR1119">
            <v>-148.76</v>
          </cell>
          <cell r="BS1119">
            <v>-18.43</v>
          </cell>
          <cell r="BT1119">
            <v>-23.3</v>
          </cell>
          <cell r="BU1119">
            <v>-16.850000000000001</v>
          </cell>
          <cell r="BV1119">
            <v>0</v>
          </cell>
          <cell r="BW1119">
            <v>-30.63</v>
          </cell>
          <cell r="BX1119">
            <v>-5.91</v>
          </cell>
          <cell r="BY1119">
            <v>0</v>
          </cell>
          <cell r="BZ1119">
            <v>-8.93</v>
          </cell>
          <cell r="CA1119">
            <v>-19.77</v>
          </cell>
          <cell r="CB1119">
            <v>-23.27</v>
          </cell>
          <cell r="CC1119">
            <v>3.28</v>
          </cell>
          <cell r="CD1119">
            <v>-4.96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>
            <v>0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</row>
        <row r="1120"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0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0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>
            <v>0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</row>
        <row r="1121">
          <cell r="F1121">
            <v>0</v>
          </cell>
          <cell r="G1121">
            <v>0</v>
          </cell>
          <cell r="H1121">
            <v>0</v>
          </cell>
          <cell r="I1121">
            <v>-16.96</v>
          </cell>
          <cell r="J1121">
            <v>-2.36</v>
          </cell>
          <cell r="K1121">
            <v>-9.3000000000000007</v>
          </cell>
          <cell r="L1121">
            <v>0</v>
          </cell>
          <cell r="M1121">
            <v>-4.01</v>
          </cell>
          <cell r="N1121">
            <v>-23.32</v>
          </cell>
          <cell r="O1121">
            <v>0</v>
          </cell>
          <cell r="P1121">
            <v>0</v>
          </cell>
          <cell r="Q1121">
            <v>0</v>
          </cell>
          <cell r="R1121">
            <v>-14.96</v>
          </cell>
          <cell r="S1121">
            <v>0</v>
          </cell>
          <cell r="T1121">
            <v>0</v>
          </cell>
          <cell r="U1121">
            <v>-3.98</v>
          </cell>
          <cell r="V1121">
            <v>-5.9</v>
          </cell>
          <cell r="W1121">
            <v>0</v>
          </cell>
          <cell r="X1121">
            <v>0</v>
          </cell>
          <cell r="Y1121">
            <v>-0.88</v>
          </cell>
          <cell r="Z1121">
            <v>0</v>
          </cell>
          <cell r="AA1121">
            <v>-4.2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0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0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>
            <v>0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</row>
        <row r="1122">
          <cell r="F1122">
            <v>-201.52</v>
          </cell>
          <cell r="G1122">
            <v>-267.18</v>
          </cell>
          <cell r="H1122">
            <v>-308.45999999999998</v>
          </cell>
          <cell r="I1122">
            <v>-193.86</v>
          </cell>
          <cell r="J1122">
            <v>-503.79</v>
          </cell>
          <cell r="K1122">
            <v>-686.16</v>
          </cell>
          <cell r="L1122">
            <v>-88.34</v>
          </cell>
          <cell r="M1122">
            <v>-262.52999999999997</v>
          </cell>
          <cell r="N1122">
            <v>-298.89999999999998</v>
          </cell>
          <cell r="O1122">
            <v>-217.78</v>
          </cell>
          <cell r="P1122">
            <v>-183.79</v>
          </cell>
          <cell r="Q1122">
            <v>-63</v>
          </cell>
          <cell r="R1122">
            <v>-2379.65</v>
          </cell>
          <cell r="S1122">
            <v>-88.13</v>
          </cell>
          <cell r="T1122">
            <v>-187.81</v>
          </cell>
          <cell r="U1122">
            <v>-180.66</v>
          </cell>
          <cell r="V1122">
            <v>-209.59</v>
          </cell>
          <cell r="W1122">
            <v>-315.85000000000002</v>
          </cell>
          <cell r="X1122">
            <v>-318.88</v>
          </cell>
          <cell r="Y1122">
            <v>-164</v>
          </cell>
          <cell r="Z1122">
            <v>-105.09</v>
          </cell>
          <cell r="AA1122">
            <v>-322.11</v>
          </cell>
          <cell r="AB1122">
            <v>-263.91000000000003</v>
          </cell>
          <cell r="AC1122">
            <v>-150.5</v>
          </cell>
          <cell r="AD1122">
            <v>-73.12</v>
          </cell>
          <cell r="AE1122">
            <v>-2602.81</v>
          </cell>
          <cell r="AF1122">
            <v>-162.99</v>
          </cell>
          <cell r="AG1122">
            <v>-235.46</v>
          </cell>
          <cell r="AH1122">
            <v>-173.81</v>
          </cell>
          <cell r="AI1122">
            <v>-178.24</v>
          </cell>
          <cell r="AJ1122">
            <v>-604.4</v>
          </cell>
          <cell r="AK1122">
            <v>-326.24</v>
          </cell>
          <cell r="AL1122">
            <v>-188.39</v>
          </cell>
          <cell r="AM1122">
            <v>-93.42</v>
          </cell>
          <cell r="AN1122">
            <v>-256.54000000000002</v>
          </cell>
          <cell r="AO1122">
            <v>-225.99</v>
          </cell>
          <cell r="AP1122">
            <v>-103.81</v>
          </cell>
          <cell r="AQ1122">
            <v>-53.53</v>
          </cell>
          <cell r="AR1122">
            <v>-2594.2600000000002</v>
          </cell>
          <cell r="AS1122">
            <v>-184.63</v>
          </cell>
          <cell r="AT1122">
            <v>-221.22</v>
          </cell>
          <cell r="AU1122">
            <v>-179.18</v>
          </cell>
          <cell r="AV1122">
            <v>-231.27</v>
          </cell>
          <cell r="AW1122">
            <v>-491.1</v>
          </cell>
          <cell r="AX1122">
            <v>-350.52</v>
          </cell>
          <cell r="AY1122">
            <v>-107.58</v>
          </cell>
          <cell r="AZ1122">
            <v>-77.400000000000006</v>
          </cell>
          <cell r="BA1122">
            <v>-230.11</v>
          </cell>
          <cell r="BB1122">
            <v>-291.12</v>
          </cell>
          <cell r="BC1122">
            <v>-157.62</v>
          </cell>
          <cell r="BD1122">
            <v>-72.52</v>
          </cell>
          <cell r="BE1122">
            <v>-3450.38</v>
          </cell>
          <cell r="BF1122">
            <v>-339.53</v>
          </cell>
          <cell r="BG1122">
            <v>-243.23</v>
          </cell>
          <cell r="BH1122">
            <v>-259.06</v>
          </cell>
          <cell r="BI1122">
            <v>-194.29</v>
          </cell>
          <cell r="BJ1122">
            <v>-318.85000000000002</v>
          </cell>
          <cell r="BK1122">
            <v>-435.8</v>
          </cell>
          <cell r="BL1122">
            <v>-188.2</v>
          </cell>
          <cell r="BM1122">
            <v>-193.3</v>
          </cell>
          <cell r="BN1122">
            <v>-462.55</v>
          </cell>
          <cell r="BO1122">
            <v>-283.20999999999998</v>
          </cell>
          <cell r="BP1122">
            <v>-299.05</v>
          </cell>
          <cell r="BQ1122">
            <v>-233.32</v>
          </cell>
          <cell r="BR1122">
            <v>-2928.22</v>
          </cell>
          <cell r="BS1122">
            <v>-257.99</v>
          </cell>
          <cell r="BT1122">
            <v>-304.02999999999997</v>
          </cell>
          <cell r="BU1122">
            <v>-241.5</v>
          </cell>
          <cell r="BV1122">
            <v>-146.88</v>
          </cell>
          <cell r="BW1122">
            <v>-176.52</v>
          </cell>
          <cell r="BX1122">
            <v>-529.63</v>
          </cell>
          <cell r="BY1122">
            <v>-139.91</v>
          </cell>
          <cell r="BZ1122">
            <v>-136.72999999999999</v>
          </cell>
          <cell r="CA1122">
            <v>-441.08</v>
          </cell>
          <cell r="CB1122">
            <v>-204.82</v>
          </cell>
          <cell r="CC1122">
            <v>-140.96</v>
          </cell>
          <cell r="CD1122">
            <v>-208.19</v>
          </cell>
          <cell r="CE1122">
            <v>-3344.3</v>
          </cell>
          <cell r="CF1122">
            <v>-319.14</v>
          </cell>
          <cell r="CG1122">
            <v>-236.58</v>
          </cell>
          <cell r="CH1122">
            <v>-276.35000000000002</v>
          </cell>
          <cell r="CI1122">
            <v>-166.48</v>
          </cell>
          <cell r="CJ1122">
            <v>-276.55</v>
          </cell>
          <cell r="CK1122">
            <v>-589.48</v>
          </cell>
          <cell r="CL1122">
            <v>-151.63</v>
          </cell>
          <cell r="CM1122">
            <v>-296.72000000000003</v>
          </cell>
          <cell r="CN1122">
            <v>-421.73</v>
          </cell>
          <cell r="CO1122">
            <v>-288.83999999999997</v>
          </cell>
          <cell r="CP1122">
            <v>-162.52000000000001</v>
          </cell>
          <cell r="CQ1122">
            <v>-158.29</v>
          </cell>
          <cell r="CR1122">
            <v>-3059.82</v>
          </cell>
          <cell r="CS1122">
            <v>-322.11</v>
          </cell>
          <cell r="CT1122">
            <v>-303.68</v>
          </cell>
          <cell r="CU1122">
            <v>-214.33</v>
          </cell>
          <cell r="CV1122">
            <v>-125.8</v>
          </cell>
          <cell r="CW1122">
            <v>-339.84</v>
          </cell>
          <cell r="CX1122">
            <v>-489.07</v>
          </cell>
          <cell r="CY1122">
            <v>-115.07</v>
          </cell>
          <cell r="CZ1122">
            <v>-259.5</v>
          </cell>
          <cell r="DA1122">
            <v>-391.55</v>
          </cell>
          <cell r="DB1122">
            <v>-224.66</v>
          </cell>
          <cell r="DC1122">
            <v>-137.22</v>
          </cell>
          <cell r="DD1122">
            <v>-136.99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</row>
        <row r="1123">
          <cell r="F1123">
            <v>-124.76</v>
          </cell>
          <cell r="G1123">
            <v>-221.35</v>
          </cell>
          <cell r="H1123">
            <v>-327.36</v>
          </cell>
          <cell r="I1123">
            <v>-261.89999999999998</v>
          </cell>
          <cell r="J1123">
            <v>-538.64</v>
          </cell>
          <cell r="K1123">
            <v>-526.92999999999995</v>
          </cell>
          <cell r="L1123">
            <v>-80.97</v>
          </cell>
          <cell r="M1123">
            <v>-58.13</v>
          </cell>
          <cell r="N1123">
            <v>-151.87</v>
          </cell>
          <cell r="O1123">
            <v>-267.32</v>
          </cell>
          <cell r="P1123">
            <v>-106.9</v>
          </cell>
          <cell r="Q1123">
            <v>-76.180000000000007</v>
          </cell>
          <cell r="R1123">
            <v>-2673.83</v>
          </cell>
          <cell r="S1123">
            <v>-189.87</v>
          </cell>
          <cell r="T1123">
            <v>-218.63</v>
          </cell>
          <cell r="U1123">
            <v>-235.89</v>
          </cell>
          <cell r="V1123">
            <v>-196.78</v>
          </cell>
          <cell r="W1123">
            <v>-488.01</v>
          </cell>
          <cell r="X1123">
            <v>-489.93</v>
          </cell>
          <cell r="Y1123">
            <v>-143.38</v>
          </cell>
          <cell r="Z1123">
            <v>-161.51</v>
          </cell>
          <cell r="AA1123">
            <v>-209.59</v>
          </cell>
          <cell r="AB1123">
            <v>-154.69</v>
          </cell>
          <cell r="AC1123">
            <v>-155.66999999999999</v>
          </cell>
          <cell r="AD1123">
            <v>-29.87</v>
          </cell>
          <cell r="AE1123">
            <v>-2358.6999999999998</v>
          </cell>
          <cell r="AF1123">
            <v>-141.82</v>
          </cell>
          <cell r="AG1123">
            <v>-156.16999999999999</v>
          </cell>
          <cell r="AH1123">
            <v>-245.82</v>
          </cell>
          <cell r="AI1123">
            <v>-222.77</v>
          </cell>
          <cell r="AJ1123">
            <v>-435.29</v>
          </cell>
          <cell r="AK1123">
            <v>-325.44</v>
          </cell>
          <cell r="AL1123">
            <v>-199.72</v>
          </cell>
          <cell r="AM1123">
            <v>-79.39</v>
          </cell>
          <cell r="AN1123">
            <v>-197.99</v>
          </cell>
          <cell r="AO1123">
            <v>-130.44</v>
          </cell>
          <cell r="AP1123">
            <v>-145.94</v>
          </cell>
          <cell r="AQ1123">
            <v>-77.92</v>
          </cell>
          <cell r="AR1123">
            <v>-2526.9499999999998</v>
          </cell>
          <cell r="AS1123">
            <v>-169.15</v>
          </cell>
          <cell r="AT1123">
            <v>-175.48</v>
          </cell>
          <cell r="AU1123">
            <v>-191.34</v>
          </cell>
          <cell r="AV1123">
            <v>-248.88</v>
          </cell>
          <cell r="AW1123">
            <v>-574.67999999999995</v>
          </cell>
          <cell r="AX1123">
            <v>-365.32</v>
          </cell>
          <cell r="AY1123">
            <v>-83.06</v>
          </cell>
          <cell r="AZ1123">
            <v>-41.7</v>
          </cell>
          <cell r="BA1123">
            <v>-242.05</v>
          </cell>
          <cell r="BB1123">
            <v>-184.57</v>
          </cell>
          <cell r="BC1123">
            <v>-146.01</v>
          </cell>
          <cell r="BD1123">
            <v>-104.72</v>
          </cell>
          <cell r="BE1123">
            <v>-2566.02</v>
          </cell>
          <cell r="BF1123">
            <v>-228.42</v>
          </cell>
          <cell r="BG1123">
            <v>-136.03</v>
          </cell>
          <cell r="BH1123">
            <v>-262.79000000000002</v>
          </cell>
          <cell r="BI1123">
            <v>-151.84</v>
          </cell>
          <cell r="BJ1123">
            <v>-337.73</v>
          </cell>
          <cell r="BK1123">
            <v>-295.44</v>
          </cell>
          <cell r="BL1123">
            <v>-61.62</v>
          </cell>
          <cell r="BM1123">
            <v>-175.49</v>
          </cell>
          <cell r="BN1123">
            <v>-340.95</v>
          </cell>
          <cell r="BO1123">
            <v>-226.78</v>
          </cell>
          <cell r="BP1123">
            <v>-185.06</v>
          </cell>
          <cell r="BQ1123">
            <v>-163.87</v>
          </cell>
          <cell r="BR1123">
            <v>-2602.71</v>
          </cell>
          <cell r="BS1123">
            <v>-312.88</v>
          </cell>
          <cell r="BT1123">
            <v>-175.41</v>
          </cell>
          <cell r="BU1123">
            <v>-304.70999999999998</v>
          </cell>
          <cell r="BV1123">
            <v>-218.87</v>
          </cell>
          <cell r="BW1123">
            <v>-136.84</v>
          </cell>
          <cell r="BX1123">
            <v>-400.67</v>
          </cell>
          <cell r="BY1123">
            <v>-58.12</v>
          </cell>
          <cell r="BZ1123">
            <v>-149.79</v>
          </cell>
          <cell r="CA1123">
            <v>-290.06</v>
          </cell>
          <cell r="CB1123">
            <v>-157.59</v>
          </cell>
          <cell r="CC1123">
            <v>-240.56</v>
          </cell>
          <cell r="CD1123">
            <v>-157.19999999999999</v>
          </cell>
          <cell r="CE1123">
            <v>-2665.79</v>
          </cell>
          <cell r="CF1123">
            <v>-186.19</v>
          </cell>
          <cell r="CG1123">
            <v>-190.62</v>
          </cell>
          <cell r="CH1123">
            <v>-245.85</v>
          </cell>
          <cell r="CI1123">
            <v>-222.39</v>
          </cell>
          <cell r="CJ1123">
            <v>-385.25</v>
          </cell>
          <cell r="CK1123">
            <v>-390.09</v>
          </cell>
          <cell r="CL1123">
            <v>-68.55</v>
          </cell>
          <cell r="CM1123">
            <v>-163.78</v>
          </cell>
          <cell r="CN1123">
            <v>-262.27</v>
          </cell>
          <cell r="CO1123">
            <v>-213.73</v>
          </cell>
          <cell r="CP1123">
            <v>-185.01</v>
          </cell>
          <cell r="CQ1123">
            <v>-152.05000000000001</v>
          </cell>
          <cell r="CR1123">
            <v>-2840.93</v>
          </cell>
          <cell r="CS1123">
            <v>-208.04</v>
          </cell>
          <cell r="CT1123">
            <v>-220.81</v>
          </cell>
          <cell r="CU1123">
            <v>-333.78</v>
          </cell>
          <cell r="CV1123">
            <v>-209.95</v>
          </cell>
          <cell r="CW1123">
            <v>-453.15</v>
          </cell>
          <cell r="CX1123">
            <v>-329.06</v>
          </cell>
          <cell r="CY1123">
            <v>-47.03</v>
          </cell>
          <cell r="CZ1123">
            <v>-165.4</v>
          </cell>
          <cell r="DA1123">
            <v>-229.24</v>
          </cell>
          <cell r="DB1123">
            <v>-235.52</v>
          </cell>
          <cell r="DC1123">
            <v>-190.72</v>
          </cell>
          <cell r="DD1123">
            <v>-218.22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>
            <v>0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</row>
        <row r="1124">
          <cell r="F1124">
            <v>-320.98</v>
          </cell>
          <cell r="G1124">
            <v>-179.86</v>
          </cell>
          <cell r="H1124">
            <v>-156.78</v>
          </cell>
          <cell r="I1124">
            <v>-148.46</v>
          </cell>
          <cell r="J1124">
            <v>-140.06</v>
          </cell>
          <cell r="K1124">
            <v>-429.9</v>
          </cell>
          <cell r="L1124">
            <v>-179.24</v>
          </cell>
          <cell r="M1124">
            <v>-217.89</v>
          </cell>
          <cell r="N1124">
            <v>-259.95</v>
          </cell>
          <cell r="O1124">
            <v>-192.61</v>
          </cell>
          <cell r="P1124">
            <v>-175</v>
          </cell>
          <cell r="Q1124">
            <v>-140.69999999999999</v>
          </cell>
          <cell r="R1124">
            <v>-1823.77</v>
          </cell>
          <cell r="S1124">
            <v>-274.51</v>
          </cell>
          <cell r="T1124">
            <v>-49.1</v>
          </cell>
          <cell r="U1124">
            <v>-62.6</v>
          </cell>
          <cell r="V1124">
            <v>-67.150000000000006</v>
          </cell>
          <cell r="W1124">
            <v>-81.73</v>
          </cell>
          <cell r="X1124">
            <v>-266.70999999999998</v>
          </cell>
          <cell r="Y1124">
            <v>-277.10000000000002</v>
          </cell>
          <cell r="Z1124">
            <v>-219.2</v>
          </cell>
          <cell r="AA1124">
            <v>-93.44</v>
          </cell>
          <cell r="AB1124">
            <v>-191.88</v>
          </cell>
          <cell r="AC1124">
            <v>-116.91</v>
          </cell>
          <cell r="AD1124">
            <v>-123.44</v>
          </cell>
          <cell r="AE1124">
            <v>-1725.54</v>
          </cell>
          <cell r="AF1124">
            <v>-242.65</v>
          </cell>
          <cell r="AG1124">
            <v>-50.89</v>
          </cell>
          <cell r="AH1124">
            <v>-87.52</v>
          </cell>
          <cell r="AI1124">
            <v>-118.38</v>
          </cell>
          <cell r="AJ1124">
            <v>-59.21</v>
          </cell>
          <cell r="AK1124">
            <v>-358.8</v>
          </cell>
          <cell r="AL1124">
            <v>-195.98</v>
          </cell>
          <cell r="AM1124">
            <v>-168.64</v>
          </cell>
          <cell r="AN1124">
            <v>-70.55</v>
          </cell>
          <cell r="AO1124">
            <v>-105.43</v>
          </cell>
          <cell r="AP1124">
            <v>-113.42</v>
          </cell>
          <cell r="AQ1124">
            <v>-154.08000000000001</v>
          </cell>
          <cell r="AR1124">
            <v>-2108.85</v>
          </cell>
          <cell r="AS1124">
            <v>-337.86</v>
          </cell>
          <cell r="AT1124">
            <v>-116.83</v>
          </cell>
          <cell r="AU1124">
            <v>-76.22</v>
          </cell>
          <cell r="AV1124">
            <v>-127.21</v>
          </cell>
          <cell r="AW1124">
            <v>-105.01</v>
          </cell>
          <cell r="AX1124">
            <v>-332.01</v>
          </cell>
          <cell r="AY1124">
            <v>-219.21</v>
          </cell>
          <cell r="AZ1124">
            <v>-120.8</v>
          </cell>
          <cell r="BA1124">
            <v>-228.03</v>
          </cell>
          <cell r="BB1124">
            <v>-113.16</v>
          </cell>
          <cell r="BC1124">
            <v>-207.11</v>
          </cell>
          <cell r="BD1124">
            <v>-125.41</v>
          </cell>
          <cell r="BE1124">
            <v>-714.02</v>
          </cell>
          <cell r="BF1124">
            <v>-22.46</v>
          </cell>
          <cell r="BG1124">
            <v>-83</v>
          </cell>
          <cell r="BH1124">
            <v>-16.64</v>
          </cell>
          <cell r="BI1124">
            <v>-9.56</v>
          </cell>
          <cell r="BJ1124">
            <v>-25.93</v>
          </cell>
          <cell r="BK1124">
            <v>-124.49</v>
          </cell>
          <cell r="BL1124">
            <v>-163.16999999999999</v>
          </cell>
          <cell r="BM1124">
            <v>-62.84</v>
          </cell>
          <cell r="BN1124">
            <v>-43.08</v>
          </cell>
          <cell r="BO1124">
            <v>-48.64</v>
          </cell>
          <cell r="BP1124">
            <v>-75.58</v>
          </cell>
          <cell r="BQ1124">
            <v>-38.630000000000003</v>
          </cell>
          <cell r="BR1124">
            <v>-582.13</v>
          </cell>
          <cell r="BS1124">
            <v>-56.42</v>
          </cell>
          <cell r="BT1124">
            <v>-35.590000000000003</v>
          </cell>
          <cell r="BU1124">
            <v>5.28</v>
          </cell>
          <cell r="BV1124">
            <v>-10.43</v>
          </cell>
          <cell r="BW1124">
            <v>-27.94</v>
          </cell>
          <cell r="BX1124">
            <v>-105.05</v>
          </cell>
          <cell r="BY1124">
            <v>-132.99</v>
          </cell>
          <cell r="BZ1124">
            <v>-58.26</v>
          </cell>
          <cell r="CA1124">
            <v>-27.63</v>
          </cell>
          <cell r="CB1124">
            <v>-13.8</v>
          </cell>
          <cell r="CC1124">
            <v>-71.53</v>
          </cell>
          <cell r="CD1124">
            <v>-47.77</v>
          </cell>
          <cell r="CE1124">
            <v>-694.99</v>
          </cell>
          <cell r="CF1124">
            <v>-94.71</v>
          </cell>
          <cell r="CG1124">
            <v>-2.66</v>
          </cell>
          <cell r="CH1124">
            <v>-21.9</v>
          </cell>
          <cell r="CI1124">
            <v>-43.73</v>
          </cell>
          <cell r="CJ1124">
            <v>-19.88</v>
          </cell>
          <cell r="CK1124">
            <v>-143.51</v>
          </cell>
          <cell r="CL1124">
            <v>-122.43</v>
          </cell>
          <cell r="CM1124">
            <v>-86.65</v>
          </cell>
          <cell r="CN1124">
            <v>-7.36</v>
          </cell>
          <cell r="CO1124">
            <v>-34</v>
          </cell>
          <cell r="CP1124">
            <v>-60.52</v>
          </cell>
          <cell r="CQ1124">
            <v>-57.65</v>
          </cell>
          <cell r="CR1124">
            <v>-768.88</v>
          </cell>
          <cell r="CS1124">
            <v>-92.94</v>
          </cell>
          <cell r="CT1124">
            <v>-14.9</v>
          </cell>
          <cell r="CU1124">
            <v>-7.24</v>
          </cell>
          <cell r="CV1124">
            <v>-22.44</v>
          </cell>
          <cell r="CW1124">
            <v>-47.52</v>
          </cell>
          <cell r="CX1124">
            <v>-106.63</v>
          </cell>
          <cell r="CY1124">
            <v>-172.83</v>
          </cell>
          <cell r="CZ1124">
            <v>-47.44</v>
          </cell>
          <cell r="DA1124">
            <v>-54.08</v>
          </cell>
          <cell r="DB1124">
            <v>-75.02</v>
          </cell>
          <cell r="DC1124">
            <v>-61.24</v>
          </cell>
          <cell r="DD1124">
            <v>-66.599999999999994</v>
          </cell>
          <cell r="DE1124">
            <v>0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</row>
        <row r="1125">
          <cell r="F1125">
            <v>-53.43</v>
          </cell>
          <cell r="G1125">
            <v>-46.07</v>
          </cell>
          <cell r="H1125">
            <v>-58.48</v>
          </cell>
          <cell r="I1125">
            <v>-33.94</v>
          </cell>
          <cell r="J1125">
            <v>-65.02</v>
          </cell>
          <cell r="K1125">
            <v>-170.96</v>
          </cell>
          <cell r="L1125">
            <v>-78.87</v>
          </cell>
          <cell r="M1125">
            <v>-210.06</v>
          </cell>
          <cell r="N1125">
            <v>-185.88</v>
          </cell>
          <cell r="O1125">
            <v>-59.84</v>
          </cell>
          <cell r="P1125">
            <v>-54.32</v>
          </cell>
          <cell r="Q1125">
            <v>-80.48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BS1125">
            <v>0</v>
          </cell>
          <cell r="BT1125">
            <v>0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0</v>
          </cell>
          <cell r="CD1125">
            <v>0</v>
          </cell>
          <cell r="CE1125">
            <v>0</v>
          </cell>
          <cell r="CF1125">
            <v>0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0</v>
          </cell>
          <cell r="DF1125">
            <v>0</v>
          </cell>
          <cell r="DG1125">
            <v>0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L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Q1125">
            <v>0</v>
          </cell>
          <cell r="DR1125">
            <v>0</v>
          </cell>
          <cell r="DS1125">
            <v>0</v>
          </cell>
          <cell r="DT1125">
            <v>0</v>
          </cell>
          <cell r="DU1125">
            <v>0</v>
          </cell>
          <cell r="DV1125">
            <v>0</v>
          </cell>
          <cell r="DW1125">
            <v>0</v>
          </cell>
          <cell r="DX1125">
            <v>0</v>
          </cell>
          <cell r="DY1125">
            <v>0</v>
          </cell>
          <cell r="DZ1125">
            <v>0</v>
          </cell>
          <cell r="EA1125">
            <v>0</v>
          </cell>
          <cell r="EB1125">
            <v>0</v>
          </cell>
          <cell r="EC1125">
            <v>0</v>
          </cell>
          <cell r="ED1125">
            <v>0</v>
          </cell>
        </row>
        <row r="1126">
          <cell r="F1126">
            <v>0</v>
          </cell>
          <cell r="G1126">
            <v>0</v>
          </cell>
          <cell r="H1126">
            <v>-5.82</v>
          </cell>
          <cell r="I1126">
            <v>-84.83</v>
          </cell>
          <cell r="J1126">
            <v>-38.869999999999997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-27.06</v>
          </cell>
          <cell r="P1126">
            <v>0</v>
          </cell>
          <cell r="Q1126">
            <v>0</v>
          </cell>
          <cell r="R1126">
            <v>-229.38</v>
          </cell>
          <cell r="S1126">
            <v>0</v>
          </cell>
          <cell r="T1126">
            <v>0</v>
          </cell>
          <cell r="U1126">
            <v>-11.35</v>
          </cell>
          <cell r="V1126">
            <v>-53.3</v>
          </cell>
          <cell r="W1126">
            <v>-164.74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-245.81</v>
          </cell>
          <cell r="AF1126">
            <v>0</v>
          </cell>
          <cell r="AG1126">
            <v>-28.26</v>
          </cell>
          <cell r="AH1126">
            <v>-20.43</v>
          </cell>
          <cell r="AI1126">
            <v>-28</v>
          </cell>
          <cell r="AJ1126">
            <v>-135.56</v>
          </cell>
          <cell r="AK1126">
            <v>-33.35</v>
          </cell>
          <cell r="AL1126">
            <v>0</v>
          </cell>
          <cell r="AM1126">
            <v>0</v>
          </cell>
          <cell r="AN1126">
            <v>0</v>
          </cell>
          <cell r="AO1126">
            <v>-0.21</v>
          </cell>
          <cell r="AP1126">
            <v>0</v>
          </cell>
          <cell r="AQ1126">
            <v>0</v>
          </cell>
          <cell r="AR1126">
            <v>-240.44</v>
          </cell>
          <cell r="AS1126">
            <v>0</v>
          </cell>
          <cell r="AT1126">
            <v>-2.4500000000000002</v>
          </cell>
          <cell r="AU1126">
            <v>-23.17</v>
          </cell>
          <cell r="AV1126">
            <v>-40.409999999999997</v>
          </cell>
          <cell r="AW1126">
            <v>-121.72</v>
          </cell>
          <cell r="AX1126">
            <v>-30.65</v>
          </cell>
          <cell r="AY1126">
            <v>0</v>
          </cell>
          <cell r="AZ1126">
            <v>0</v>
          </cell>
          <cell r="BA1126">
            <v>-22.06</v>
          </cell>
          <cell r="BB1126">
            <v>0</v>
          </cell>
          <cell r="BC1126">
            <v>0</v>
          </cell>
          <cell r="BD1126">
            <v>0</v>
          </cell>
          <cell r="BE1126">
            <v>-466.13</v>
          </cell>
          <cell r="BF1126">
            <v>-38.33</v>
          </cell>
          <cell r="BG1126">
            <v>-35.74</v>
          </cell>
          <cell r="BH1126">
            <v>-30.18</v>
          </cell>
          <cell r="BI1126">
            <v>-77.31</v>
          </cell>
          <cell r="BJ1126">
            <v>-117.59</v>
          </cell>
          <cell r="BK1126">
            <v>-50.43</v>
          </cell>
          <cell r="BL1126">
            <v>0</v>
          </cell>
          <cell r="BM1126">
            <v>-10.210000000000001</v>
          </cell>
          <cell r="BN1126">
            <v>-36.78</v>
          </cell>
          <cell r="BO1126">
            <v>-26.68</v>
          </cell>
          <cell r="BP1126">
            <v>-42.89</v>
          </cell>
          <cell r="BQ1126">
            <v>0</v>
          </cell>
          <cell r="BR1126">
            <v>-526.62</v>
          </cell>
          <cell r="BS1126">
            <v>-43.05</v>
          </cell>
          <cell r="BT1126">
            <v>-33.86</v>
          </cell>
          <cell r="BU1126">
            <v>-59.35</v>
          </cell>
          <cell r="BV1126">
            <v>-36.22</v>
          </cell>
          <cell r="BW1126">
            <v>-150.78</v>
          </cell>
          <cell r="BX1126">
            <v>-76.430000000000007</v>
          </cell>
          <cell r="BY1126">
            <v>0</v>
          </cell>
          <cell r="BZ1126">
            <v>-17.899999999999999</v>
          </cell>
          <cell r="CA1126">
            <v>-51.27</v>
          </cell>
          <cell r="CB1126">
            <v>-42.16</v>
          </cell>
          <cell r="CC1126">
            <v>-15.61</v>
          </cell>
          <cell r="CD1126">
            <v>0</v>
          </cell>
          <cell r="CE1126">
            <v>-631.80999999999995</v>
          </cell>
          <cell r="CF1126">
            <v>-80.150000000000006</v>
          </cell>
          <cell r="CG1126">
            <v>-11.86</v>
          </cell>
          <cell r="CH1126">
            <v>-113.12</v>
          </cell>
          <cell r="CI1126">
            <v>-70.06</v>
          </cell>
          <cell r="CJ1126">
            <v>-118.55</v>
          </cell>
          <cell r="CK1126">
            <v>-77.760000000000005</v>
          </cell>
          <cell r="CL1126">
            <v>0</v>
          </cell>
          <cell r="CM1126">
            <v>-23.6</v>
          </cell>
          <cell r="CN1126">
            <v>-54.56</v>
          </cell>
          <cell r="CO1126">
            <v>-52.66</v>
          </cell>
          <cell r="CP1126">
            <v>-24.98</v>
          </cell>
          <cell r="CQ1126">
            <v>-4.51</v>
          </cell>
          <cell r="CR1126">
            <v>-533.74</v>
          </cell>
          <cell r="CS1126">
            <v>-11</v>
          </cell>
          <cell r="CT1126">
            <v>-35.67</v>
          </cell>
          <cell r="CU1126">
            <v>-39.36</v>
          </cell>
          <cell r="CV1126">
            <v>-61.84</v>
          </cell>
          <cell r="CW1126">
            <v>-186.57</v>
          </cell>
          <cell r="CX1126">
            <v>-31.34</v>
          </cell>
          <cell r="CY1126">
            <v>-24.5</v>
          </cell>
          <cell r="CZ1126">
            <v>-9.23</v>
          </cell>
          <cell r="DA1126">
            <v>-28.18</v>
          </cell>
          <cell r="DB1126">
            <v>-54.1</v>
          </cell>
          <cell r="DC1126">
            <v>-35.36</v>
          </cell>
          <cell r="DD1126">
            <v>-16.59</v>
          </cell>
          <cell r="DE1126">
            <v>0</v>
          </cell>
          <cell r="DF1126">
            <v>0</v>
          </cell>
          <cell r="DG1126">
            <v>0</v>
          </cell>
          <cell r="DH1126">
            <v>0</v>
          </cell>
          <cell r="DI1126">
            <v>0</v>
          </cell>
          <cell r="DJ1126">
            <v>0</v>
          </cell>
          <cell r="DK1126">
            <v>0</v>
          </cell>
          <cell r="DL1126">
            <v>0</v>
          </cell>
          <cell r="DM1126">
            <v>0</v>
          </cell>
          <cell r="DN1126">
            <v>0</v>
          </cell>
          <cell r="DO1126">
            <v>0</v>
          </cell>
          <cell r="DP1126">
            <v>0</v>
          </cell>
          <cell r="DQ1126">
            <v>0</v>
          </cell>
          <cell r="DR1126">
            <v>0</v>
          </cell>
          <cell r="DS1126">
            <v>0</v>
          </cell>
          <cell r="DT1126">
            <v>0</v>
          </cell>
          <cell r="DU1126">
            <v>0</v>
          </cell>
          <cell r="DV1126">
            <v>0</v>
          </cell>
          <cell r="DW1126">
            <v>0</v>
          </cell>
          <cell r="DX1126">
            <v>0</v>
          </cell>
          <cell r="DY1126">
            <v>0</v>
          </cell>
          <cell r="DZ1126">
            <v>0</v>
          </cell>
          <cell r="EA1126">
            <v>0</v>
          </cell>
          <cell r="EB1126">
            <v>0</v>
          </cell>
          <cell r="EC1126">
            <v>0</v>
          </cell>
          <cell r="ED1126">
            <v>0</v>
          </cell>
        </row>
        <row r="1127"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>
            <v>0</v>
          </cell>
          <cell r="DD1127">
            <v>0</v>
          </cell>
          <cell r="DE1127">
            <v>0</v>
          </cell>
          <cell r="DF1127">
            <v>0</v>
          </cell>
          <cell r="DG1127">
            <v>0</v>
          </cell>
          <cell r="DH1127">
            <v>0</v>
          </cell>
          <cell r="DI1127">
            <v>0</v>
          </cell>
          <cell r="DJ1127">
            <v>0</v>
          </cell>
          <cell r="DK1127">
            <v>0</v>
          </cell>
          <cell r="DL1127">
            <v>0</v>
          </cell>
          <cell r="DM1127">
            <v>0</v>
          </cell>
          <cell r="DN1127">
            <v>0</v>
          </cell>
          <cell r="DO1127">
            <v>0</v>
          </cell>
          <cell r="DP1127">
            <v>0</v>
          </cell>
          <cell r="DQ1127">
            <v>0</v>
          </cell>
          <cell r="DR1127">
            <v>0</v>
          </cell>
          <cell r="DS1127">
            <v>0</v>
          </cell>
          <cell r="DT1127">
            <v>0</v>
          </cell>
          <cell r="DU1127">
            <v>0</v>
          </cell>
          <cell r="DV1127">
            <v>0</v>
          </cell>
          <cell r="DW1127">
            <v>0</v>
          </cell>
          <cell r="DX1127">
            <v>0</v>
          </cell>
          <cell r="DY1127">
            <v>0</v>
          </cell>
          <cell r="DZ1127">
            <v>0</v>
          </cell>
          <cell r="EA1127">
            <v>0</v>
          </cell>
          <cell r="EB1127">
            <v>0</v>
          </cell>
          <cell r="EC1127">
            <v>0</v>
          </cell>
          <cell r="ED1127">
            <v>0</v>
          </cell>
        </row>
        <row r="1128">
          <cell r="F1128">
            <v>0</v>
          </cell>
          <cell r="G1128">
            <v>0</v>
          </cell>
          <cell r="H1128">
            <v>0</v>
          </cell>
          <cell r="I1128">
            <v>-9.9</v>
          </cell>
          <cell r="J1128">
            <v>0</v>
          </cell>
          <cell r="K1128">
            <v>-42.95</v>
          </cell>
          <cell r="L1128">
            <v>-6.17</v>
          </cell>
          <cell r="M1128">
            <v>-37.380000000000003</v>
          </cell>
          <cell r="N1128">
            <v>-50.6</v>
          </cell>
          <cell r="O1128">
            <v>-35.04</v>
          </cell>
          <cell r="P1128">
            <v>0</v>
          </cell>
          <cell r="Q1128">
            <v>0</v>
          </cell>
          <cell r="R1128">
            <v>-111.87</v>
          </cell>
          <cell r="S1128">
            <v>0</v>
          </cell>
          <cell r="T1128">
            <v>-13.98</v>
          </cell>
          <cell r="U1128">
            <v>0</v>
          </cell>
          <cell r="V1128">
            <v>0</v>
          </cell>
          <cell r="W1128">
            <v>0</v>
          </cell>
          <cell r="X1128">
            <v>-9.27</v>
          </cell>
          <cell r="Y1128">
            <v>-11.06</v>
          </cell>
          <cell r="Z1128">
            <v>-17.100000000000001</v>
          </cell>
          <cell r="AA1128">
            <v>-32.71</v>
          </cell>
          <cell r="AB1128">
            <v>-27.75</v>
          </cell>
          <cell r="AC1128">
            <v>0</v>
          </cell>
          <cell r="AD1128">
            <v>0</v>
          </cell>
          <cell r="AE1128">
            <v>-152.12</v>
          </cell>
          <cell r="AF1128">
            <v>0</v>
          </cell>
          <cell r="AG1128">
            <v>-11.09</v>
          </cell>
          <cell r="AH1128">
            <v>0</v>
          </cell>
          <cell r="AI1128">
            <v>0</v>
          </cell>
          <cell r="AJ1128">
            <v>0</v>
          </cell>
          <cell r="AK1128">
            <v>-47.57</v>
          </cell>
          <cell r="AL1128">
            <v>-9.7899999999999991</v>
          </cell>
          <cell r="AM1128">
            <v>-17.399999999999999</v>
          </cell>
          <cell r="AN1128">
            <v>-44.14</v>
          </cell>
          <cell r="AO1128">
            <v>-22.12</v>
          </cell>
          <cell r="AP1128">
            <v>0</v>
          </cell>
          <cell r="AQ1128">
            <v>0</v>
          </cell>
          <cell r="AR1128">
            <v>-136.65</v>
          </cell>
          <cell r="AS1128">
            <v>0</v>
          </cell>
          <cell r="AT1128">
            <v>-7.37</v>
          </cell>
          <cell r="AU1128">
            <v>-6.1</v>
          </cell>
          <cell r="AV1128">
            <v>-8.68</v>
          </cell>
          <cell r="AW1128">
            <v>0</v>
          </cell>
          <cell r="AX1128">
            <v>-26.03</v>
          </cell>
          <cell r="AY1128">
            <v>-23.03</v>
          </cell>
          <cell r="AZ1128">
            <v>-11.86</v>
          </cell>
          <cell r="BA1128">
            <v>-31.95</v>
          </cell>
          <cell r="BB1128">
            <v>-21.63</v>
          </cell>
          <cell r="BC1128">
            <v>0</v>
          </cell>
          <cell r="BD1128">
            <v>0</v>
          </cell>
          <cell r="BE1128">
            <v>-80.650000000000006</v>
          </cell>
          <cell r="BF1128">
            <v>0</v>
          </cell>
          <cell r="BG1128">
            <v>0.06</v>
          </cell>
          <cell r="BH1128">
            <v>0</v>
          </cell>
          <cell r="BI1128">
            <v>0</v>
          </cell>
          <cell r="BJ1128">
            <v>0</v>
          </cell>
          <cell r="BK1128">
            <v>-13.86</v>
          </cell>
          <cell r="BL1128">
            <v>-18.14</v>
          </cell>
          <cell r="BM1128">
            <v>-11.21</v>
          </cell>
          <cell r="BN1128">
            <v>-24.8</v>
          </cell>
          <cell r="BO1128">
            <v>-12.93</v>
          </cell>
          <cell r="BP1128">
            <v>0.23</v>
          </cell>
          <cell r="BQ1128">
            <v>0</v>
          </cell>
          <cell r="BR1128">
            <v>-101.81</v>
          </cell>
          <cell r="BS1128">
            <v>0</v>
          </cell>
          <cell r="BT1128">
            <v>7.0000000000000007E-2</v>
          </cell>
          <cell r="BU1128">
            <v>0</v>
          </cell>
          <cell r="BV1128">
            <v>0</v>
          </cell>
          <cell r="BW1128">
            <v>0</v>
          </cell>
          <cell r="BX1128">
            <v>-31.71</v>
          </cell>
          <cell r="BY1128">
            <v>-7.36</v>
          </cell>
          <cell r="BZ1128">
            <v>-16.29</v>
          </cell>
          <cell r="CA1128">
            <v>-28.14</v>
          </cell>
          <cell r="CB1128">
            <v>-16.57</v>
          </cell>
          <cell r="CC1128">
            <v>-1.83</v>
          </cell>
          <cell r="CD1128">
            <v>0</v>
          </cell>
          <cell r="CE1128">
            <v>-136.69</v>
          </cell>
          <cell r="CF1128">
            <v>0.05</v>
          </cell>
          <cell r="CG1128">
            <v>0</v>
          </cell>
          <cell r="CH1128">
            <v>0</v>
          </cell>
          <cell r="CI1128">
            <v>-8.77</v>
          </cell>
          <cell r="CJ1128">
            <v>0</v>
          </cell>
          <cell r="CK1128">
            <v>-26.37</v>
          </cell>
          <cell r="CL1128">
            <v>-20.46</v>
          </cell>
          <cell r="CM1128">
            <v>-16.91</v>
          </cell>
          <cell r="CN1128">
            <v>-29.22</v>
          </cell>
          <cell r="CO1128">
            <v>-32.28</v>
          </cell>
          <cell r="CP1128">
            <v>-2.74</v>
          </cell>
          <cell r="CQ1128">
            <v>0</v>
          </cell>
          <cell r="CR1128">
            <v>-145.09</v>
          </cell>
          <cell r="CS1128">
            <v>0</v>
          </cell>
          <cell r="CT1128">
            <v>0.51</v>
          </cell>
          <cell r="CU1128">
            <v>0</v>
          </cell>
          <cell r="CV1128">
            <v>0</v>
          </cell>
          <cell r="CW1128">
            <v>0</v>
          </cell>
          <cell r="CX1128">
            <v>-34.67</v>
          </cell>
          <cell r="CY1128">
            <v>-15.12</v>
          </cell>
          <cell r="CZ1128">
            <v>-13.63</v>
          </cell>
          <cell r="DA1128">
            <v>-42.07</v>
          </cell>
          <cell r="DB1128">
            <v>-32.78</v>
          </cell>
          <cell r="DC1128">
            <v>-7.33</v>
          </cell>
          <cell r="DD1128">
            <v>0</v>
          </cell>
          <cell r="DE1128">
            <v>0</v>
          </cell>
          <cell r="DF1128">
            <v>0</v>
          </cell>
          <cell r="DG1128">
            <v>0</v>
          </cell>
          <cell r="DH1128">
            <v>0</v>
          </cell>
          <cell r="DI1128">
            <v>0</v>
          </cell>
          <cell r="DJ1128">
            <v>0</v>
          </cell>
          <cell r="DK1128">
            <v>0</v>
          </cell>
          <cell r="DL1128">
            <v>0</v>
          </cell>
          <cell r="DM1128">
            <v>0</v>
          </cell>
          <cell r="DN1128">
            <v>0</v>
          </cell>
          <cell r="DO1128">
            <v>0</v>
          </cell>
          <cell r="DP1128">
            <v>0</v>
          </cell>
          <cell r="DQ1128">
            <v>0</v>
          </cell>
          <cell r="DR1128">
            <v>0</v>
          </cell>
          <cell r="DS1128">
            <v>0</v>
          </cell>
          <cell r="DT1128">
            <v>0</v>
          </cell>
          <cell r="DU1128">
            <v>0</v>
          </cell>
          <cell r="DV1128">
            <v>0</v>
          </cell>
          <cell r="DW1128">
            <v>0</v>
          </cell>
          <cell r="DX1128">
            <v>0</v>
          </cell>
          <cell r="DY1128">
            <v>0</v>
          </cell>
          <cell r="DZ1128">
            <v>0</v>
          </cell>
          <cell r="EA1128">
            <v>0</v>
          </cell>
          <cell r="EB1128">
            <v>0</v>
          </cell>
          <cell r="EC1128">
            <v>0</v>
          </cell>
          <cell r="ED1128">
            <v>0</v>
          </cell>
        </row>
        <row r="1129"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0</v>
          </cell>
          <cell r="CB1129">
            <v>0</v>
          </cell>
          <cell r="CC1129">
            <v>0</v>
          </cell>
          <cell r="CD1129">
            <v>0</v>
          </cell>
          <cell r="CE1129">
            <v>0</v>
          </cell>
          <cell r="CF1129">
            <v>0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>
            <v>0</v>
          </cell>
          <cell r="DD1129">
            <v>0</v>
          </cell>
          <cell r="DE1129">
            <v>0</v>
          </cell>
          <cell r="DF1129">
            <v>0</v>
          </cell>
          <cell r="DG1129">
            <v>0</v>
          </cell>
          <cell r="DH1129">
            <v>0</v>
          </cell>
          <cell r="DI1129">
            <v>0</v>
          </cell>
          <cell r="DJ1129">
            <v>0</v>
          </cell>
          <cell r="DK1129">
            <v>0</v>
          </cell>
          <cell r="DL1129">
            <v>0</v>
          </cell>
          <cell r="DM1129">
            <v>0</v>
          </cell>
          <cell r="DN1129">
            <v>0</v>
          </cell>
          <cell r="DO1129">
            <v>0</v>
          </cell>
          <cell r="DP1129">
            <v>0</v>
          </cell>
          <cell r="DQ1129">
            <v>0</v>
          </cell>
          <cell r="DR1129">
            <v>0</v>
          </cell>
          <cell r="DS1129">
            <v>0</v>
          </cell>
          <cell r="DT1129">
            <v>0</v>
          </cell>
          <cell r="DU1129">
            <v>0</v>
          </cell>
          <cell r="DV1129">
            <v>0</v>
          </cell>
          <cell r="DW1129">
            <v>0</v>
          </cell>
          <cell r="DX1129">
            <v>0</v>
          </cell>
          <cell r="DY1129">
            <v>0</v>
          </cell>
          <cell r="DZ1129">
            <v>0</v>
          </cell>
          <cell r="EA1129">
            <v>0</v>
          </cell>
          <cell r="EB1129">
            <v>0</v>
          </cell>
          <cell r="EC1129">
            <v>0</v>
          </cell>
          <cell r="ED1129">
            <v>0</v>
          </cell>
        </row>
        <row r="1130">
          <cell r="F1130">
            <v>-5.97</v>
          </cell>
          <cell r="G1130">
            <v>-3.39</v>
          </cell>
          <cell r="H1130">
            <v>-9.35</v>
          </cell>
          <cell r="I1130">
            <v>-22.51</v>
          </cell>
          <cell r="J1130">
            <v>0</v>
          </cell>
          <cell r="K1130">
            <v>-22.96</v>
          </cell>
          <cell r="L1130">
            <v>-1.1100000000000001</v>
          </cell>
          <cell r="M1130">
            <v>-45.56</v>
          </cell>
          <cell r="N1130">
            <v>-27.51</v>
          </cell>
          <cell r="O1130">
            <v>-11.52</v>
          </cell>
          <cell r="P1130">
            <v>-4.0199999999999996</v>
          </cell>
          <cell r="Q1130">
            <v>-1.6</v>
          </cell>
          <cell r="R1130">
            <v>-162.19999999999999</v>
          </cell>
          <cell r="S1130">
            <v>-0.44</v>
          </cell>
          <cell r="T1130">
            <v>-1.0900000000000001</v>
          </cell>
          <cell r="U1130">
            <v>-12.34</v>
          </cell>
          <cell r="V1130">
            <v>-7.88</v>
          </cell>
          <cell r="W1130">
            <v>-53.31</v>
          </cell>
          <cell r="X1130">
            <v>-23.79</v>
          </cell>
          <cell r="Y1130">
            <v>-17.649999999999999</v>
          </cell>
          <cell r="Z1130">
            <v>-23.18</v>
          </cell>
          <cell r="AA1130">
            <v>-13.23</v>
          </cell>
          <cell r="AB1130">
            <v>-5.69</v>
          </cell>
          <cell r="AC1130">
            <v>-2.4</v>
          </cell>
          <cell r="AD1130">
            <v>-1.22</v>
          </cell>
          <cell r="AE1130">
            <v>-140.11000000000001</v>
          </cell>
          <cell r="AF1130">
            <v>-2.79</v>
          </cell>
          <cell r="AG1130">
            <v>-2.35</v>
          </cell>
          <cell r="AH1130">
            <v>-9.7799999999999994</v>
          </cell>
          <cell r="AI1130">
            <v>-1.52</v>
          </cell>
          <cell r="AJ1130">
            <v>-13.29</v>
          </cell>
          <cell r="AK1130">
            <v>-47.12</v>
          </cell>
          <cell r="AL1130">
            <v>-20.29</v>
          </cell>
          <cell r="AM1130">
            <v>-19.12</v>
          </cell>
          <cell r="AN1130">
            <v>-18.329999999999998</v>
          </cell>
          <cell r="AO1130">
            <v>-1.96</v>
          </cell>
          <cell r="AP1130">
            <v>-2.35</v>
          </cell>
          <cell r="AQ1130">
            <v>-1.2</v>
          </cell>
          <cell r="AR1130">
            <v>-107.44</v>
          </cell>
          <cell r="AS1130">
            <v>-3.47</v>
          </cell>
          <cell r="AT1130">
            <v>-1.22</v>
          </cell>
          <cell r="AU1130">
            <v>-9.98</v>
          </cell>
          <cell r="AV1130">
            <v>-5.18</v>
          </cell>
          <cell r="AW1130">
            <v>0</v>
          </cell>
          <cell r="AX1130">
            <v>-31</v>
          </cell>
          <cell r="AY1130">
            <v>-19.489999999999998</v>
          </cell>
          <cell r="AZ1130">
            <v>-15.12</v>
          </cell>
          <cell r="BA1130">
            <v>-17.559999999999999</v>
          </cell>
          <cell r="BB1130">
            <v>-1.92</v>
          </cell>
          <cell r="BC1130">
            <v>-0.73</v>
          </cell>
          <cell r="BD1130">
            <v>-1.77</v>
          </cell>
          <cell r="BE1130">
            <v>-16.41</v>
          </cell>
          <cell r="BF1130">
            <v>-0.22</v>
          </cell>
          <cell r="BG1130">
            <v>-1.42</v>
          </cell>
          <cell r="BH1130">
            <v>-1.05</v>
          </cell>
          <cell r="BI1130">
            <v>-0.33</v>
          </cell>
          <cell r="BJ1130">
            <v>0</v>
          </cell>
          <cell r="BK1130">
            <v>-5.67</v>
          </cell>
          <cell r="BL1130">
            <v>-1.23</v>
          </cell>
          <cell r="BM1130">
            <v>-3.22</v>
          </cell>
          <cell r="BN1130">
            <v>-0.48</v>
          </cell>
          <cell r="BO1130">
            <v>-0.03</v>
          </cell>
          <cell r="BP1130">
            <v>-0.43</v>
          </cell>
          <cell r="BQ1130">
            <v>-2.33</v>
          </cell>
          <cell r="BR1130">
            <v>-23.49</v>
          </cell>
          <cell r="BS1130">
            <v>-0.33</v>
          </cell>
          <cell r="BT1130">
            <v>-5.93</v>
          </cell>
          <cell r="BU1130">
            <v>-0.36</v>
          </cell>
          <cell r="BV1130">
            <v>-0.39</v>
          </cell>
          <cell r="BW1130">
            <v>0</v>
          </cell>
          <cell r="BX1130">
            <v>-8.82</v>
          </cell>
          <cell r="BY1130">
            <v>-2.2400000000000002</v>
          </cell>
          <cell r="BZ1130">
            <v>-3.44</v>
          </cell>
          <cell r="CA1130">
            <v>-0.55000000000000004</v>
          </cell>
          <cell r="CB1130">
            <v>-0.05</v>
          </cell>
          <cell r="CC1130">
            <v>-0.51</v>
          </cell>
          <cell r="CD1130">
            <v>-0.88</v>
          </cell>
          <cell r="CE1130">
            <v>-14.6</v>
          </cell>
          <cell r="CF1130">
            <v>-0.36</v>
          </cell>
          <cell r="CG1130">
            <v>-0.34</v>
          </cell>
          <cell r="CH1130">
            <v>-2.2799999999999998</v>
          </cell>
          <cell r="CI1130">
            <v>-0.33</v>
          </cell>
          <cell r="CJ1130">
            <v>0</v>
          </cell>
          <cell r="CK1130">
            <v>-0.54</v>
          </cell>
          <cell r="CL1130">
            <v>0.26</v>
          </cell>
          <cell r="CM1130">
            <v>-5.96</v>
          </cell>
          <cell r="CN1130">
            <v>-2.57</v>
          </cell>
          <cell r="CO1130">
            <v>-0.01</v>
          </cell>
          <cell r="CP1130">
            <v>-1.94</v>
          </cell>
          <cell r="CQ1130">
            <v>-0.53</v>
          </cell>
          <cell r="CR1130">
            <v>-24.37</v>
          </cell>
          <cell r="CS1130">
            <v>-0.85</v>
          </cell>
          <cell r="CT1130">
            <v>-1.1599999999999999</v>
          </cell>
          <cell r="CU1130">
            <v>-1.78</v>
          </cell>
          <cell r="CV1130">
            <v>-0.44</v>
          </cell>
          <cell r="CW1130">
            <v>0</v>
          </cell>
          <cell r="CX1130">
            <v>-5.75</v>
          </cell>
          <cell r="CY1130">
            <v>-0.4</v>
          </cell>
          <cell r="CZ1130">
            <v>-7.69</v>
          </cell>
          <cell r="DA1130">
            <v>-2.96</v>
          </cell>
          <cell r="DB1130">
            <v>-0.2</v>
          </cell>
          <cell r="DC1130">
            <v>-0.63</v>
          </cell>
          <cell r="DD1130">
            <v>-2.5099999999999998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0</v>
          </cell>
        </row>
        <row r="1131"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0</v>
          </cell>
        </row>
        <row r="1132">
          <cell r="F1132">
            <v>0</v>
          </cell>
          <cell r="G1132">
            <v>0</v>
          </cell>
          <cell r="H1132">
            <v>0</v>
          </cell>
          <cell r="I1132">
            <v>-0.01</v>
          </cell>
          <cell r="J1132">
            <v>0</v>
          </cell>
          <cell r="K1132">
            <v>-0.46</v>
          </cell>
          <cell r="L1132">
            <v>0</v>
          </cell>
          <cell r="M1132">
            <v>-1.84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-3.02</v>
          </cell>
          <cell r="S1132">
            <v>-0.01</v>
          </cell>
          <cell r="T1132">
            <v>0</v>
          </cell>
          <cell r="U1132">
            <v>0</v>
          </cell>
          <cell r="V1132">
            <v>-0.01</v>
          </cell>
          <cell r="W1132">
            <v>0</v>
          </cell>
          <cell r="X1132">
            <v>-0.44</v>
          </cell>
          <cell r="Y1132">
            <v>0</v>
          </cell>
          <cell r="Z1132">
            <v>-2.57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-3.98</v>
          </cell>
          <cell r="AF1132">
            <v>-0.01</v>
          </cell>
          <cell r="AG1132">
            <v>0</v>
          </cell>
          <cell r="AH1132">
            <v>0</v>
          </cell>
          <cell r="AI1132">
            <v>-0.02</v>
          </cell>
          <cell r="AJ1132">
            <v>0</v>
          </cell>
          <cell r="AK1132">
            <v>-0.76</v>
          </cell>
          <cell r="AL1132">
            <v>0</v>
          </cell>
          <cell r="AM1132">
            <v>-3.2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-2.69</v>
          </cell>
          <cell r="AS1132">
            <v>-0.01</v>
          </cell>
          <cell r="AT1132">
            <v>0</v>
          </cell>
          <cell r="AU1132">
            <v>-0.06</v>
          </cell>
          <cell r="AV1132">
            <v>-0.03</v>
          </cell>
          <cell r="AW1132">
            <v>0</v>
          </cell>
          <cell r="AX1132">
            <v>-0.21</v>
          </cell>
          <cell r="AY1132">
            <v>0</v>
          </cell>
          <cell r="AZ1132">
            <v>-2.38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</row>
        <row r="1133">
          <cell r="F1133">
            <v>-2.86</v>
          </cell>
          <cell r="G1133">
            <v>-2.71</v>
          </cell>
          <cell r="H1133">
            <v>-1.39</v>
          </cell>
          <cell r="I1133">
            <v>-6.65</v>
          </cell>
          <cell r="J1133">
            <v>0</v>
          </cell>
          <cell r="K1133">
            <v>-1.52</v>
          </cell>
          <cell r="L1133">
            <v>-1.56</v>
          </cell>
          <cell r="M1133">
            <v>0</v>
          </cell>
          <cell r="N1133">
            <v>-1.49</v>
          </cell>
          <cell r="O1133">
            <v>-3.99</v>
          </cell>
          <cell r="P1133">
            <v>-2.23</v>
          </cell>
          <cell r="Q1133">
            <v>-2.23</v>
          </cell>
          <cell r="R1133">
            <v>-24.53</v>
          </cell>
          <cell r="S1133">
            <v>-4.78</v>
          </cell>
          <cell r="T1133">
            <v>-2.19</v>
          </cell>
          <cell r="U1133">
            <v>-1.07</v>
          </cell>
          <cell r="V1133">
            <v>0</v>
          </cell>
          <cell r="W1133">
            <v>0</v>
          </cell>
          <cell r="X1133">
            <v>-4.54</v>
          </cell>
          <cell r="Y1133">
            <v>-3.93</v>
          </cell>
          <cell r="Z1133">
            <v>-0.45</v>
          </cell>
          <cell r="AA1133">
            <v>-0.77</v>
          </cell>
          <cell r="AB1133">
            <v>-3.08</v>
          </cell>
          <cell r="AC1133">
            <v>-1.1299999999999999</v>
          </cell>
          <cell r="AD1133">
            <v>-2.59</v>
          </cell>
          <cell r="AE1133">
            <v>-34.29</v>
          </cell>
          <cell r="AF1133">
            <v>-4.01</v>
          </cell>
          <cell r="AG1133">
            <v>-3.18</v>
          </cell>
          <cell r="AH1133">
            <v>-1.44</v>
          </cell>
          <cell r="AI1133">
            <v>0</v>
          </cell>
          <cell r="AJ1133">
            <v>0</v>
          </cell>
          <cell r="AK1133">
            <v>0</v>
          </cell>
          <cell r="AL1133">
            <v>0.11</v>
          </cell>
          <cell r="AM1133">
            <v>-3.69</v>
          </cell>
          <cell r="AN1133">
            <v>-6.9</v>
          </cell>
          <cell r="AO1133">
            <v>-8.1</v>
          </cell>
          <cell r="AP1133">
            <v>-3.83</v>
          </cell>
          <cell r="AQ1133">
            <v>-3.25</v>
          </cell>
          <cell r="AR1133">
            <v>-40.31</v>
          </cell>
          <cell r="AS1133">
            <v>-3</v>
          </cell>
          <cell r="AT1133">
            <v>-1.23</v>
          </cell>
          <cell r="AU1133">
            <v>0.43</v>
          </cell>
          <cell r="AV1133">
            <v>-4.79</v>
          </cell>
          <cell r="AW1133">
            <v>0</v>
          </cell>
          <cell r="AX1133">
            <v>-5.96</v>
          </cell>
          <cell r="AY1133">
            <v>-1.74</v>
          </cell>
          <cell r="AZ1133">
            <v>-1.54</v>
          </cell>
          <cell r="BA1133">
            <v>-9.15</v>
          </cell>
          <cell r="BB1133">
            <v>-2.38</v>
          </cell>
          <cell r="BC1133">
            <v>-6.54</v>
          </cell>
          <cell r="BD1133">
            <v>-4.41</v>
          </cell>
          <cell r="BE1133">
            <v>-32.18</v>
          </cell>
          <cell r="BF1133">
            <v>-4.12</v>
          </cell>
          <cell r="BG1133">
            <v>-4.1100000000000003</v>
          </cell>
          <cell r="BH1133">
            <v>0.08</v>
          </cell>
          <cell r="BI1133">
            <v>0</v>
          </cell>
          <cell r="BJ1133">
            <v>0</v>
          </cell>
          <cell r="BK1133">
            <v>-5.03</v>
          </cell>
          <cell r="BL1133">
            <v>-1.73</v>
          </cell>
          <cell r="BM1133">
            <v>-5.1100000000000003</v>
          </cell>
          <cell r="BN1133">
            <v>-6.05</v>
          </cell>
          <cell r="BO1133">
            <v>-1.23</v>
          </cell>
          <cell r="BP1133">
            <v>-2.29</v>
          </cell>
          <cell r="BQ1133">
            <v>-2.6</v>
          </cell>
          <cell r="BR1133">
            <v>-39.75</v>
          </cell>
          <cell r="BS1133">
            <v>-1.99</v>
          </cell>
          <cell r="BT1133">
            <v>-2.95</v>
          </cell>
          <cell r="BU1133">
            <v>-0.53</v>
          </cell>
          <cell r="BV1133">
            <v>0</v>
          </cell>
          <cell r="BW1133">
            <v>0</v>
          </cell>
          <cell r="BX1133">
            <v>-7.66</v>
          </cell>
          <cell r="BY1133">
            <v>-3.34</v>
          </cell>
          <cell r="BZ1133">
            <v>-3.05</v>
          </cell>
          <cell r="CA1133">
            <v>-12.4</v>
          </cell>
          <cell r="CB1133">
            <v>-3.51</v>
          </cell>
          <cell r="CC1133">
            <v>-3.34</v>
          </cell>
          <cell r="CD1133">
            <v>-0.99</v>
          </cell>
          <cell r="CE1133">
            <v>-28.55</v>
          </cell>
          <cell r="CF1133">
            <v>-0.96</v>
          </cell>
          <cell r="CG1133">
            <v>0.41</v>
          </cell>
          <cell r="CH1133">
            <v>0.33</v>
          </cell>
          <cell r="CI1133">
            <v>0.03</v>
          </cell>
          <cell r="CJ1133">
            <v>0</v>
          </cell>
          <cell r="CK1133">
            <v>-7.94</v>
          </cell>
          <cell r="CL1133">
            <v>-1.33</v>
          </cell>
          <cell r="CM1133">
            <v>-3.16</v>
          </cell>
          <cell r="CN1133">
            <v>-1.63</v>
          </cell>
          <cell r="CO1133">
            <v>-6.18</v>
          </cell>
          <cell r="CP1133">
            <v>-1.76</v>
          </cell>
          <cell r="CQ1133">
            <v>-6.35</v>
          </cell>
          <cell r="CR1133">
            <v>-40.44</v>
          </cell>
          <cell r="CS1133">
            <v>-2.73</v>
          </cell>
          <cell r="CT1133">
            <v>-2.62</v>
          </cell>
          <cell r="CU1133">
            <v>-0.59</v>
          </cell>
          <cell r="CV1133">
            <v>-0.64</v>
          </cell>
          <cell r="CW1133">
            <v>0.03</v>
          </cell>
          <cell r="CX1133">
            <v>-13.65</v>
          </cell>
          <cell r="CY1133">
            <v>-4.1399999999999997</v>
          </cell>
          <cell r="CZ1133">
            <v>-0.67</v>
          </cell>
          <cell r="DA1133">
            <v>-5.75</v>
          </cell>
          <cell r="DB1133">
            <v>-7.08</v>
          </cell>
          <cell r="DC1133">
            <v>-1.67</v>
          </cell>
          <cell r="DD1133">
            <v>-0.93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</row>
        <row r="1134">
          <cell r="F1134">
            <v>-18.72</v>
          </cell>
          <cell r="G1134">
            <v>-24.58</v>
          </cell>
          <cell r="H1134">
            <v>-18.87</v>
          </cell>
          <cell r="I1134">
            <v>-11.64</v>
          </cell>
          <cell r="J1134">
            <v>-48.46</v>
          </cell>
          <cell r="K1134">
            <v>-14.18</v>
          </cell>
          <cell r="L1134">
            <v>-3.53</v>
          </cell>
          <cell r="M1134">
            <v>-16.489999999999998</v>
          </cell>
          <cell r="N1134">
            <v>-35.93</v>
          </cell>
          <cell r="O1134">
            <v>-32.92</v>
          </cell>
          <cell r="P1134">
            <v>-21.04</v>
          </cell>
          <cell r="Q1134">
            <v>-13.53</v>
          </cell>
          <cell r="R1134">
            <v>-195.4</v>
          </cell>
          <cell r="S1134">
            <v>-5.18</v>
          </cell>
          <cell r="T1134">
            <v>-4.54</v>
          </cell>
          <cell r="U1134">
            <v>-20.09</v>
          </cell>
          <cell r="V1134">
            <v>-12.16</v>
          </cell>
          <cell r="W1134">
            <v>-31.12</v>
          </cell>
          <cell r="X1134">
            <v>-16.29</v>
          </cell>
          <cell r="Y1134">
            <v>-19.16</v>
          </cell>
          <cell r="Z1134">
            <v>-21.78</v>
          </cell>
          <cell r="AA1134">
            <v>-26.75</v>
          </cell>
          <cell r="AB1134">
            <v>-20.95</v>
          </cell>
          <cell r="AC1134">
            <v>-8.73</v>
          </cell>
          <cell r="AD1134">
            <v>-8.64</v>
          </cell>
          <cell r="AE1134">
            <v>-175.83</v>
          </cell>
          <cell r="AF1134">
            <v>-6.55</v>
          </cell>
          <cell r="AG1134">
            <v>-5.86</v>
          </cell>
          <cell r="AH1134">
            <v>-6.46</v>
          </cell>
          <cell r="AI1134">
            <v>-8.4499999999999993</v>
          </cell>
          <cell r="AJ1134">
            <v>-27.9</v>
          </cell>
          <cell r="AK1134">
            <v>-25.21</v>
          </cell>
          <cell r="AL1134">
            <v>-16.559999999999999</v>
          </cell>
          <cell r="AM1134">
            <v>-26.92</v>
          </cell>
          <cell r="AN1134">
            <v>-20.45</v>
          </cell>
          <cell r="AO1134">
            <v>-3.1</v>
          </cell>
          <cell r="AP1134">
            <v>-12.57</v>
          </cell>
          <cell r="AQ1134">
            <v>-15.8</v>
          </cell>
          <cell r="AR1134">
            <v>-184.48</v>
          </cell>
          <cell r="AS1134">
            <v>-11.35</v>
          </cell>
          <cell r="AT1134">
            <v>-9.14</v>
          </cell>
          <cell r="AU1134">
            <v>-4.72</v>
          </cell>
          <cell r="AV1134">
            <v>-3.57</v>
          </cell>
          <cell r="AW1134">
            <v>-0.88</v>
          </cell>
          <cell r="AX1134">
            <v>-55.42</v>
          </cell>
          <cell r="AY1134">
            <v>-25</v>
          </cell>
          <cell r="AZ1134">
            <v>-31.59</v>
          </cell>
          <cell r="BA1134">
            <v>-18.190000000000001</v>
          </cell>
          <cell r="BB1134">
            <v>-4.04</v>
          </cell>
          <cell r="BC1134">
            <v>-9.3699999999999992</v>
          </cell>
          <cell r="BD1134">
            <v>-11.2</v>
          </cell>
          <cell r="BE1134">
            <v>-129.36000000000001</v>
          </cell>
          <cell r="BF1134">
            <v>-6.84</v>
          </cell>
          <cell r="BG1134">
            <v>-1.4</v>
          </cell>
          <cell r="BH1134">
            <v>-9.16</v>
          </cell>
          <cell r="BI1134">
            <v>-0.13</v>
          </cell>
          <cell r="BJ1134">
            <v>0</v>
          </cell>
          <cell r="BK1134">
            <v>-49.92</v>
          </cell>
          <cell r="BL1134">
            <v>-19.95</v>
          </cell>
          <cell r="BM1134">
            <v>-17.39</v>
          </cell>
          <cell r="BN1134">
            <v>-8.0299999999999994</v>
          </cell>
          <cell r="BO1134">
            <v>-4.4800000000000004</v>
          </cell>
          <cell r="BP1134">
            <v>-4.8499999999999996</v>
          </cell>
          <cell r="BQ1134">
            <v>-7.21</v>
          </cell>
          <cell r="BR1134">
            <v>-130.19999999999999</v>
          </cell>
          <cell r="BS1134">
            <v>-10.98</v>
          </cell>
          <cell r="BT1134">
            <v>-4.5</v>
          </cell>
          <cell r="BU1134">
            <v>-7.59</v>
          </cell>
          <cell r="BV1134">
            <v>-0.15</v>
          </cell>
          <cell r="BW1134">
            <v>0</v>
          </cell>
          <cell r="BX1134">
            <v>-39.28</v>
          </cell>
          <cell r="BY1134">
            <v>-32.229999999999997</v>
          </cell>
          <cell r="BZ1134">
            <v>-11.45</v>
          </cell>
          <cell r="CA1134">
            <v>-8.7200000000000006</v>
          </cell>
          <cell r="CB1134">
            <v>-2.2799999999999998</v>
          </cell>
          <cell r="CC1134">
            <v>-1.35</v>
          </cell>
          <cell r="CD1134">
            <v>-11.68</v>
          </cell>
          <cell r="CE1134">
            <v>-82.8</v>
          </cell>
          <cell r="CF1134">
            <v>-6.12</v>
          </cell>
          <cell r="CG1134">
            <v>-6.67</v>
          </cell>
          <cell r="CH1134">
            <v>-3.43</v>
          </cell>
          <cell r="CI1134">
            <v>-0.2</v>
          </cell>
          <cell r="CJ1134">
            <v>0</v>
          </cell>
          <cell r="CK1134">
            <v>-19.61</v>
          </cell>
          <cell r="CL1134">
            <v>-10.61</v>
          </cell>
          <cell r="CM1134">
            <v>-11.19</v>
          </cell>
          <cell r="CN1134">
            <v>-8.9700000000000006</v>
          </cell>
          <cell r="CO1134">
            <v>-2.3199999999999998</v>
          </cell>
          <cell r="CP1134">
            <v>-2.46</v>
          </cell>
          <cell r="CQ1134">
            <v>-11.21</v>
          </cell>
          <cell r="CR1134">
            <v>-140.35</v>
          </cell>
          <cell r="CS1134">
            <v>-10.31</v>
          </cell>
          <cell r="CT1134">
            <v>-3.29</v>
          </cell>
          <cell r="CU1134">
            <v>-10.99</v>
          </cell>
          <cell r="CV1134">
            <v>-1.68</v>
          </cell>
          <cell r="CW1134">
            <v>0</v>
          </cell>
          <cell r="CX1134">
            <v>-36.590000000000003</v>
          </cell>
          <cell r="CY1134">
            <v>-14.22</v>
          </cell>
          <cell r="CZ1134">
            <v>-26.85</v>
          </cell>
          <cell r="DA1134">
            <v>-17.170000000000002</v>
          </cell>
          <cell r="DB1134">
            <v>-4.6900000000000004</v>
          </cell>
          <cell r="DC1134">
            <v>-4.6500000000000004</v>
          </cell>
          <cell r="DD1134">
            <v>-9.91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>
            <v>0</v>
          </cell>
          <cell r="EA1134">
            <v>0</v>
          </cell>
          <cell r="EB1134">
            <v>0</v>
          </cell>
          <cell r="EC1134">
            <v>0</v>
          </cell>
          <cell r="ED1134">
            <v>0</v>
          </cell>
        </row>
        <row r="1135">
          <cell r="F1135">
            <v>-0.12</v>
          </cell>
          <cell r="G1135">
            <v>-0.38</v>
          </cell>
          <cell r="H1135">
            <v>-0.59</v>
          </cell>
          <cell r="I1135">
            <v>-6.41</v>
          </cell>
          <cell r="J1135">
            <v>-3.99</v>
          </cell>
          <cell r="K1135">
            <v>-20.07</v>
          </cell>
          <cell r="L1135">
            <v>-21.32</v>
          </cell>
          <cell r="M1135">
            <v>-54.56</v>
          </cell>
          <cell r="N1135">
            <v>-19.41</v>
          </cell>
          <cell r="O1135">
            <v>-3.73</v>
          </cell>
          <cell r="P1135">
            <v>-1.33</v>
          </cell>
          <cell r="Q1135">
            <v>-0.43</v>
          </cell>
          <cell r="R1135">
            <v>-79.27</v>
          </cell>
          <cell r="S1135">
            <v>-0.32</v>
          </cell>
          <cell r="T1135">
            <v>-0.44</v>
          </cell>
          <cell r="U1135">
            <v>-0.87</v>
          </cell>
          <cell r="V1135">
            <v>-4.8499999999999996</v>
          </cell>
          <cell r="W1135">
            <v>-0.7</v>
          </cell>
          <cell r="X1135">
            <v>-18.010000000000002</v>
          </cell>
          <cell r="Y1135">
            <v>-6.98</v>
          </cell>
          <cell r="Z1135">
            <v>-42.65</v>
          </cell>
          <cell r="AA1135">
            <v>-3.36</v>
          </cell>
          <cell r="AB1135">
            <v>-0.46</v>
          </cell>
          <cell r="AC1135">
            <v>-0.31</v>
          </cell>
          <cell r="AD1135">
            <v>-0.32</v>
          </cell>
          <cell r="AE1135">
            <v>-70.22</v>
          </cell>
          <cell r="AF1135">
            <v>-0.41</v>
          </cell>
          <cell r="AG1135">
            <v>-0.36</v>
          </cell>
          <cell r="AH1135">
            <v>-0.77</v>
          </cell>
          <cell r="AI1135">
            <v>-0.35</v>
          </cell>
          <cell r="AJ1135">
            <v>-0.77</v>
          </cell>
          <cell r="AK1135">
            <v>-21.53</v>
          </cell>
          <cell r="AL1135">
            <v>-10.73</v>
          </cell>
          <cell r="AM1135">
            <v>-30.12</v>
          </cell>
          <cell r="AN1135">
            <v>-3.84</v>
          </cell>
          <cell r="AO1135">
            <v>-0.56999999999999995</v>
          </cell>
          <cell r="AP1135">
            <v>-0.37</v>
          </cell>
          <cell r="AQ1135">
            <v>-0.4</v>
          </cell>
          <cell r="AR1135">
            <v>-47.4</v>
          </cell>
          <cell r="AS1135">
            <v>-1.77</v>
          </cell>
          <cell r="AT1135">
            <v>-0.35</v>
          </cell>
          <cell r="AU1135">
            <v>-3.49</v>
          </cell>
          <cell r="AV1135">
            <v>-0.8</v>
          </cell>
          <cell r="AW1135">
            <v>-0.54</v>
          </cell>
          <cell r="AX1135">
            <v>-11.04</v>
          </cell>
          <cell r="AY1135">
            <v>-10.050000000000001</v>
          </cell>
          <cell r="AZ1135">
            <v>-14.04</v>
          </cell>
          <cell r="BA1135">
            <v>-1.75</v>
          </cell>
          <cell r="BB1135">
            <v>-0.75</v>
          </cell>
          <cell r="BC1135">
            <v>-2.4700000000000002</v>
          </cell>
          <cell r="BD1135">
            <v>-0.35</v>
          </cell>
          <cell r="BE1135">
            <v>-0.08</v>
          </cell>
          <cell r="BF1135">
            <v>0</v>
          </cell>
          <cell r="BG1135">
            <v>-0.01</v>
          </cell>
          <cell r="BH1135">
            <v>0</v>
          </cell>
          <cell r="BI1135">
            <v>-0.01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-0.02</v>
          </cell>
          <cell r="BQ1135">
            <v>-0.05</v>
          </cell>
          <cell r="BR1135">
            <v>-7.0000000000000007E-2</v>
          </cell>
          <cell r="BS1135">
            <v>-0.01</v>
          </cell>
          <cell r="BT1135">
            <v>-0.01</v>
          </cell>
          <cell r="BU1135">
            <v>0</v>
          </cell>
          <cell r="BV1135">
            <v>-0.02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0</v>
          </cell>
          <cell r="CB1135">
            <v>0</v>
          </cell>
          <cell r="CC1135">
            <v>-0.01</v>
          </cell>
          <cell r="CD1135">
            <v>-0.04</v>
          </cell>
          <cell r="CE1135">
            <v>-1.5</v>
          </cell>
          <cell r="CF1135">
            <v>-1.49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-0.01</v>
          </cell>
          <cell r="CO1135">
            <v>0</v>
          </cell>
          <cell r="CP1135">
            <v>-0.01</v>
          </cell>
          <cell r="CQ1135">
            <v>0</v>
          </cell>
          <cell r="CR1135">
            <v>-0.12</v>
          </cell>
          <cell r="CS1135">
            <v>-0.08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>
            <v>-0.02</v>
          </cell>
          <cell r="DD1135">
            <v>-0.02</v>
          </cell>
          <cell r="DE1135">
            <v>0</v>
          </cell>
          <cell r="DF1135">
            <v>0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M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S1135">
            <v>0</v>
          </cell>
          <cell r="DT1135">
            <v>0</v>
          </cell>
          <cell r="DU1135">
            <v>0</v>
          </cell>
          <cell r="DV1135">
            <v>0</v>
          </cell>
          <cell r="DW1135">
            <v>0</v>
          </cell>
          <cell r="DX1135">
            <v>0</v>
          </cell>
          <cell r="DY1135">
            <v>0</v>
          </cell>
          <cell r="DZ1135">
            <v>0</v>
          </cell>
          <cell r="EA1135">
            <v>0</v>
          </cell>
          <cell r="EB1135">
            <v>0</v>
          </cell>
          <cell r="EC1135">
            <v>0</v>
          </cell>
          <cell r="ED1135">
            <v>0</v>
          </cell>
        </row>
        <row r="1136"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0</v>
          </cell>
          <cell r="CB1136">
            <v>0</v>
          </cell>
          <cell r="CC1136">
            <v>0</v>
          </cell>
          <cell r="CD1136">
            <v>0</v>
          </cell>
          <cell r="CE1136">
            <v>0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>
            <v>0</v>
          </cell>
          <cell r="DD1136">
            <v>0</v>
          </cell>
          <cell r="DE1136">
            <v>0</v>
          </cell>
          <cell r="DF1136">
            <v>0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M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S1136">
            <v>0</v>
          </cell>
          <cell r="DT1136">
            <v>0</v>
          </cell>
          <cell r="DU1136">
            <v>0</v>
          </cell>
          <cell r="DV1136">
            <v>0</v>
          </cell>
          <cell r="DW1136">
            <v>0</v>
          </cell>
          <cell r="DX1136">
            <v>0</v>
          </cell>
          <cell r="DY1136">
            <v>0</v>
          </cell>
          <cell r="DZ1136">
            <v>0</v>
          </cell>
          <cell r="EA1136">
            <v>0</v>
          </cell>
          <cell r="EB1136">
            <v>0</v>
          </cell>
          <cell r="EC1136">
            <v>0</v>
          </cell>
          <cell r="ED1136">
            <v>0</v>
          </cell>
        </row>
        <row r="1137"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0</v>
          </cell>
          <cell r="CB1137">
            <v>0</v>
          </cell>
          <cell r="CC1137">
            <v>0</v>
          </cell>
          <cell r="CD1137">
            <v>0</v>
          </cell>
          <cell r="CE1137">
            <v>0</v>
          </cell>
          <cell r="CF1137">
            <v>0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>
            <v>0</v>
          </cell>
          <cell r="DD1137">
            <v>0</v>
          </cell>
          <cell r="DE1137">
            <v>0</v>
          </cell>
          <cell r="DF1137">
            <v>0</v>
          </cell>
          <cell r="DG1137">
            <v>0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  <cell r="DL1137">
            <v>0</v>
          </cell>
          <cell r="DM1137">
            <v>0</v>
          </cell>
          <cell r="DN1137">
            <v>0</v>
          </cell>
          <cell r="DO1137">
            <v>0</v>
          </cell>
          <cell r="DP1137">
            <v>0</v>
          </cell>
          <cell r="DQ1137">
            <v>0</v>
          </cell>
          <cell r="DR1137">
            <v>0</v>
          </cell>
          <cell r="DS1137">
            <v>0</v>
          </cell>
          <cell r="DT1137">
            <v>0</v>
          </cell>
          <cell r="DU1137">
            <v>0</v>
          </cell>
          <cell r="DV1137">
            <v>0</v>
          </cell>
          <cell r="DW1137">
            <v>0</v>
          </cell>
          <cell r="DX1137">
            <v>0</v>
          </cell>
          <cell r="DY1137">
            <v>0</v>
          </cell>
          <cell r="DZ1137">
            <v>0</v>
          </cell>
          <cell r="EA1137">
            <v>0</v>
          </cell>
          <cell r="EB1137">
            <v>0</v>
          </cell>
          <cell r="EC1137">
            <v>0</v>
          </cell>
          <cell r="ED1137">
            <v>0</v>
          </cell>
        </row>
        <row r="1138"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0</v>
          </cell>
          <cell r="CB1138">
            <v>0</v>
          </cell>
          <cell r="CC1138">
            <v>0</v>
          </cell>
          <cell r="CD1138">
            <v>0</v>
          </cell>
          <cell r="CE1138">
            <v>0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M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S1138">
            <v>0</v>
          </cell>
          <cell r="DT1138">
            <v>0</v>
          </cell>
          <cell r="DU1138">
            <v>0</v>
          </cell>
          <cell r="DV1138">
            <v>0</v>
          </cell>
          <cell r="DW1138">
            <v>0</v>
          </cell>
          <cell r="DX1138">
            <v>0</v>
          </cell>
          <cell r="DY1138">
            <v>0</v>
          </cell>
          <cell r="DZ1138">
            <v>0</v>
          </cell>
          <cell r="EA1138">
            <v>0</v>
          </cell>
          <cell r="EB1138">
            <v>0</v>
          </cell>
          <cell r="EC1138">
            <v>0</v>
          </cell>
          <cell r="ED1138">
            <v>0</v>
          </cell>
        </row>
        <row r="1139"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0</v>
          </cell>
          <cell r="DE1139">
            <v>0</v>
          </cell>
          <cell r="DF1139">
            <v>0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>
            <v>0</v>
          </cell>
          <cell r="EA1139">
            <v>0</v>
          </cell>
          <cell r="EB1139">
            <v>0</v>
          </cell>
          <cell r="EC1139">
            <v>0</v>
          </cell>
          <cell r="ED1139">
            <v>0</v>
          </cell>
        </row>
        <row r="1140"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0</v>
          </cell>
          <cell r="CB1140">
            <v>0</v>
          </cell>
          <cell r="CC1140">
            <v>0</v>
          </cell>
          <cell r="CD1140">
            <v>0</v>
          </cell>
          <cell r="CE1140">
            <v>0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>
            <v>0</v>
          </cell>
          <cell r="DD1140">
            <v>0</v>
          </cell>
          <cell r="DE1140">
            <v>0</v>
          </cell>
          <cell r="DF1140">
            <v>0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M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S1140">
            <v>0</v>
          </cell>
          <cell r="DT1140">
            <v>0</v>
          </cell>
          <cell r="DU1140">
            <v>0</v>
          </cell>
          <cell r="DV1140">
            <v>0</v>
          </cell>
          <cell r="DW1140">
            <v>0</v>
          </cell>
          <cell r="DX1140">
            <v>0</v>
          </cell>
          <cell r="DY1140">
            <v>0</v>
          </cell>
          <cell r="DZ1140">
            <v>0</v>
          </cell>
          <cell r="EA1140">
            <v>0</v>
          </cell>
          <cell r="EB1140">
            <v>0</v>
          </cell>
          <cell r="EC1140">
            <v>0</v>
          </cell>
          <cell r="ED1140">
            <v>0</v>
          </cell>
        </row>
        <row r="1141"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0</v>
          </cell>
          <cell r="CE1141">
            <v>0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>
            <v>0</v>
          </cell>
          <cell r="DZ1141">
            <v>0</v>
          </cell>
          <cell r="EA1141">
            <v>0</v>
          </cell>
          <cell r="EB1141">
            <v>0</v>
          </cell>
          <cell r="EC1141">
            <v>0</v>
          </cell>
          <cell r="ED1141">
            <v>0</v>
          </cell>
        </row>
        <row r="1142"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0</v>
          </cell>
          <cell r="CD1142">
            <v>0</v>
          </cell>
          <cell r="CE1142">
            <v>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0</v>
          </cell>
        </row>
        <row r="1143"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</row>
        <row r="1144"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0</v>
          </cell>
          <cell r="DF1144">
            <v>0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</row>
        <row r="1145"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</row>
        <row r="1146">
          <cell r="F1146">
            <v>-700.7</v>
          </cell>
          <cell r="G1146">
            <v>-719.69</v>
          </cell>
          <cell r="H1146">
            <v>-900.52</v>
          </cell>
          <cell r="I1146">
            <v>-754.41</v>
          </cell>
          <cell r="J1146">
            <v>-1305.1300000000001</v>
          </cell>
          <cell r="K1146">
            <v>-1823.25</v>
          </cell>
          <cell r="L1146">
            <v>-432.31</v>
          </cell>
          <cell r="M1146">
            <v>-752.62</v>
          </cell>
          <cell r="N1146">
            <v>-919.92</v>
          </cell>
          <cell r="O1146">
            <v>-783.62</v>
          </cell>
          <cell r="P1146">
            <v>-520.01</v>
          </cell>
          <cell r="Q1146">
            <v>-360.35</v>
          </cell>
          <cell r="R1146">
            <v>-7279.16</v>
          </cell>
          <cell r="S1146">
            <v>-570.82000000000005</v>
          </cell>
          <cell r="T1146">
            <v>-462.54</v>
          </cell>
          <cell r="U1146">
            <v>-532.29999999999995</v>
          </cell>
          <cell r="V1146">
            <v>-556.27</v>
          </cell>
          <cell r="W1146">
            <v>-1063.8599999999999</v>
          </cell>
          <cell r="X1146">
            <v>-1111.73</v>
          </cell>
          <cell r="Y1146">
            <v>-590.03</v>
          </cell>
          <cell r="Z1146">
            <v>-485.8</v>
          </cell>
          <cell r="AA1146">
            <v>-629.34</v>
          </cell>
          <cell r="AB1146">
            <v>-626.96</v>
          </cell>
          <cell r="AC1146">
            <v>-423.08</v>
          </cell>
          <cell r="AD1146">
            <v>-226.43</v>
          </cell>
          <cell r="AE1146">
            <v>-7062.51</v>
          </cell>
          <cell r="AF1146">
            <v>-547.47</v>
          </cell>
          <cell r="AG1146">
            <v>-470.77</v>
          </cell>
          <cell r="AH1146">
            <v>-570.23</v>
          </cell>
          <cell r="AI1146">
            <v>-556.20000000000005</v>
          </cell>
          <cell r="AJ1146">
            <v>-1243.3399999999999</v>
          </cell>
          <cell r="AK1146">
            <v>-1078.53</v>
          </cell>
          <cell r="AL1146">
            <v>-593.45000000000005</v>
          </cell>
          <cell r="AM1146">
            <v>-341.44</v>
          </cell>
          <cell r="AN1146">
            <v>-525.08000000000004</v>
          </cell>
          <cell r="AO1146">
            <v>-468.3</v>
          </cell>
          <cell r="AP1146">
            <v>-382.17</v>
          </cell>
          <cell r="AQ1146">
            <v>-285.52999999999997</v>
          </cell>
          <cell r="AR1146">
            <v>-7641.49</v>
          </cell>
          <cell r="AS1146">
            <v>-691.64</v>
          </cell>
          <cell r="AT1146">
            <v>-515.98</v>
          </cell>
          <cell r="AU1146">
            <v>-526.08000000000004</v>
          </cell>
          <cell r="AV1146">
            <v>-698.17</v>
          </cell>
          <cell r="AW1146">
            <v>-1292.51</v>
          </cell>
          <cell r="AX1146">
            <v>-1078.49</v>
          </cell>
          <cell r="AY1146">
            <v>-445.67</v>
          </cell>
          <cell r="AZ1146">
            <v>-239.9</v>
          </cell>
          <cell r="BA1146">
            <v>-722.25</v>
          </cell>
          <cell r="BB1146">
            <v>-617.41</v>
          </cell>
          <cell r="BC1146">
            <v>-510.74</v>
          </cell>
          <cell r="BD1146">
            <v>-302.64999999999998</v>
          </cell>
          <cell r="BE1146">
            <v>-7628.6</v>
          </cell>
          <cell r="BF1146">
            <v>-647.57000000000005</v>
          </cell>
          <cell r="BG1146">
            <v>-531.98</v>
          </cell>
          <cell r="BH1146">
            <v>-613.12</v>
          </cell>
          <cell r="BI1146">
            <v>-490.06</v>
          </cell>
          <cell r="BJ1146">
            <v>-856.32</v>
          </cell>
          <cell r="BK1146">
            <v>-971.45</v>
          </cell>
          <cell r="BL1146">
            <v>-418.22</v>
          </cell>
          <cell r="BM1146">
            <v>-454.36</v>
          </cell>
          <cell r="BN1146">
            <v>-934.95</v>
          </cell>
          <cell r="BO1146">
            <v>-632.6</v>
          </cell>
          <cell r="BP1146">
            <v>-642.16</v>
          </cell>
          <cell r="BQ1146">
            <v>-435.82</v>
          </cell>
          <cell r="BR1146">
            <v>-7112.75</v>
          </cell>
          <cell r="BS1146">
            <v>-702.59</v>
          </cell>
          <cell r="BT1146">
            <v>-609.86</v>
          </cell>
          <cell r="BU1146">
            <v>-657.48</v>
          </cell>
          <cell r="BV1146">
            <v>-474.07</v>
          </cell>
          <cell r="BW1146">
            <v>-543.91</v>
          </cell>
          <cell r="BX1146">
            <v>-1158.3</v>
          </cell>
          <cell r="BY1146">
            <v>-331.01</v>
          </cell>
          <cell r="BZ1146">
            <v>-382.37</v>
          </cell>
          <cell r="CA1146">
            <v>-869.54</v>
          </cell>
          <cell r="CB1146">
            <v>-485.19</v>
          </cell>
          <cell r="CC1146">
            <v>-477.69</v>
          </cell>
          <cell r="CD1146">
            <v>-420.75</v>
          </cell>
          <cell r="CE1146">
            <v>-7670.03</v>
          </cell>
          <cell r="CF1146">
            <v>-707.83</v>
          </cell>
          <cell r="CG1146">
            <v>-497.3</v>
          </cell>
          <cell r="CH1146">
            <v>-710.79</v>
          </cell>
          <cell r="CI1146">
            <v>-517.91</v>
          </cell>
          <cell r="CJ1146">
            <v>-808.12</v>
          </cell>
          <cell r="CK1146">
            <v>-1251.6400000000001</v>
          </cell>
          <cell r="CL1146">
            <v>-359.87</v>
          </cell>
          <cell r="CM1146">
            <v>-578.9</v>
          </cell>
          <cell r="CN1146">
            <v>-773.48</v>
          </cell>
          <cell r="CO1146">
            <v>-636.32000000000005</v>
          </cell>
          <cell r="CP1146">
            <v>-446.69</v>
          </cell>
          <cell r="CQ1146">
            <v>-381.18</v>
          </cell>
          <cell r="CR1146">
            <v>-7457.41</v>
          </cell>
          <cell r="CS1146">
            <v>-640.92999999999995</v>
          </cell>
          <cell r="CT1146">
            <v>-590.67999999999995</v>
          </cell>
          <cell r="CU1146">
            <v>-631.03</v>
          </cell>
          <cell r="CV1146">
            <v>-445.23</v>
          </cell>
          <cell r="CW1146">
            <v>-1035.45</v>
          </cell>
          <cell r="CX1146">
            <v>-984.11</v>
          </cell>
          <cell r="CY1146">
            <v>-382.43</v>
          </cell>
          <cell r="CZ1146">
            <v>-490.17</v>
          </cell>
          <cell r="DA1146">
            <v>-711.74</v>
          </cell>
          <cell r="DB1146">
            <v>-665.48</v>
          </cell>
          <cell r="DC1146">
            <v>-434.9</v>
          </cell>
          <cell r="DD1146">
            <v>-445.27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</row>
        <row r="1147">
          <cell r="F1147">
            <v>-27.67</v>
          </cell>
          <cell r="G1147">
            <v>-31.06</v>
          </cell>
          <cell r="H1147">
            <v>-30.2</v>
          </cell>
          <cell r="I1147">
            <v>-57.1</v>
          </cell>
          <cell r="J1147">
            <v>-52.45</v>
          </cell>
          <cell r="K1147">
            <v>-101.68</v>
          </cell>
          <cell r="L1147">
            <v>-33.69</v>
          </cell>
          <cell r="M1147">
            <v>-153.99</v>
          </cell>
          <cell r="N1147">
            <v>-134.94999999999999</v>
          </cell>
          <cell r="O1147">
            <v>-87.19</v>
          </cell>
          <cell r="P1147">
            <v>-28.63</v>
          </cell>
          <cell r="Q1147">
            <v>-17.79</v>
          </cell>
          <cell r="R1147">
            <v>-573.26</v>
          </cell>
          <cell r="S1147">
            <v>-10.71</v>
          </cell>
          <cell r="T1147">
            <v>-22.23</v>
          </cell>
          <cell r="U1147">
            <v>-34.380000000000003</v>
          </cell>
          <cell r="V1147">
            <v>-24.89</v>
          </cell>
          <cell r="W1147">
            <v>-85.13</v>
          </cell>
          <cell r="X1147">
            <v>-71.89</v>
          </cell>
          <cell r="Y1147">
            <v>-58.77</v>
          </cell>
          <cell r="Z1147">
            <v>-105.16</v>
          </cell>
          <cell r="AA1147">
            <v>-76.819999999999993</v>
          </cell>
          <cell r="AB1147">
            <v>-57.92</v>
          </cell>
          <cell r="AC1147">
            <v>-12.57</v>
          </cell>
          <cell r="AD1147">
            <v>-12.77</v>
          </cell>
          <cell r="AE1147">
            <v>-572.57000000000005</v>
          </cell>
          <cell r="AF1147">
            <v>-13.76</v>
          </cell>
          <cell r="AG1147">
            <v>-22.84</v>
          </cell>
          <cell r="AH1147">
            <v>-18.45</v>
          </cell>
          <cell r="AI1147">
            <v>-10.32</v>
          </cell>
          <cell r="AJ1147">
            <v>-41.96</v>
          </cell>
          <cell r="AK1147">
            <v>-141.44</v>
          </cell>
          <cell r="AL1147">
            <v>-57.26</v>
          </cell>
          <cell r="AM1147">
            <v>-97.25</v>
          </cell>
          <cell r="AN1147">
            <v>-93.67</v>
          </cell>
          <cell r="AO1147">
            <v>-35.86</v>
          </cell>
          <cell r="AP1147">
            <v>-19.12</v>
          </cell>
          <cell r="AQ1147">
            <v>-20.64</v>
          </cell>
          <cell r="AR1147">
            <v>-516.28</v>
          </cell>
          <cell r="AS1147">
            <v>-19.59</v>
          </cell>
          <cell r="AT1147">
            <v>-19.309999999999999</v>
          </cell>
          <cell r="AU1147">
            <v>-23.85</v>
          </cell>
          <cell r="AV1147">
            <v>-23.03</v>
          </cell>
          <cell r="AW1147">
            <v>-1.42</v>
          </cell>
          <cell r="AX1147">
            <v>-129.44999999999999</v>
          </cell>
          <cell r="AY1147">
            <v>-79.31</v>
          </cell>
          <cell r="AZ1147">
            <v>-74.150000000000006</v>
          </cell>
          <cell r="BA1147">
            <v>-78.599999999999994</v>
          </cell>
          <cell r="BB1147">
            <v>-30.72</v>
          </cell>
          <cell r="BC1147">
            <v>-19.12</v>
          </cell>
          <cell r="BD1147">
            <v>-17.73</v>
          </cell>
          <cell r="BE1147">
            <v>-258.68</v>
          </cell>
          <cell r="BF1147">
            <v>-11.18</v>
          </cell>
          <cell r="BG1147">
            <v>-6.88</v>
          </cell>
          <cell r="BH1147">
            <v>-10.119999999999999</v>
          </cell>
          <cell r="BI1147">
            <v>-0.46</v>
          </cell>
          <cell r="BJ1147">
            <v>0</v>
          </cell>
          <cell r="BK1147">
            <v>-74.48</v>
          </cell>
          <cell r="BL1147">
            <v>-41.04</v>
          </cell>
          <cell r="BM1147">
            <v>-36.94</v>
          </cell>
          <cell r="BN1147">
            <v>-39.36</v>
          </cell>
          <cell r="BO1147">
            <v>-18.66</v>
          </cell>
          <cell r="BP1147">
            <v>-7.36</v>
          </cell>
          <cell r="BQ1147">
            <v>-12.18</v>
          </cell>
          <cell r="BR1147">
            <v>-295.33999999999997</v>
          </cell>
          <cell r="BS1147">
            <v>-13.3</v>
          </cell>
          <cell r="BT1147">
            <v>-13.32</v>
          </cell>
          <cell r="BU1147">
            <v>-8.48</v>
          </cell>
          <cell r="BV1147">
            <v>-0.55000000000000004</v>
          </cell>
          <cell r="BW1147">
            <v>0</v>
          </cell>
          <cell r="BX1147">
            <v>-87.47</v>
          </cell>
          <cell r="BY1147">
            <v>-45.16</v>
          </cell>
          <cell r="BZ1147">
            <v>-34.229999999999997</v>
          </cell>
          <cell r="CA1147">
            <v>-49.8</v>
          </cell>
          <cell r="CB1147">
            <v>-22.41</v>
          </cell>
          <cell r="CC1147">
            <v>-7.03</v>
          </cell>
          <cell r="CD1147">
            <v>-13.58</v>
          </cell>
          <cell r="CE1147">
            <v>-264.14999999999998</v>
          </cell>
          <cell r="CF1147">
            <v>-8.8800000000000008</v>
          </cell>
          <cell r="CG1147">
            <v>-6.61</v>
          </cell>
          <cell r="CH1147">
            <v>-5.39</v>
          </cell>
          <cell r="CI1147">
            <v>-9.27</v>
          </cell>
          <cell r="CJ1147">
            <v>0</v>
          </cell>
          <cell r="CK1147">
            <v>-54.46</v>
          </cell>
          <cell r="CL1147">
            <v>-32.130000000000003</v>
          </cell>
          <cell r="CM1147">
            <v>-37.22</v>
          </cell>
          <cell r="CN1147">
            <v>-42.4</v>
          </cell>
          <cell r="CO1147">
            <v>-40.79</v>
          </cell>
          <cell r="CP1147">
            <v>-8.91</v>
          </cell>
          <cell r="CQ1147">
            <v>-18.09</v>
          </cell>
          <cell r="CR1147">
            <v>-350.37</v>
          </cell>
          <cell r="CS1147">
            <v>-13.96</v>
          </cell>
          <cell r="CT1147">
            <v>-6.56</v>
          </cell>
          <cell r="CU1147">
            <v>-13.37</v>
          </cell>
          <cell r="CV1147">
            <v>-2.77</v>
          </cell>
          <cell r="CW1147">
            <v>0.03</v>
          </cell>
          <cell r="CX1147">
            <v>-90.66</v>
          </cell>
          <cell r="CY1147">
            <v>-33.880000000000003</v>
          </cell>
          <cell r="CZ1147">
            <v>-48.84</v>
          </cell>
          <cell r="DA1147">
            <v>-67.95</v>
          </cell>
          <cell r="DB1147">
            <v>-44.75</v>
          </cell>
          <cell r="DC1147">
            <v>-14.3</v>
          </cell>
          <cell r="DD1147">
            <v>-13.37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</row>
        <row r="1148">
          <cell r="F1148">
            <v>0</v>
          </cell>
          <cell r="G1148">
            <v>0</v>
          </cell>
          <cell r="H1148">
            <v>0</v>
          </cell>
          <cell r="I1148">
            <v>-0.01</v>
          </cell>
          <cell r="J1148">
            <v>0</v>
          </cell>
          <cell r="K1148">
            <v>-0.46</v>
          </cell>
          <cell r="L1148">
            <v>0</v>
          </cell>
          <cell r="M1148">
            <v>-1.84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-3.02</v>
          </cell>
          <cell r="S1148">
            <v>-0.01</v>
          </cell>
          <cell r="T1148">
            <v>0</v>
          </cell>
          <cell r="U1148">
            <v>0</v>
          </cell>
          <cell r="V1148">
            <v>-0.01</v>
          </cell>
          <cell r="W1148">
            <v>0</v>
          </cell>
          <cell r="X1148">
            <v>-0.44</v>
          </cell>
          <cell r="Y1148">
            <v>0</v>
          </cell>
          <cell r="Z1148">
            <v>-2.57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-3.98</v>
          </cell>
          <cell r="AF1148">
            <v>-0.01</v>
          </cell>
          <cell r="AG1148">
            <v>0</v>
          </cell>
          <cell r="AH1148">
            <v>0</v>
          </cell>
          <cell r="AI1148">
            <v>-0.02</v>
          </cell>
          <cell r="AJ1148">
            <v>0</v>
          </cell>
          <cell r="AK1148">
            <v>-0.76</v>
          </cell>
          <cell r="AL1148">
            <v>0</v>
          </cell>
          <cell r="AM1148">
            <v>-3.2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-2.69</v>
          </cell>
          <cell r="AS1148">
            <v>-0.01</v>
          </cell>
          <cell r="AT1148">
            <v>0</v>
          </cell>
          <cell r="AU1148">
            <v>-0.06</v>
          </cell>
          <cell r="AV1148">
            <v>-0.03</v>
          </cell>
          <cell r="AW1148">
            <v>0</v>
          </cell>
          <cell r="AX1148">
            <v>-0.21</v>
          </cell>
          <cell r="AY1148">
            <v>0</v>
          </cell>
          <cell r="AZ1148">
            <v>-2.38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</row>
        <row r="1149">
          <cell r="F1149">
            <v>-728.37</v>
          </cell>
          <cell r="G1149">
            <v>-750.75</v>
          </cell>
          <cell r="H1149">
            <v>-930.72</v>
          </cell>
          <cell r="I1149">
            <v>-811.52</v>
          </cell>
          <cell r="J1149">
            <v>-1357.58</v>
          </cell>
          <cell r="K1149">
            <v>-1925.39</v>
          </cell>
          <cell r="L1149">
            <v>-466</v>
          </cell>
          <cell r="M1149">
            <v>-908.45</v>
          </cell>
          <cell r="N1149">
            <v>-1054.8699999999999</v>
          </cell>
          <cell r="O1149">
            <v>-870.81</v>
          </cell>
          <cell r="P1149">
            <v>-548.64</v>
          </cell>
          <cell r="Q1149">
            <v>-378.14</v>
          </cell>
          <cell r="R1149">
            <v>-7855.44</v>
          </cell>
          <cell r="S1149">
            <v>-581.54</v>
          </cell>
          <cell r="T1149">
            <v>-484.78</v>
          </cell>
          <cell r="U1149">
            <v>-566.67999999999995</v>
          </cell>
          <cell r="V1149">
            <v>-581.16999999999996</v>
          </cell>
          <cell r="W1149">
            <v>-1148.99</v>
          </cell>
          <cell r="X1149">
            <v>-1184.06</v>
          </cell>
          <cell r="Y1149">
            <v>-648.80999999999995</v>
          </cell>
          <cell r="Z1149">
            <v>-593.53</v>
          </cell>
          <cell r="AA1149">
            <v>-706.16</v>
          </cell>
          <cell r="AB1149">
            <v>-684.89</v>
          </cell>
          <cell r="AC1149">
            <v>-435.65</v>
          </cell>
          <cell r="AD1149">
            <v>-239.2</v>
          </cell>
          <cell r="AE1149">
            <v>-7639.06</v>
          </cell>
          <cell r="AF1149">
            <v>-561.23</v>
          </cell>
          <cell r="AG1149">
            <v>-493.61</v>
          </cell>
          <cell r="AH1149">
            <v>-588.66999999999996</v>
          </cell>
          <cell r="AI1149">
            <v>-566.54</v>
          </cell>
          <cell r="AJ1149">
            <v>-1285.3</v>
          </cell>
          <cell r="AK1149">
            <v>-1220.72</v>
          </cell>
          <cell r="AL1149">
            <v>-650.71</v>
          </cell>
          <cell r="AM1149">
            <v>-441.89</v>
          </cell>
          <cell r="AN1149">
            <v>-618.75</v>
          </cell>
          <cell r="AO1149">
            <v>-504.16</v>
          </cell>
          <cell r="AP1149">
            <v>-401.29</v>
          </cell>
          <cell r="AQ1149">
            <v>-306.17</v>
          </cell>
          <cell r="AR1149">
            <v>-8160.46</v>
          </cell>
          <cell r="AS1149">
            <v>-711.23</v>
          </cell>
          <cell r="AT1149">
            <v>-535.29</v>
          </cell>
          <cell r="AU1149">
            <v>-549.99</v>
          </cell>
          <cell r="AV1149">
            <v>-721.24</v>
          </cell>
          <cell r="AW1149">
            <v>-1293.93</v>
          </cell>
          <cell r="AX1149">
            <v>-1208.1500000000001</v>
          </cell>
          <cell r="AY1149">
            <v>-524.98</v>
          </cell>
          <cell r="AZ1149">
            <v>-316.42</v>
          </cell>
          <cell r="BA1149">
            <v>-800.85</v>
          </cell>
          <cell r="BB1149">
            <v>-648.13</v>
          </cell>
          <cell r="BC1149">
            <v>-529.86</v>
          </cell>
          <cell r="BD1149">
            <v>-320.38</v>
          </cell>
          <cell r="BE1149">
            <v>-7887.28</v>
          </cell>
          <cell r="BF1149">
            <v>-658.75</v>
          </cell>
          <cell r="BG1149">
            <v>-538.86</v>
          </cell>
          <cell r="BH1149">
            <v>-623.24</v>
          </cell>
          <cell r="BI1149">
            <v>-490.52</v>
          </cell>
          <cell r="BJ1149">
            <v>-856.32</v>
          </cell>
          <cell r="BK1149">
            <v>-1045.93</v>
          </cell>
          <cell r="BL1149">
            <v>-459.26</v>
          </cell>
          <cell r="BM1149">
            <v>-491.3</v>
          </cell>
          <cell r="BN1149">
            <v>-974.32</v>
          </cell>
          <cell r="BO1149">
            <v>-651.26</v>
          </cell>
          <cell r="BP1149">
            <v>-649.52</v>
          </cell>
          <cell r="BQ1149">
            <v>-448</v>
          </cell>
          <cell r="BR1149">
            <v>-7408.09</v>
          </cell>
          <cell r="BS1149">
            <v>-715.89</v>
          </cell>
          <cell r="BT1149">
            <v>-623.17999999999995</v>
          </cell>
          <cell r="BU1149">
            <v>-665.96</v>
          </cell>
          <cell r="BV1149">
            <v>-474.62</v>
          </cell>
          <cell r="BW1149">
            <v>-543.91</v>
          </cell>
          <cell r="BX1149">
            <v>-1245.76</v>
          </cell>
          <cell r="BY1149">
            <v>-376.17</v>
          </cell>
          <cell r="BZ1149">
            <v>-416.6</v>
          </cell>
          <cell r="CA1149">
            <v>-919.35</v>
          </cell>
          <cell r="CB1149">
            <v>-507.6</v>
          </cell>
          <cell r="CC1149">
            <v>-484.72</v>
          </cell>
          <cell r="CD1149">
            <v>-434.33</v>
          </cell>
          <cell r="CE1149">
            <v>-7934.18</v>
          </cell>
          <cell r="CF1149">
            <v>-716.71</v>
          </cell>
          <cell r="CG1149">
            <v>-503.9</v>
          </cell>
          <cell r="CH1149">
            <v>-716.18</v>
          </cell>
          <cell r="CI1149">
            <v>-527.17999999999995</v>
          </cell>
          <cell r="CJ1149">
            <v>-808.12</v>
          </cell>
          <cell r="CK1149">
            <v>-1306.0999999999999</v>
          </cell>
          <cell r="CL1149">
            <v>-392</v>
          </cell>
          <cell r="CM1149">
            <v>-616.12</v>
          </cell>
          <cell r="CN1149">
            <v>-815.88</v>
          </cell>
          <cell r="CO1149">
            <v>-677.11</v>
          </cell>
          <cell r="CP1149">
            <v>-455.59</v>
          </cell>
          <cell r="CQ1149">
            <v>-399.27</v>
          </cell>
          <cell r="CR1149">
            <v>-7807.78</v>
          </cell>
          <cell r="CS1149">
            <v>-654.89</v>
          </cell>
          <cell r="CT1149">
            <v>-597.24</v>
          </cell>
          <cell r="CU1149">
            <v>-644.39</v>
          </cell>
          <cell r="CV1149">
            <v>-448</v>
          </cell>
          <cell r="CW1149">
            <v>-1035.43</v>
          </cell>
          <cell r="CX1149">
            <v>-1074.76</v>
          </cell>
          <cell r="CY1149">
            <v>-416.32</v>
          </cell>
          <cell r="CZ1149">
            <v>-539.01</v>
          </cell>
          <cell r="DA1149">
            <v>-779.69</v>
          </cell>
          <cell r="DB1149">
            <v>-710.22</v>
          </cell>
          <cell r="DC1149">
            <v>-449.19</v>
          </cell>
          <cell r="DD1149">
            <v>-458.64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</row>
        <row r="1150"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BU1150">
            <v>0</v>
          </cell>
          <cell r="BV1150">
            <v>0</v>
          </cell>
          <cell r="BW1150">
            <v>0</v>
          </cell>
          <cell r="BX1150">
            <v>0</v>
          </cell>
          <cell r="BY1150">
            <v>0</v>
          </cell>
          <cell r="BZ1150">
            <v>0</v>
          </cell>
          <cell r="CA1150">
            <v>0</v>
          </cell>
          <cell r="CB1150">
            <v>0</v>
          </cell>
          <cell r="CC1150">
            <v>0</v>
          </cell>
          <cell r="CD1150">
            <v>0</v>
          </cell>
          <cell r="CE1150">
            <v>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</row>
        <row r="1151"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</row>
        <row r="1152"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 t="e">
            <v>#N/A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 t="e">
            <v>#N/A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</row>
        <row r="1153"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-7852.42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-7635.08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-8157.77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-7887.28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-7408.09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-7934.18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-7807.78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 t="e">
            <v>#N/A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 t="e">
            <v>#N/A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</row>
        <row r="1154"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-7852.42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-7635.08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-8157.77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-7887.28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-7408.09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-7934.18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-7807.78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 t="e">
            <v>#N/A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 t="e">
            <v>#N/A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</row>
        <row r="1155"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</row>
        <row r="1156"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0</v>
          </cell>
          <cell r="CE1156">
            <v>0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 t="e">
            <v>#N/A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 t="e">
            <v>#N/A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</row>
        <row r="1157"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-111.87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-152.12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-136.65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-80.650000000000006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-101.81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-136.69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-145.09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</row>
        <row r="1158"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-111.87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-152.12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-136.65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-80.650000000000006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-101.81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-136.69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-145.09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 t="e">
            <v>#N/A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 t="e">
            <v>#N/A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</row>
        <row r="1161">
          <cell r="J1161" t="str">
            <v>Reserves MWh</v>
          </cell>
        </row>
        <row r="1163"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0</v>
          </cell>
          <cell r="DH1163">
            <v>0</v>
          </cell>
          <cell r="DI1163">
            <v>0</v>
          </cell>
          <cell r="DJ1163">
            <v>0</v>
          </cell>
          <cell r="DK1163">
            <v>0</v>
          </cell>
          <cell r="DL1163">
            <v>0</v>
          </cell>
          <cell r="DM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S1163">
            <v>0</v>
          </cell>
          <cell r="DT1163">
            <v>0</v>
          </cell>
          <cell r="DU1163">
            <v>0</v>
          </cell>
          <cell r="DV1163">
            <v>0</v>
          </cell>
          <cell r="DW1163">
            <v>0</v>
          </cell>
          <cell r="DX1163">
            <v>0</v>
          </cell>
          <cell r="DY1163">
            <v>0</v>
          </cell>
          <cell r="DZ1163">
            <v>0</v>
          </cell>
          <cell r="EA1163">
            <v>0</v>
          </cell>
          <cell r="EB1163">
            <v>0</v>
          </cell>
          <cell r="EC1163">
            <v>0</v>
          </cell>
          <cell r="ED1163">
            <v>0</v>
          </cell>
        </row>
        <row r="1164"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BS1164">
            <v>0</v>
          </cell>
          <cell r="BT1164">
            <v>0</v>
          </cell>
          <cell r="BU1164">
            <v>0</v>
          </cell>
          <cell r="BV1164">
            <v>0</v>
          </cell>
          <cell r="BW1164">
            <v>0</v>
          </cell>
          <cell r="BX1164">
            <v>0</v>
          </cell>
          <cell r="BY1164">
            <v>0</v>
          </cell>
          <cell r="BZ1164">
            <v>0</v>
          </cell>
          <cell r="CA1164">
            <v>0</v>
          </cell>
          <cell r="CB1164">
            <v>0</v>
          </cell>
          <cell r="CC1164">
            <v>0</v>
          </cell>
          <cell r="CD1164">
            <v>0</v>
          </cell>
          <cell r="CE1164">
            <v>0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DI1164">
            <v>0</v>
          </cell>
          <cell r="DJ1164">
            <v>0</v>
          </cell>
          <cell r="DK1164">
            <v>0</v>
          </cell>
          <cell r="DL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</row>
        <row r="1165"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0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</v>
          </cell>
          <cell r="CE1165">
            <v>0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  <cell r="DD1165">
            <v>0</v>
          </cell>
          <cell r="DE1165">
            <v>0</v>
          </cell>
          <cell r="DF1165">
            <v>0</v>
          </cell>
          <cell r="DG1165">
            <v>0</v>
          </cell>
          <cell r="DH1165">
            <v>0</v>
          </cell>
          <cell r="DI1165">
            <v>0</v>
          </cell>
          <cell r="DJ1165">
            <v>0</v>
          </cell>
          <cell r="DK1165">
            <v>0</v>
          </cell>
          <cell r="DL1165">
            <v>0</v>
          </cell>
          <cell r="DM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S1165">
            <v>0</v>
          </cell>
          <cell r="DT1165">
            <v>0</v>
          </cell>
          <cell r="DU1165">
            <v>0</v>
          </cell>
          <cell r="DV1165">
            <v>0</v>
          </cell>
          <cell r="DW1165">
            <v>0</v>
          </cell>
          <cell r="DX1165">
            <v>0</v>
          </cell>
          <cell r="DY1165">
            <v>0</v>
          </cell>
          <cell r="DZ1165">
            <v>0</v>
          </cell>
          <cell r="EA1165">
            <v>0</v>
          </cell>
          <cell r="EB1165">
            <v>0</v>
          </cell>
          <cell r="EC1165">
            <v>0</v>
          </cell>
          <cell r="ED1165">
            <v>0</v>
          </cell>
        </row>
        <row r="1166"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-2.56</v>
          </cell>
          <cell r="S1166">
            <v>0</v>
          </cell>
          <cell r="T1166">
            <v>-1.04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-1.1000000000000001</v>
          </cell>
          <cell r="AB1166">
            <v>-0.43</v>
          </cell>
          <cell r="AC1166">
            <v>0</v>
          </cell>
          <cell r="AD1166">
            <v>0</v>
          </cell>
          <cell r="AE1166">
            <v>-6.4</v>
          </cell>
          <cell r="AF1166">
            <v>0</v>
          </cell>
          <cell r="AG1166">
            <v>-1.66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-0.85</v>
          </cell>
          <cell r="AN1166">
            <v>-3.07</v>
          </cell>
          <cell r="AO1166">
            <v>-0.82</v>
          </cell>
          <cell r="AP1166">
            <v>0</v>
          </cell>
          <cell r="AQ1166">
            <v>0</v>
          </cell>
          <cell r="AR1166">
            <v>-7.49</v>
          </cell>
          <cell r="AS1166">
            <v>0</v>
          </cell>
          <cell r="AT1166">
            <v>-1.2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-0.43</v>
          </cell>
          <cell r="BA1166">
            <v>-4.28</v>
          </cell>
          <cell r="BB1166">
            <v>-1.42</v>
          </cell>
          <cell r="BC1166">
            <v>0</v>
          </cell>
          <cell r="BD1166">
            <v>-0.16</v>
          </cell>
          <cell r="BE1166">
            <v>-46.77</v>
          </cell>
          <cell r="BF1166">
            <v>0</v>
          </cell>
          <cell r="BG1166">
            <v>-0.93</v>
          </cell>
          <cell r="BH1166">
            <v>0</v>
          </cell>
          <cell r="BI1166">
            <v>0</v>
          </cell>
          <cell r="BJ1166">
            <v>0</v>
          </cell>
          <cell r="BK1166">
            <v>-5.39</v>
          </cell>
          <cell r="BL1166">
            <v>0</v>
          </cell>
          <cell r="BM1166">
            <v>-0.43</v>
          </cell>
          <cell r="BN1166">
            <v>-21.02</v>
          </cell>
          <cell r="BO1166">
            <v>-8.73</v>
          </cell>
          <cell r="BP1166">
            <v>-10.26</v>
          </cell>
          <cell r="BQ1166">
            <v>0</v>
          </cell>
          <cell r="BR1166">
            <v>-49.96</v>
          </cell>
          <cell r="BS1166">
            <v>0</v>
          </cell>
          <cell r="BT1166">
            <v>-0.83</v>
          </cell>
          <cell r="BU1166">
            <v>0</v>
          </cell>
          <cell r="BV1166">
            <v>0</v>
          </cell>
          <cell r="BW1166">
            <v>0</v>
          </cell>
          <cell r="BX1166">
            <v>-5.24</v>
          </cell>
          <cell r="BY1166">
            <v>-0.77</v>
          </cell>
          <cell r="BZ1166">
            <v>-0.43</v>
          </cell>
          <cell r="CA1166">
            <v>-22.2</v>
          </cell>
          <cell r="CB1166">
            <v>-8.93</v>
          </cell>
          <cell r="CC1166">
            <v>-11.56</v>
          </cell>
          <cell r="CD1166">
            <v>0</v>
          </cell>
          <cell r="CE1166">
            <v>-55.64</v>
          </cell>
          <cell r="CF1166">
            <v>-0.16</v>
          </cell>
          <cell r="CG1166">
            <v>-0.94</v>
          </cell>
          <cell r="CH1166">
            <v>0</v>
          </cell>
          <cell r="CI1166">
            <v>-1.02</v>
          </cell>
          <cell r="CJ1166">
            <v>0</v>
          </cell>
          <cell r="CK1166">
            <v>-7.42</v>
          </cell>
          <cell r="CL1166">
            <v>-1.5</v>
          </cell>
          <cell r="CM1166">
            <v>-0.43</v>
          </cell>
          <cell r="CN1166">
            <v>-4.3499999999999996</v>
          </cell>
          <cell r="CO1166">
            <v>-4.41</v>
          </cell>
          <cell r="CP1166">
            <v>-35.409999999999997</v>
          </cell>
          <cell r="CQ1166">
            <v>0</v>
          </cell>
          <cell r="CR1166">
            <v>-83.34</v>
          </cell>
          <cell r="CS1166">
            <v>-0.63</v>
          </cell>
          <cell r="CT1166">
            <v>-30.53</v>
          </cell>
          <cell r="CU1166">
            <v>0</v>
          </cell>
          <cell r="CV1166">
            <v>0</v>
          </cell>
          <cell r="CW1166">
            <v>0</v>
          </cell>
          <cell r="CX1166">
            <v>-7.47</v>
          </cell>
          <cell r="CY1166">
            <v>-1.42</v>
          </cell>
          <cell r="CZ1166">
            <v>0</v>
          </cell>
          <cell r="DA1166">
            <v>-4.33</v>
          </cell>
          <cell r="DB1166">
            <v>-2.94</v>
          </cell>
          <cell r="DC1166">
            <v>-35.9</v>
          </cell>
          <cell r="DD1166">
            <v>-0.11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</row>
        <row r="1167"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</row>
        <row r="1168"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0</v>
          </cell>
        </row>
        <row r="1169"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0</v>
          </cell>
          <cell r="CE1169">
            <v>0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0</v>
          </cell>
          <cell r="DH1169">
            <v>0</v>
          </cell>
          <cell r="DI1169">
            <v>0</v>
          </cell>
          <cell r="DJ1169">
            <v>0</v>
          </cell>
          <cell r="DK1169">
            <v>0</v>
          </cell>
          <cell r="DL1169">
            <v>0</v>
          </cell>
          <cell r="DM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S1169">
            <v>0</v>
          </cell>
          <cell r="DT1169">
            <v>0</v>
          </cell>
          <cell r="DU1169">
            <v>0</v>
          </cell>
          <cell r="DV1169">
            <v>0</v>
          </cell>
          <cell r="DW1169">
            <v>0</v>
          </cell>
          <cell r="DX1169">
            <v>0</v>
          </cell>
          <cell r="DY1169">
            <v>0</v>
          </cell>
          <cell r="DZ1169">
            <v>0</v>
          </cell>
          <cell r="EA1169">
            <v>0</v>
          </cell>
          <cell r="EB1169">
            <v>0</v>
          </cell>
          <cell r="EC1169">
            <v>0</v>
          </cell>
          <cell r="ED1169">
            <v>0</v>
          </cell>
        </row>
        <row r="1170">
          <cell r="F1170">
            <v>7.97</v>
          </cell>
          <cell r="G1170">
            <v>9.07</v>
          </cell>
          <cell r="H1170">
            <v>8.24</v>
          </cell>
          <cell r="I1170">
            <v>12.31</v>
          </cell>
          <cell r="J1170">
            <v>0</v>
          </cell>
          <cell r="K1170">
            <v>3.62</v>
          </cell>
          <cell r="L1170">
            <v>15.43</v>
          </cell>
          <cell r="M1170">
            <v>18.98</v>
          </cell>
          <cell r="N1170">
            <v>23.5</v>
          </cell>
          <cell r="O1170">
            <v>21.8</v>
          </cell>
          <cell r="P1170">
            <v>13.84</v>
          </cell>
          <cell r="Q1170">
            <v>3.47</v>
          </cell>
          <cell r="R1170">
            <v>127.54</v>
          </cell>
          <cell r="S1170">
            <v>1.31</v>
          </cell>
          <cell r="T1170">
            <v>1.58</v>
          </cell>
          <cell r="U1170">
            <v>16.829999999999998</v>
          </cell>
          <cell r="V1170">
            <v>13.95</v>
          </cell>
          <cell r="W1170">
            <v>17.55</v>
          </cell>
          <cell r="X1170">
            <v>5.41</v>
          </cell>
          <cell r="Y1170">
            <v>25.41</v>
          </cell>
          <cell r="Z1170">
            <v>8.86</v>
          </cell>
          <cell r="AA1170">
            <v>20.04</v>
          </cell>
          <cell r="AB1170">
            <v>11.47</v>
          </cell>
          <cell r="AC1170">
            <v>2.04</v>
          </cell>
          <cell r="AD1170">
            <v>3.09</v>
          </cell>
          <cell r="AE1170">
            <v>104.69</v>
          </cell>
          <cell r="AF1170">
            <v>2.11</v>
          </cell>
          <cell r="AG1170">
            <v>2.4700000000000002</v>
          </cell>
          <cell r="AH1170">
            <v>4.28</v>
          </cell>
          <cell r="AI1170">
            <v>6.64</v>
          </cell>
          <cell r="AJ1170">
            <v>6.07</v>
          </cell>
          <cell r="AK1170">
            <v>20.77</v>
          </cell>
          <cell r="AL1170">
            <v>24.81</v>
          </cell>
          <cell r="AM1170">
            <v>9.84</v>
          </cell>
          <cell r="AN1170">
            <v>16.600000000000001</v>
          </cell>
          <cell r="AO1170">
            <v>6.16</v>
          </cell>
          <cell r="AP1170">
            <v>2.04</v>
          </cell>
          <cell r="AQ1170">
            <v>2.91</v>
          </cell>
          <cell r="AR1170">
            <v>92.99</v>
          </cell>
          <cell r="AS1170">
            <v>2.52</v>
          </cell>
          <cell r="AT1170">
            <v>1.79</v>
          </cell>
          <cell r="AU1170">
            <v>3.43</v>
          </cell>
          <cell r="AV1170">
            <v>3.45</v>
          </cell>
          <cell r="AW1170">
            <v>0</v>
          </cell>
          <cell r="AX1170">
            <v>21.02</v>
          </cell>
          <cell r="AY1170">
            <v>22.79</v>
          </cell>
          <cell r="AZ1170">
            <v>13.46</v>
          </cell>
          <cell r="BA1170">
            <v>13.87</v>
          </cell>
          <cell r="BB1170">
            <v>6.17</v>
          </cell>
          <cell r="BC1170">
            <v>1.97</v>
          </cell>
          <cell r="BD1170">
            <v>2.5099999999999998</v>
          </cell>
          <cell r="BE1170">
            <v>26.03</v>
          </cell>
          <cell r="BF1170">
            <v>1.1200000000000001</v>
          </cell>
          <cell r="BG1170">
            <v>1.06</v>
          </cell>
          <cell r="BH1170">
            <v>1.24</v>
          </cell>
          <cell r="BI1170">
            <v>1.1299999999999999</v>
          </cell>
          <cell r="BJ1170">
            <v>0</v>
          </cell>
          <cell r="BK1170">
            <v>5.68</v>
          </cell>
          <cell r="BL1170">
            <v>0.12</v>
          </cell>
          <cell r="BM1170">
            <v>9.89</v>
          </cell>
          <cell r="BN1170">
            <v>1.87</v>
          </cell>
          <cell r="BO1170">
            <v>0.05</v>
          </cell>
          <cell r="BP1170">
            <v>1.3</v>
          </cell>
          <cell r="BQ1170">
            <v>2.57</v>
          </cell>
          <cell r="BR1170">
            <v>30.41</v>
          </cell>
          <cell r="BS1170">
            <v>1.4</v>
          </cell>
          <cell r="BT1170">
            <v>1.3</v>
          </cell>
          <cell r="BU1170">
            <v>1.85</v>
          </cell>
          <cell r="BV1170">
            <v>1.18</v>
          </cell>
          <cell r="BW1170">
            <v>0</v>
          </cell>
          <cell r="BX1170">
            <v>7.78</v>
          </cell>
          <cell r="BY1170">
            <v>0.15</v>
          </cell>
          <cell r="BZ1170">
            <v>10.58</v>
          </cell>
          <cell r="CA1170">
            <v>1.97</v>
          </cell>
          <cell r="CB1170">
            <v>0.16</v>
          </cell>
          <cell r="CC1170">
            <v>1.39</v>
          </cell>
          <cell r="CD1170">
            <v>2.63</v>
          </cell>
          <cell r="CE1170">
            <v>20.6</v>
          </cell>
          <cell r="CF1170">
            <v>1.4</v>
          </cell>
          <cell r="CG1170">
            <v>1.23</v>
          </cell>
          <cell r="CH1170">
            <v>0.79</v>
          </cell>
          <cell r="CI1170">
            <v>1.18</v>
          </cell>
          <cell r="CJ1170">
            <v>0</v>
          </cell>
          <cell r="CK1170">
            <v>2.0299999999999998</v>
          </cell>
          <cell r="CL1170">
            <v>0</v>
          </cell>
          <cell r="CM1170">
            <v>9.8699999999999992</v>
          </cell>
          <cell r="CN1170">
            <v>0.85</v>
          </cell>
          <cell r="CO1170">
            <v>0.03</v>
          </cell>
          <cell r="CP1170">
            <v>1.53</v>
          </cell>
          <cell r="CQ1170">
            <v>1.69</v>
          </cell>
          <cell r="CR1170">
            <v>36.26</v>
          </cell>
          <cell r="CS1170">
            <v>1.87</v>
          </cell>
          <cell r="CT1170">
            <v>1.43</v>
          </cell>
          <cell r="CU1170">
            <v>0.55000000000000004</v>
          </cell>
          <cell r="CV1170">
            <v>0.95</v>
          </cell>
          <cell r="CW1170">
            <v>0</v>
          </cell>
          <cell r="CX1170">
            <v>2.94</v>
          </cell>
          <cell r="CY1170">
            <v>0.01</v>
          </cell>
          <cell r="CZ1170">
            <v>14.48</v>
          </cell>
          <cell r="DA1170">
            <v>6.08</v>
          </cell>
          <cell r="DB1170">
            <v>0.91</v>
          </cell>
          <cell r="DC1170">
            <v>2.0699999999999998</v>
          </cell>
          <cell r="DD1170">
            <v>4.99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0</v>
          </cell>
          <cell r="DJ1170">
            <v>0</v>
          </cell>
          <cell r="DK1170">
            <v>0</v>
          </cell>
          <cell r="DL1170">
            <v>0</v>
          </cell>
          <cell r="DM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S1170">
            <v>0</v>
          </cell>
          <cell r="DT1170">
            <v>0</v>
          </cell>
          <cell r="DU1170">
            <v>0</v>
          </cell>
          <cell r="DV1170">
            <v>0</v>
          </cell>
          <cell r="DW1170">
            <v>0</v>
          </cell>
          <cell r="DX1170">
            <v>0</v>
          </cell>
          <cell r="DY1170">
            <v>0</v>
          </cell>
          <cell r="DZ1170">
            <v>0</v>
          </cell>
          <cell r="EA1170">
            <v>0</v>
          </cell>
          <cell r="EB1170">
            <v>0</v>
          </cell>
          <cell r="EC1170">
            <v>0</v>
          </cell>
          <cell r="ED1170">
            <v>0</v>
          </cell>
        </row>
        <row r="1171"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0</v>
          </cell>
          <cell r="CD1171">
            <v>0</v>
          </cell>
          <cell r="CE1171">
            <v>0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  <cell r="DD1171">
            <v>0</v>
          </cell>
          <cell r="DE1171">
            <v>0</v>
          </cell>
          <cell r="DF1171">
            <v>0</v>
          </cell>
          <cell r="DG1171">
            <v>0</v>
          </cell>
          <cell r="DH1171">
            <v>0</v>
          </cell>
          <cell r="DI1171">
            <v>0</v>
          </cell>
          <cell r="DJ1171">
            <v>0</v>
          </cell>
          <cell r="DK1171">
            <v>0</v>
          </cell>
          <cell r="DL1171">
            <v>0</v>
          </cell>
          <cell r="DM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S1171">
            <v>0</v>
          </cell>
          <cell r="DT1171">
            <v>0</v>
          </cell>
          <cell r="DU1171">
            <v>0</v>
          </cell>
          <cell r="DV1171">
            <v>0</v>
          </cell>
          <cell r="DW1171">
            <v>0</v>
          </cell>
          <cell r="DX1171">
            <v>0</v>
          </cell>
          <cell r="DY1171">
            <v>0</v>
          </cell>
          <cell r="DZ1171">
            <v>0</v>
          </cell>
          <cell r="EA1171">
            <v>0</v>
          </cell>
          <cell r="EB1171">
            <v>0</v>
          </cell>
          <cell r="EC1171">
            <v>0</v>
          </cell>
          <cell r="ED1171">
            <v>0</v>
          </cell>
        </row>
        <row r="1172"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BS1172">
            <v>0</v>
          </cell>
          <cell r="BT1172">
            <v>0</v>
          </cell>
          <cell r="BU1172">
            <v>0</v>
          </cell>
          <cell r="BV1172">
            <v>0</v>
          </cell>
          <cell r="BW1172">
            <v>0</v>
          </cell>
          <cell r="BX1172">
            <v>0</v>
          </cell>
          <cell r="BY1172">
            <v>0</v>
          </cell>
          <cell r="BZ1172">
            <v>0</v>
          </cell>
          <cell r="CA1172">
            <v>0</v>
          </cell>
          <cell r="CB1172">
            <v>0</v>
          </cell>
          <cell r="CC1172">
            <v>0</v>
          </cell>
          <cell r="CD1172">
            <v>0</v>
          </cell>
          <cell r="CE1172">
            <v>0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DI1172">
            <v>0</v>
          </cell>
          <cell r="DJ1172">
            <v>0</v>
          </cell>
          <cell r="DK1172">
            <v>0</v>
          </cell>
          <cell r="DL1172">
            <v>0</v>
          </cell>
          <cell r="DM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S1172">
            <v>0</v>
          </cell>
          <cell r="DT1172">
            <v>0</v>
          </cell>
          <cell r="DU1172">
            <v>0</v>
          </cell>
          <cell r="DV1172">
            <v>0</v>
          </cell>
          <cell r="DW1172">
            <v>0</v>
          </cell>
          <cell r="DX1172">
            <v>0</v>
          </cell>
          <cell r="DY1172">
            <v>0</v>
          </cell>
          <cell r="DZ1172">
            <v>0</v>
          </cell>
          <cell r="EA1172">
            <v>0</v>
          </cell>
          <cell r="EB1172">
            <v>0</v>
          </cell>
          <cell r="EC1172">
            <v>0</v>
          </cell>
          <cell r="ED1172">
            <v>0</v>
          </cell>
        </row>
        <row r="1173">
          <cell r="F1173">
            <v>0</v>
          </cell>
          <cell r="G1173">
            <v>0</v>
          </cell>
          <cell r="H1173">
            <v>0</v>
          </cell>
          <cell r="I1173">
            <v>0.03</v>
          </cell>
          <cell r="J1173">
            <v>0</v>
          </cell>
          <cell r="K1173">
            <v>1.8</v>
          </cell>
          <cell r="L1173">
            <v>0</v>
          </cell>
          <cell r="M1173">
            <v>4.17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7.65</v>
          </cell>
          <cell r="S1173">
            <v>0.01</v>
          </cell>
          <cell r="T1173">
            <v>0</v>
          </cell>
          <cell r="U1173">
            <v>0</v>
          </cell>
          <cell r="V1173">
            <v>0.03</v>
          </cell>
          <cell r="W1173">
            <v>0</v>
          </cell>
          <cell r="X1173">
            <v>1.45</v>
          </cell>
          <cell r="Y1173">
            <v>0</v>
          </cell>
          <cell r="Z1173">
            <v>6.16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9.39</v>
          </cell>
          <cell r="AF1173">
            <v>0.01</v>
          </cell>
          <cell r="AG1173">
            <v>0</v>
          </cell>
          <cell r="AH1173">
            <v>0</v>
          </cell>
          <cell r="AI1173">
            <v>0.04</v>
          </cell>
          <cell r="AJ1173">
            <v>0</v>
          </cell>
          <cell r="AK1173">
            <v>2.25</v>
          </cell>
          <cell r="AL1173">
            <v>0</v>
          </cell>
          <cell r="AM1173">
            <v>7.08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6.73</v>
          </cell>
          <cell r="AS1173">
            <v>0.01</v>
          </cell>
          <cell r="AT1173">
            <v>0</v>
          </cell>
          <cell r="AU1173">
            <v>0.14000000000000001</v>
          </cell>
          <cell r="AV1173">
            <v>7.0000000000000007E-2</v>
          </cell>
          <cell r="AW1173">
            <v>0</v>
          </cell>
          <cell r="AX1173">
            <v>1.01</v>
          </cell>
          <cell r="AY1173">
            <v>0</v>
          </cell>
          <cell r="AZ1173">
            <v>5.49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S1173">
            <v>0</v>
          </cell>
          <cell r="DT1173">
            <v>0</v>
          </cell>
          <cell r="DU1173">
            <v>0</v>
          </cell>
          <cell r="DV1173">
            <v>0</v>
          </cell>
          <cell r="DW1173">
            <v>0</v>
          </cell>
          <cell r="DX1173">
            <v>0</v>
          </cell>
          <cell r="DY1173">
            <v>0</v>
          </cell>
          <cell r="DZ1173">
            <v>0</v>
          </cell>
          <cell r="EA1173">
            <v>0</v>
          </cell>
          <cell r="EB1173">
            <v>0</v>
          </cell>
          <cell r="EC1173">
            <v>0</v>
          </cell>
          <cell r="ED1173">
            <v>0</v>
          </cell>
        </row>
        <row r="1174"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U1174">
            <v>0</v>
          </cell>
          <cell r="BV1174">
            <v>0</v>
          </cell>
          <cell r="BW1174">
            <v>0</v>
          </cell>
          <cell r="BX1174">
            <v>0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0</v>
          </cell>
          <cell r="CD1174">
            <v>0</v>
          </cell>
          <cell r="CE1174">
            <v>0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0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>
            <v>0</v>
          </cell>
          <cell r="DZ1174">
            <v>0</v>
          </cell>
          <cell r="EA1174">
            <v>0</v>
          </cell>
          <cell r="EB1174">
            <v>0</v>
          </cell>
          <cell r="EC1174">
            <v>0</v>
          </cell>
          <cell r="ED1174">
            <v>0</v>
          </cell>
        </row>
        <row r="1175"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U1175">
            <v>0</v>
          </cell>
          <cell r="BV1175">
            <v>0</v>
          </cell>
          <cell r="BW1175">
            <v>0</v>
          </cell>
          <cell r="BX1175">
            <v>0</v>
          </cell>
          <cell r="BY1175">
            <v>0</v>
          </cell>
          <cell r="BZ1175">
            <v>0</v>
          </cell>
          <cell r="CA1175">
            <v>0</v>
          </cell>
          <cell r="CB1175">
            <v>0</v>
          </cell>
          <cell r="CC1175">
            <v>0</v>
          </cell>
          <cell r="CD1175">
            <v>0</v>
          </cell>
          <cell r="CE1175">
            <v>0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>
            <v>0</v>
          </cell>
          <cell r="DD1175">
            <v>0</v>
          </cell>
          <cell r="DE1175">
            <v>0</v>
          </cell>
          <cell r="DF1175">
            <v>0</v>
          </cell>
          <cell r="DG1175">
            <v>0</v>
          </cell>
          <cell r="DH1175">
            <v>0</v>
          </cell>
          <cell r="DI1175">
            <v>0</v>
          </cell>
          <cell r="DJ1175">
            <v>0</v>
          </cell>
          <cell r="DK1175">
            <v>0</v>
          </cell>
          <cell r="DL1175">
            <v>0</v>
          </cell>
          <cell r="DM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S1175">
            <v>0</v>
          </cell>
          <cell r="DT1175">
            <v>0</v>
          </cell>
          <cell r="DU1175">
            <v>0</v>
          </cell>
          <cell r="DV1175">
            <v>0</v>
          </cell>
          <cell r="DW1175">
            <v>0</v>
          </cell>
          <cell r="DX1175">
            <v>0</v>
          </cell>
          <cell r="DY1175">
            <v>0</v>
          </cell>
          <cell r="DZ1175">
            <v>0</v>
          </cell>
          <cell r="EA1175">
            <v>0</v>
          </cell>
          <cell r="EB1175">
            <v>0</v>
          </cell>
          <cell r="EC1175">
            <v>0</v>
          </cell>
          <cell r="ED1175">
            <v>0</v>
          </cell>
        </row>
        <row r="1176"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-0.5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-0.5</v>
          </cell>
          <cell r="AE1176">
            <v>-0.65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-0.65</v>
          </cell>
          <cell r="AR1176">
            <v>-3.74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-3.74</v>
          </cell>
          <cell r="BE1176">
            <v>-5.62</v>
          </cell>
          <cell r="BF1176">
            <v>0</v>
          </cell>
          <cell r="BG1176">
            <v>0</v>
          </cell>
          <cell r="BH1176">
            <v>-0.75</v>
          </cell>
          <cell r="BI1176">
            <v>0</v>
          </cell>
          <cell r="BJ1176">
            <v>0</v>
          </cell>
          <cell r="BK1176">
            <v>-1.71</v>
          </cell>
          <cell r="BL1176">
            <v>0</v>
          </cell>
          <cell r="BM1176">
            <v>0</v>
          </cell>
          <cell r="BN1176">
            <v>-0.42</v>
          </cell>
          <cell r="BO1176">
            <v>0</v>
          </cell>
          <cell r="BP1176">
            <v>-0.17</v>
          </cell>
          <cell r="BQ1176">
            <v>-2.56</v>
          </cell>
          <cell r="BR1176">
            <v>-9.9499999999999993</v>
          </cell>
          <cell r="BS1176">
            <v>0</v>
          </cell>
          <cell r="BT1176">
            <v>0</v>
          </cell>
          <cell r="BU1176">
            <v>-2.2599999999999998</v>
          </cell>
          <cell r="BV1176">
            <v>-0.01</v>
          </cell>
          <cell r="BW1176">
            <v>0</v>
          </cell>
          <cell r="BX1176">
            <v>-1.71</v>
          </cell>
          <cell r="BY1176">
            <v>0</v>
          </cell>
          <cell r="BZ1176">
            <v>0</v>
          </cell>
          <cell r="CA1176">
            <v>-0.31</v>
          </cell>
          <cell r="CB1176">
            <v>0</v>
          </cell>
          <cell r="CC1176">
            <v>-0.31</v>
          </cell>
          <cell r="CD1176">
            <v>-5.36</v>
          </cell>
          <cell r="CE1176">
            <v>-44.04</v>
          </cell>
          <cell r="CF1176">
            <v>-0.05</v>
          </cell>
          <cell r="CG1176">
            <v>0</v>
          </cell>
          <cell r="CH1176">
            <v>-6.5</v>
          </cell>
          <cell r="CI1176">
            <v>-0.33</v>
          </cell>
          <cell r="CJ1176">
            <v>0</v>
          </cell>
          <cell r="CK1176">
            <v>-2.5499999999999998</v>
          </cell>
          <cell r="CL1176">
            <v>0</v>
          </cell>
          <cell r="CM1176">
            <v>0</v>
          </cell>
          <cell r="CN1176">
            <v>-32.93</v>
          </cell>
          <cell r="CO1176">
            <v>0</v>
          </cell>
          <cell r="CP1176">
            <v>0</v>
          </cell>
          <cell r="CQ1176">
            <v>-1.68</v>
          </cell>
          <cell r="CR1176">
            <v>-52.6</v>
          </cell>
          <cell r="CS1176">
            <v>0</v>
          </cell>
          <cell r="CT1176">
            <v>0</v>
          </cell>
          <cell r="CU1176">
            <v>-6.06</v>
          </cell>
          <cell r="CV1176">
            <v>-0.01</v>
          </cell>
          <cell r="CW1176">
            <v>-0.15</v>
          </cell>
          <cell r="CX1176">
            <v>-0.97</v>
          </cell>
          <cell r="CY1176">
            <v>0</v>
          </cell>
          <cell r="CZ1176">
            <v>0</v>
          </cell>
          <cell r="DA1176">
            <v>-35.130000000000003</v>
          </cell>
          <cell r="DB1176">
            <v>-2.98</v>
          </cell>
          <cell r="DC1176">
            <v>0</v>
          </cell>
          <cell r="DD1176">
            <v>-7.3</v>
          </cell>
          <cell r="DE1176">
            <v>0</v>
          </cell>
          <cell r="DF1176">
            <v>0</v>
          </cell>
          <cell r="DG1176">
            <v>0</v>
          </cell>
          <cell r="DH1176">
            <v>0</v>
          </cell>
          <cell r="DI1176">
            <v>0</v>
          </cell>
          <cell r="DJ1176">
            <v>0</v>
          </cell>
          <cell r="DK1176">
            <v>0</v>
          </cell>
          <cell r="DL1176">
            <v>0</v>
          </cell>
          <cell r="DM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S1176">
            <v>0</v>
          </cell>
          <cell r="DT1176">
            <v>0</v>
          </cell>
          <cell r="DU1176">
            <v>0</v>
          </cell>
          <cell r="DV1176">
            <v>0</v>
          </cell>
          <cell r="DW1176">
            <v>0</v>
          </cell>
          <cell r="DX1176">
            <v>0</v>
          </cell>
          <cell r="DY1176">
            <v>0</v>
          </cell>
          <cell r="DZ1176">
            <v>0</v>
          </cell>
          <cell r="EA1176">
            <v>0</v>
          </cell>
          <cell r="EB1176">
            <v>0</v>
          </cell>
          <cell r="EC1176">
            <v>0</v>
          </cell>
          <cell r="ED1176">
            <v>0</v>
          </cell>
        </row>
        <row r="1177">
          <cell r="F1177">
            <v>10.56</v>
          </cell>
          <cell r="G1177">
            <v>15.65</v>
          </cell>
          <cell r="H1177">
            <v>18.96</v>
          </cell>
          <cell r="I1177">
            <v>28.2</v>
          </cell>
          <cell r="J1177">
            <v>47.13</v>
          </cell>
          <cell r="K1177">
            <v>28.51</v>
          </cell>
          <cell r="L1177">
            <v>10.61</v>
          </cell>
          <cell r="M1177">
            <v>3.92</v>
          </cell>
          <cell r="N1177">
            <v>14.28</v>
          </cell>
          <cell r="O1177">
            <v>6.76</v>
          </cell>
          <cell r="P1177">
            <v>12.19</v>
          </cell>
          <cell r="Q1177">
            <v>5.04</v>
          </cell>
          <cell r="R1177">
            <v>227.57</v>
          </cell>
          <cell r="S1177">
            <v>12.92</v>
          </cell>
          <cell r="T1177">
            <v>15.5</v>
          </cell>
          <cell r="U1177">
            <v>17.68</v>
          </cell>
          <cell r="V1177">
            <v>27.66</v>
          </cell>
          <cell r="W1177">
            <v>42.37</v>
          </cell>
          <cell r="X1177">
            <v>40.82</v>
          </cell>
          <cell r="Y1177">
            <v>15.03</v>
          </cell>
          <cell r="Z1177">
            <v>1.5</v>
          </cell>
          <cell r="AA1177">
            <v>19.760000000000002</v>
          </cell>
          <cell r="AB1177">
            <v>14.61</v>
          </cell>
          <cell r="AC1177">
            <v>11.56</v>
          </cell>
          <cell r="AD1177">
            <v>8.15</v>
          </cell>
          <cell r="AE1177">
            <v>187.81</v>
          </cell>
          <cell r="AF1177">
            <v>11.97</v>
          </cell>
          <cell r="AG1177">
            <v>16.399999999999999</v>
          </cell>
          <cell r="AH1177">
            <v>19.239999999999998</v>
          </cell>
          <cell r="AI1177">
            <v>22.82</v>
          </cell>
          <cell r="AJ1177">
            <v>50.57</v>
          </cell>
          <cell r="AK1177">
            <v>15.78</v>
          </cell>
          <cell r="AL1177">
            <v>2.2000000000000002</v>
          </cell>
          <cell r="AM1177">
            <v>2.66</v>
          </cell>
          <cell r="AN1177">
            <v>14.82</v>
          </cell>
          <cell r="AO1177">
            <v>14.23</v>
          </cell>
          <cell r="AP1177">
            <v>10.88</v>
          </cell>
          <cell r="AQ1177">
            <v>6.24</v>
          </cell>
          <cell r="AR1177">
            <v>176.4</v>
          </cell>
          <cell r="AS1177">
            <v>11.51</v>
          </cell>
          <cell r="AT1177">
            <v>20.5</v>
          </cell>
          <cell r="AU1177">
            <v>19.97</v>
          </cell>
          <cell r="AV1177">
            <v>31.77</v>
          </cell>
          <cell r="AW1177">
            <v>42.43</v>
          </cell>
          <cell r="AX1177">
            <v>2.08</v>
          </cell>
          <cell r="AY1177">
            <v>1.41</v>
          </cell>
          <cell r="AZ1177">
            <v>0.75</v>
          </cell>
          <cell r="BA1177">
            <v>13.65</v>
          </cell>
          <cell r="BB1177">
            <v>14.97</v>
          </cell>
          <cell r="BC1177">
            <v>10.74</v>
          </cell>
          <cell r="BD1177">
            <v>6.6</v>
          </cell>
          <cell r="BE1177">
            <v>274.38</v>
          </cell>
          <cell r="BF1177">
            <v>17.170000000000002</v>
          </cell>
          <cell r="BG1177">
            <v>21.33</v>
          </cell>
          <cell r="BH1177">
            <v>27.11</v>
          </cell>
          <cell r="BI1177">
            <v>25.79</v>
          </cell>
          <cell r="BJ1177">
            <v>20.77</v>
          </cell>
          <cell r="BK1177">
            <v>31.85</v>
          </cell>
          <cell r="BL1177">
            <v>26.7</v>
          </cell>
          <cell r="BM1177">
            <v>20.67</v>
          </cell>
          <cell r="BN1177">
            <v>31.18</v>
          </cell>
          <cell r="BO1177">
            <v>25.55</v>
          </cell>
          <cell r="BP1177">
            <v>16.95</v>
          </cell>
          <cell r="BQ1177">
            <v>9.31</v>
          </cell>
          <cell r="BR1177">
            <v>294.45</v>
          </cell>
          <cell r="BS1177">
            <v>14.17</v>
          </cell>
          <cell r="BT1177">
            <v>19.29</v>
          </cell>
          <cell r="BU1177">
            <v>27.12</v>
          </cell>
          <cell r="BV1177">
            <v>28.89</v>
          </cell>
          <cell r="BW1177">
            <v>43.49</v>
          </cell>
          <cell r="BX1177">
            <v>31.36</v>
          </cell>
          <cell r="BY1177">
            <v>26.97</v>
          </cell>
          <cell r="BZ1177">
            <v>19.760000000000002</v>
          </cell>
          <cell r="CA1177">
            <v>32.299999999999997</v>
          </cell>
          <cell r="CB1177">
            <v>26.11</v>
          </cell>
          <cell r="CC1177">
            <v>16.25</v>
          </cell>
          <cell r="CD1177">
            <v>8.73</v>
          </cell>
          <cell r="CE1177">
            <v>252.31</v>
          </cell>
          <cell r="CF1177">
            <v>11.66</v>
          </cell>
          <cell r="CG1177">
            <v>11.77</v>
          </cell>
          <cell r="CH1177">
            <v>22.65</v>
          </cell>
          <cell r="CI1177">
            <v>40.17</v>
          </cell>
          <cell r="CJ1177">
            <v>17.11</v>
          </cell>
          <cell r="CK1177">
            <v>29.98</v>
          </cell>
          <cell r="CL1177">
            <v>21.72</v>
          </cell>
          <cell r="CM1177">
            <v>15.6</v>
          </cell>
          <cell r="CN1177">
            <v>33.85</v>
          </cell>
          <cell r="CO1177">
            <v>26.35</v>
          </cell>
          <cell r="CP1177">
            <v>14.94</v>
          </cell>
          <cell r="CQ1177">
            <v>6.5</v>
          </cell>
          <cell r="CR1177">
            <v>232.16</v>
          </cell>
          <cell r="CS1177">
            <v>11.72</v>
          </cell>
          <cell r="CT1177">
            <v>14.25</v>
          </cell>
          <cell r="CU1177">
            <v>23.23</v>
          </cell>
          <cell r="CV1177">
            <v>23.08</v>
          </cell>
          <cell r="CW1177">
            <v>29.67</v>
          </cell>
          <cell r="CX1177">
            <v>31.98</v>
          </cell>
          <cell r="CY1177">
            <v>22.65</v>
          </cell>
          <cell r="CZ1177">
            <v>19.54</v>
          </cell>
          <cell r="DA1177">
            <v>20.93</v>
          </cell>
          <cell r="DB1177">
            <v>18.04</v>
          </cell>
          <cell r="DC1177">
            <v>12.69</v>
          </cell>
          <cell r="DD1177">
            <v>4.3899999999999997</v>
          </cell>
          <cell r="DE1177">
            <v>0</v>
          </cell>
          <cell r="DF1177">
            <v>0</v>
          </cell>
          <cell r="DG1177">
            <v>0</v>
          </cell>
          <cell r="DH1177">
            <v>0</v>
          </cell>
          <cell r="DI1177">
            <v>0</v>
          </cell>
          <cell r="DJ1177">
            <v>0</v>
          </cell>
          <cell r="DK1177">
            <v>0</v>
          </cell>
          <cell r="DL1177">
            <v>0</v>
          </cell>
          <cell r="DM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S1177">
            <v>0</v>
          </cell>
          <cell r="DT1177">
            <v>0</v>
          </cell>
          <cell r="DU1177">
            <v>0</v>
          </cell>
          <cell r="DV1177">
            <v>0</v>
          </cell>
          <cell r="DW1177">
            <v>0</v>
          </cell>
          <cell r="DX1177">
            <v>0</v>
          </cell>
          <cell r="DY1177">
            <v>0</v>
          </cell>
          <cell r="DZ1177">
            <v>0</v>
          </cell>
          <cell r="EA1177">
            <v>0</v>
          </cell>
          <cell r="EB1177">
            <v>0</v>
          </cell>
          <cell r="EC1177">
            <v>0</v>
          </cell>
          <cell r="ED1177">
            <v>0</v>
          </cell>
        </row>
        <row r="1178">
          <cell r="F1178">
            <v>1.2</v>
          </cell>
          <cell r="G1178">
            <v>1.56</v>
          </cell>
          <cell r="H1178">
            <v>10.97</v>
          </cell>
          <cell r="I1178">
            <v>20.67</v>
          </cell>
          <cell r="J1178">
            <v>24.79</v>
          </cell>
          <cell r="K1178">
            <v>18.86</v>
          </cell>
          <cell r="L1178">
            <v>0.55000000000000004</v>
          </cell>
          <cell r="M1178">
            <v>0.31</v>
          </cell>
          <cell r="N1178">
            <v>2.0499999999999998</v>
          </cell>
          <cell r="O1178">
            <v>13.9</v>
          </cell>
          <cell r="P1178">
            <v>0.82</v>
          </cell>
          <cell r="Q1178">
            <v>0.26</v>
          </cell>
          <cell r="R1178">
            <v>103.1</v>
          </cell>
          <cell r="S1178">
            <v>6.82</v>
          </cell>
          <cell r="T1178">
            <v>7.64</v>
          </cell>
          <cell r="U1178">
            <v>9.82</v>
          </cell>
          <cell r="V1178">
            <v>12.63</v>
          </cell>
          <cell r="W1178">
            <v>15.68</v>
          </cell>
          <cell r="X1178">
            <v>13.12</v>
          </cell>
          <cell r="Y1178">
            <v>9.5399999999999991</v>
          </cell>
          <cell r="Z1178">
            <v>4.51</v>
          </cell>
          <cell r="AA1178">
            <v>8.99</v>
          </cell>
          <cell r="AB1178">
            <v>3.93</v>
          </cell>
          <cell r="AC1178">
            <v>5.76</v>
          </cell>
          <cell r="AD1178">
            <v>4.66</v>
          </cell>
          <cell r="AE1178">
            <v>120.12</v>
          </cell>
          <cell r="AF1178">
            <v>5.75</v>
          </cell>
          <cell r="AG1178">
            <v>3.7</v>
          </cell>
          <cell r="AH1178">
            <v>12.56</v>
          </cell>
          <cell r="AI1178">
            <v>16.77</v>
          </cell>
          <cell r="AJ1178">
            <v>9.99</v>
          </cell>
          <cell r="AK1178">
            <v>14.29</v>
          </cell>
          <cell r="AL1178">
            <v>8.0399999999999991</v>
          </cell>
          <cell r="AM1178">
            <v>5.87</v>
          </cell>
          <cell r="AN1178">
            <v>8.09</v>
          </cell>
          <cell r="AO1178">
            <v>23.53</v>
          </cell>
          <cell r="AP1178">
            <v>6.36</v>
          </cell>
          <cell r="AQ1178">
            <v>5.18</v>
          </cell>
          <cell r="AR1178">
            <v>124.46</v>
          </cell>
          <cell r="AS1178">
            <v>6.08</v>
          </cell>
          <cell r="AT1178">
            <v>6.06</v>
          </cell>
          <cell r="AU1178">
            <v>15.13</v>
          </cell>
          <cell r="AV1178">
            <v>19.75</v>
          </cell>
          <cell r="AW1178">
            <v>21.98</v>
          </cell>
          <cell r="AX1178">
            <v>6.05</v>
          </cell>
          <cell r="AY1178">
            <v>7.68</v>
          </cell>
          <cell r="AZ1178">
            <v>2.67</v>
          </cell>
          <cell r="BA1178">
            <v>9.7100000000000009</v>
          </cell>
          <cell r="BB1178">
            <v>19.809999999999999</v>
          </cell>
          <cell r="BC1178">
            <v>5.92</v>
          </cell>
          <cell r="BD1178">
            <v>3.63</v>
          </cell>
          <cell r="BE1178">
            <v>159.94</v>
          </cell>
          <cell r="BF1178">
            <v>5.74</v>
          </cell>
          <cell r="BG1178">
            <v>8.58</v>
          </cell>
          <cell r="BH1178">
            <v>17.45</v>
          </cell>
          <cell r="BI1178">
            <v>19.170000000000002</v>
          </cell>
          <cell r="BJ1178">
            <v>26.99</v>
          </cell>
          <cell r="BK1178">
            <v>17.91</v>
          </cell>
          <cell r="BL1178">
            <v>15.13</v>
          </cell>
          <cell r="BM1178">
            <v>9.19</v>
          </cell>
          <cell r="BN1178">
            <v>12.12</v>
          </cell>
          <cell r="BO1178">
            <v>21.19</v>
          </cell>
          <cell r="BP1178">
            <v>4.29</v>
          </cell>
          <cell r="BQ1178">
            <v>2.17</v>
          </cell>
          <cell r="BR1178">
            <v>152.49</v>
          </cell>
          <cell r="BS1178">
            <v>8.6999999999999993</v>
          </cell>
          <cell r="BT1178">
            <v>9.32</v>
          </cell>
          <cell r="BU1178">
            <v>14.64</v>
          </cell>
          <cell r="BV1178">
            <v>14.98</v>
          </cell>
          <cell r="BW1178">
            <v>24.84</v>
          </cell>
          <cell r="BX1178">
            <v>14.7</v>
          </cell>
          <cell r="BY1178">
            <v>12.87</v>
          </cell>
          <cell r="BZ1178">
            <v>8.17</v>
          </cell>
          <cell r="CA1178">
            <v>12.5</v>
          </cell>
          <cell r="CB1178">
            <v>22.26</v>
          </cell>
          <cell r="CC1178">
            <v>6.62</v>
          </cell>
          <cell r="CD1178">
            <v>2.88</v>
          </cell>
          <cell r="CE1178">
            <v>183.25</v>
          </cell>
          <cell r="CF1178">
            <v>8.49</v>
          </cell>
          <cell r="CG1178">
            <v>13.18</v>
          </cell>
          <cell r="CH1178">
            <v>21.43</v>
          </cell>
          <cell r="CI1178">
            <v>15.64</v>
          </cell>
          <cell r="CJ1178">
            <v>22.21</v>
          </cell>
          <cell r="CK1178">
            <v>20.97</v>
          </cell>
          <cell r="CL1178">
            <v>24.31</v>
          </cell>
          <cell r="CM1178">
            <v>12.64</v>
          </cell>
          <cell r="CN1178">
            <v>12.53</v>
          </cell>
          <cell r="CO1178">
            <v>21.1</v>
          </cell>
          <cell r="CP1178">
            <v>5.91</v>
          </cell>
          <cell r="CQ1178">
            <v>4.84</v>
          </cell>
          <cell r="CR1178">
            <v>175.61</v>
          </cell>
          <cell r="CS1178">
            <v>7.48</v>
          </cell>
          <cell r="CT1178">
            <v>10.6</v>
          </cell>
          <cell r="CU1178">
            <v>22.35</v>
          </cell>
          <cell r="CV1178">
            <v>22.32</v>
          </cell>
          <cell r="CW1178">
            <v>21.01</v>
          </cell>
          <cell r="CX1178">
            <v>16</v>
          </cell>
          <cell r="CY1178">
            <v>19.47</v>
          </cell>
          <cell r="CZ1178">
            <v>10.1</v>
          </cell>
          <cell r="DA1178">
            <v>13.72</v>
          </cell>
          <cell r="DB1178">
            <v>22.31</v>
          </cell>
          <cell r="DC1178">
            <v>5.2</v>
          </cell>
          <cell r="DD1178">
            <v>5.0599999999999996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DI1178">
            <v>0</v>
          </cell>
          <cell r="DJ1178">
            <v>0</v>
          </cell>
          <cell r="DK1178">
            <v>0</v>
          </cell>
          <cell r="DL1178">
            <v>0</v>
          </cell>
          <cell r="DM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S1178">
            <v>0</v>
          </cell>
          <cell r="DT1178">
            <v>0</v>
          </cell>
          <cell r="DU1178">
            <v>0</v>
          </cell>
          <cell r="DV1178">
            <v>0</v>
          </cell>
          <cell r="DW1178">
            <v>0</v>
          </cell>
          <cell r="DX1178">
            <v>0</v>
          </cell>
          <cell r="DY1178">
            <v>0</v>
          </cell>
          <cell r="DZ1178">
            <v>0</v>
          </cell>
          <cell r="EA1178">
            <v>0</v>
          </cell>
          <cell r="EB1178">
            <v>0</v>
          </cell>
          <cell r="EC1178">
            <v>0</v>
          </cell>
          <cell r="ED1178">
            <v>0</v>
          </cell>
        </row>
        <row r="1179"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</row>
        <row r="1180"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-645.34</v>
          </cell>
          <cell r="S1180">
            <v>-32.450000000000003</v>
          </cell>
          <cell r="T1180">
            <v>-36</v>
          </cell>
          <cell r="U1180">
            <v>-54.7</v>
          </cell>
          <cell r="V1180">
            <v>-61.2</v>
          </cell>
          <cell r="W1180">
            <v>-66.319999999999993</v>
          </cell>
          <cell r="X1180">
            <v>-70.239999999999995</v>
          </cell>
          <cell r="Y1180">
            <v>-72.14</v>
          </cell>
          <cell r="Z1180">
            <v>-62.97</v>
          </cell>
          <cell r="AA1180">
            <v>-63.38</v>
          </cell>
          <cell r="AB1180">
            <v>-57.44</v>
          </cell>
          <cell r="AC1180">
            <v>-39.369999999999997</v>
          </cell>
          <cell r="AD1180">
            <v>-29.11</v>
          </cell>
          <cell r="AE1180">
            <v>-635.95000000000005</v>
          </cell>
          <cell r="AF1180">
            <v>-32.29</v>
          </cell>
          <cell r="AG1180">
            <v>-35.19</v>
          </cell>
          <cell r="AH1180">
            <v>-54.07</v>
          </cell>
          <cell r="AI1180">
            <v>-60.89</v>
          </cell>
          <cell r="AJ1180">
            <v>-64.64</v>
          </cell>
          <cell r="AK1180">
            <v>-69.91</v>
          </cell>
          <cell r="AL1180">
            <v>-71.47</v>
          </cell>
          <cell r="AM1180">
            <v>-59.54</v>
          </cell>
          <cell r="AN1180">
            <v>-62.93</v>
          </cell>
          <cell r="AO1180">
            <v>-57.03</v>
          </cell>
          <cell r="AP1180">
            <v>-39.17</v>
          </cell>
          <cell r="AQ1180">
            <v>-28.81</v>
          </cell>
          <cell r="AR1180">
            <v>-627.69000000000005</v>
          </cell>
          <cell r="AS1180">
            <v>-32.14</v>
          </cell>
          <cell r="AT1180">
            <v>-37.200000000000003</v>
          </cell>
          <cell r="AU1180">
            <v>-53.28</v>
          </cell>
          <cell r="AV1180">
            <v>-60.6</v>
          </cell>
          <cell r="AW1180">
            <v>-62.1</v>
          </cell>
          <cell r="AX1180">
            <v>-69.459999999999994</v>
          </cell>
          <cell r="AY1180">
            <v>-70.23</v>
          </cell>
          <cell r="AZ1180">
            <v>-61.77</v>
          </cell>
          <cell r="BA1180">
            <v>-60.64</v>
          </cell>
          <cell r="BB1180">
            <v>-55.89</v>
          </cell>
          <cell r="BC1180">
            <v>-38.99</v>
          </cell>
          <cell r="BD1180">
            <v>-25.42</v>
          </cell>
          <cell r="BE1180">
            <v>-570.76</v>
          </cell>
          <cell r="BF1180">
            <v>-31.82</v>
          </cell>
          <cell r="BG1180">
            <v>-34.89</v>
          </cell>
          <cell r="BH1180">
            <v>-48.2</v>
          </cell>
          <cell r="BI1180">
            <v>-58.45</v>
          </cell>
          <cell r="BJ1180">
            <v>-60.22</v>
          </cell>
          <cell r="BK1180">
            <v>-61.63</v>
          </cell>
          <cell r="BL1180">
            <v>-68.959999999999994</v>
          </cell>
          <cell r="BM1180">
            <v>-62.59</v>
          </cell>
          <cell r="BN1180">
            <v>-42.96</v>
          </cell>
          <cell r="BO1180">
            <v>-48.08</v>
          </cell>
          <cell r="BP1180">
            <v>-28.37</v>
          </cell>
          <cell r="BQ1180">
            <v>-24.58</v>
          </cell>
          <cell r="BR1180">
            <v>-559.91</v>
          </cell>
          <cell r="BS1180">
            <v>-31.45</v>
          </cell>
          <cell r="BT1180">
            <v>-34.840000000000003</v>
          </cell>
          <cell r="BU1180">
            <v>-46.48</v>
          </cell>
          <cell r="BV1180">
            <v>-55.48</v>
          </cell>
          <cell r="BW1180">
            <v>-60.5</v>
          </cell>
          <cell r="BX1180">
            <v>-61.86</v>
          </cell>
          <cell r="BY1180">
            <v>-68.28</v>
          </cell>
          <cell r="BZ1180">
            <v>-61.92</v>
          </cell>
          <cell r="CA1180">
            <v>-41.36</v>
          </cell>
          <cell r="CB1180">
            <v>-47.32</v>
          </cell>
          <cell r="CC1180">
            <v>-26.74</v>
          </cell>
          <cell r="CD1180">
            <v>-23.67</v>
          </cell>
          <cell r="CE1180">
            <v>-530.99</v>
          </cell>
          <cell r="CF1180">
            <v>-31.46</v>
          </cell>
          <cell r="CG1180">
            <v>-34.770000000000003</v>
          </cell>
          <cell r="CH1180">
            <v>-42.72</v>
          </cell>
          <cell r="CI1180">
            <v>-55.95</v>
          </cell>
          <cell r="CJ1180">
            <v>-61.46</v>
          </cell>
          <cell r="CK1180">
            <v>-58.58</v>
          </cell>
          <cell r="CL1180">
            <v>-70.41</v>
          </cell>
          <cell r="CM1180">
            <v>-67.05</v>
          </cell>
          <cell r="CN1180">
            <v>-27.08</v>
          </cell>
          <cell r="CO1180">
            <v>-51.31</v>
          </cell>
          <cell r="CP1180">
            <v>-3</v>
          </cell>
          <cell r="CQ1180">
            <v>-27.21</v>
          </cell>
          <cell r="CR1180">
            <v>-494.7</v>
          </cell>
          <cell r="CS1180">
            <v>-30.87</v>
          </cell>
          <cell r="CT1180">
            <v>-6.4</v>
          </cell>
          <cell r="CU1180">
            <v>-43.94</v>
          </cell>
          <cell r="CV1180">
            <v>-55.61</v>
          </cell>
          <cell r="CW1180">
            <v>-60.59</v>
          </cell>
          <cell r="CX1180">
            <v>-59.97</v>
          </cell>
          <cell r="CY1180">
            <v>-70.400000000000006</v>
          </cell>
          <cell r="CZ1180">
            <v>-67.510000000000005</v>
          </cell>
          <cell r="DA1180">
            <v>-25.81</v>
          </cell>
          <cell r="DB1180">
            <v>-49.94</v>
          </cell>
          <cell r="DC1180">
            <v>-2.3199999999999998</v>
          </cell>
          <cell r="DD1180">
            <v>-21.33</v>
          </cell>
          <cell r="DE1180">
            <v>0</v>
          </cell>
          <cell r="DF1180">
            <v>0</v>
          </cell>
          <cell r="DG1180">
            <v>0</v>
          </cell>
          <cell r="DH1180">
            <v>0</v>
          </cell>
          <cell r="DI1180">
            <v>0</v>
          </cell>
          <cell r="DJ1180">
            <v>0</v>
          </cell>
          <cell r="DK1180">
            <v>0</v>
          </cell>
          <cell r="DL1180">
            <v>0</v>
          </cell>
          <cell r="DM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S1180">
            <v>0</v>
          </cell>
          <cell r="DT1180">
            <v>0</v>
          </cell>
          <cell r="DU1180">
            <v>0</v>
          </cell>
          <cell r="DV1180">
            <v>0</v>
          </cell>
          <cell r="DW1180">
            <v>0</v>
          </cell>
          <cell r="DX1180">
            <v>0</v>
          </cell>
          <cell r="DY1180">
            <v>0</v>
          </cell>
          <cell r="DZ1180">
            <v>0</v>
          </cell>
          <cell r="EA1180">
            <v>0</v>
          </cell>
          <cell r="EB1180">
            <v>0</v>
          </cell>
          <cell r="EC1180">
            <v>0</v>
          </cell>
          <cell r="ED1180">
            <v>0</v>
          </cell>
        </row>
        <row r="1181"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</v>
          </cell>
          <cell r="DF1181">
            <v>0</v>
          </cell>
          <cell r="DG1181">
            <v>0</v>
          </cell>
          <cell r="DH1181">
            <v>0</v>
          </cell>
          <cell r="DI1181">
            <v>0</v>
          </cell>
          <cell r="DJ1181">
            <v>0</v>
          </cell>
          <cell r="DK1181">
            <v>0</v>
          </cell>
          <cell r="DL1181">
            <v>0</v>
          </cell>
          <cell r="DM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S1181">
            <v>0</v>
          </cell>
          <cell r="DT1181">
            <v>0</v>
          </cell>
          <cell r="DU1181">
            <v>0</v>
          </cell>
          <cell r="DV1181">
            <v>0</v>
          </cell>
          <cell r="DW1181">
            <v>0</v>
          </cell>
          <cell r="DX1181">
            <v>0</v>
          </cell>
          <cell r="DY1181">
            <v>0</v>
          </cell>
          <cell r="DZ1181">
            <v>0</v>
          </cell>
          <cell r="EA1181">
            <v>0</v>
          </cell>
          <cell r="EB1181">
            <v>0</v>
          </cell>
          <cell r="EC1181">
            <v>0</v>
          </cell>
          <cell r="ED1181">
            <v>0</v>
          </cell>
        </row>
        <row r="1182">
          <cell r="F1182">
            <v>13.9</v>
          </cell>
          <cell r="G1182">
            <v>11.57</v>
          </cell>
          <cell r="H1182">
            <v>14.14</v>
          </cell>
          <cell r="I1182">
            <v>0.1</v>
          </cell>
          <cell r="J1182">
            <v>6.29</v>
          </cell>
          <cell r="K1182">
            <v>0</v>
          </cell>
          <cell r="L1182">
            <v>2.2200000000000002</v>
          </cell>
          <cell r="M1182">
            <v>0.95</v>
          </cell>
          <cell r="N1182">
            <v>5.99</v>
          </cell>
          <cell r="O1182">
            <v>9.7100000000000009</v>
          </cell>
          <cell r="P1182">
            <v>7.25</v>
          </cell>
          <cell r="Q1182">
            <v>5.43</v>
          </cell>
          <cell r="R1182">
            <v>141.97</v>
          </cell>
          <cell r="S1182">
            <v>14.33</v>
          </cell>
          <cell r="T1182">
            <v>13.62</v>
          </cell>
          <cell r="U1182">
            <v>10.76</v>
          </cell>
          <cell r="V1182">
            <v>5.24</v>
          </cell>
          <cell r="W1182">
            <v>1.68</v>
          </cell>
          <cell r="X1182">
            <v>5.08</v>
          </cell>
          <cell r="Y1182">
            <v>3.89</v>
          </cell>
          <cell r="Z1182">
            <v>20.57</v>
          </cell>
          <cell r="AA1182">
            <v>8.0299999999999994</v>
          </cell>
          <cell r="AB1182">
            <v>26.59</v>
          </cell>
          <cell r="AC1182">
            <v>18.940000000000001</v>
          </cell>
          <cell r="AD1182">
            <v>13.25</v>
          </cell>
          <cell r="AE1182">
            <v>178.48</v>
          </cell>
          <cell r="AF1182">
            <v>15.29</v>
          </cell>
          <cell r="AG1182">
            <v>15.2</v>
          </cell>
          <cell r="AH1182">
            <v>15.72</v>
          </cell>
          <cell r="AI1182">
            <v>14.76</v>
          </cell>
          <cell r="AJ1182">
            <v>10.08</v>
          </cell>
          <cell r="AK1182">
            <v>7.52</v>
          </cell>
          <cell r="AL1182">
            <v>17.420000000000002</v>
          </cell>
          <cell r="AM1182">
            <v>16.14</v>
          </cell>
          <cell r="AN1182">
            <v>21.23</v>
          </cell>
          <cell r="AO1182">
            <v>12</v>
          </cell>
          <cell r="AP1182">
            <v>18.649999999999999</v>
          </cell>
          <cell r="AQ1182">
            <v>14.47</v>
          </cell>
          <cell r="AR1182">
            <v>198.07</v>
          </cell>
          <cell r="AS1182">
            <v>14.88</v>
          </cell>
          <cell r="AT1182">
            <v>12.95</v>
          </cell>
          <cell r="AU1182">
            <v>15.67</v>
          </cell>
          <cell r="AV1182">
            <v>11.29</v>
          </cell>
          <cell r="AW1182">
            <v>3.45</v>
          </cell>
          <cell r="AX1182">
            <v>30.9</v>
          </cell>
          <cell r="AY1182">
            <v>18.84</v>
          </cell>
          <cell r="AZ1182">
            <v>18.89</v>
          </cell>
          <cell r="BA1182">
            <v>21.78</v>
          </cell>
          <cell r="BB1182">
            <v>14.47</v>
          </cell>
          <cell r="BC1182">
            <v>19.05</v>
          </cell>
          <cell r="BD1182">
            <v>15.91</v>
          </cell>
          <cell r="BE1182">
            <v>184.42</v>
          </cell>
          <cell r="BF1182">
            <v>11.69</v>
          </cell>
          <cell r="BG1182">
            <v>8.15</v>
          </cell>
          <cell r="BH1182">
            <v>10.68</v>
          </cell>
          <cell r="BI1182">
            <v>0.81</v>
          </cell>
          <cell r="BJ1182">
            <v>0.05</v>
          </cell>
          <cell r="BK1182">
            <v>24.69</v>
          </cell>
          <cell r="BL1182">
            <v>31.7</v>
          </cell>
          <cell r="BM1182">
            <v>32.39</v>
          </cell>
          <cell r="BN1182">
            <v>23.42</v>
          </cell>
          <cell r="BO1182">
            <v>10.11</v>
          </cell>
          <cell r="BP1182">
            <v>16.010000000000002</v>
          </cell>
          <cell r="BQ1182">
            <v>14.71</v>
          </cell>
          <cell r="BR1182">
            <v>171.62</v>
          </cell>
          <cell r="BS1182">
            <v>11.24</v>
          </cell>
          <cell r="BT1182">
            <v>9.65</v>
          </cell>
          <cell r="BU1182">
            <v>10.06</v>
          </cell>
          <cell r="BV1182">
            <v>0.56999999999999995</v>
          </cell>
          <cell r="BW1182">
            <v>0.05</v>
          </cell>
          <cell r="BX1182">
            <v>22.59</v>
          </cell>
          <cell r="BY1182">
            <v>30.7</v>
          </cell>
          <cell r="BZ1182">
            <v>29.06</v>
          </cell>
          <cell r="CA1182">
            <v>21.9</v>
          </cell>
          <cell r="CB1182">
            <v>7.75</v>
          </cell>
          <cell r="CC1182">
            <v>13.91</v>
          </cell>
          <cell r="CD1182">
            <v>14.15</v>
          </cell>
          <cell r="CE1182">
            <v>156.12</v>
          </cell>
          <cell r="CF1182">
            <v>10.43</v>
          </cell>
          <cell r="CG1182">
            <v>7.33</v>
          </cell>
          <cell r="CH1182">
            <v>6.81</v>
          </cell>
          <cell r="CI1182">
            <v>2.25</v>
          </cell>
          <cell r="CJ1182">
            <v>0.04</v>
          </cell>
          <cell r="CK1182">
            <v>20.58</v>
          </cell>
          <cell r="CL1182">
            <v>21.18</v>
          </cell>
          <cell r="CM1182">
            <v>26.96</v>
          </cell>
          <cell r="CN1182">
            <v>22.5</v>
          </cell>
          <cell r="CO1182">
            <v>9.25</v>
          </cell>
          <cell r="CP1182">
            <v>15.8</v>
          </cell>
          <cell r="CQ1182">
            <v>12.98</v>
          </cell>
          <cell r="CR1182">
            <v>168.57</v>
          </cell>
          <cell r="CS1182">
            <v>9.1199999999999992</v>
          </cell>
          <cell r="CT1182">
            <v>9.0500000000000007</v>
          </cell>
          <cell r="CU1182">
            <v>7.5</v>
          </cell>
          <cell r="CV1182">
            <v>1.6</v>
          </cell>
          <cell r="CW1182">
            <v>0.04</v>
          </cell>
          <cell r="CX1182">
            <v>21.94</v>
          </cell>
          <cell r="CY1182">
            <v>24.34</v>
          </cell>
          <cell r="CZ1182">
            <v>22.19</v>
          </cell>
          <cell r="DA1182">
            <v>28.62</v>
          </cell>
          <cell r="DB1182">
            <v>15.19</v>
          </cell>
          <cell r="DC1182">
            <v>18.02</v>
          </cell>
          <cell r="DD1182">
            <v>10.99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</row>
        <row r="1183">
          <cell r="F1183">
            <v>0.54</v>
          </cell>
          <cell r="G1183">
            <v>1.03</v>
          </cell>
          <cell r="H1183">
            <v>2.39</v>
          </cell>
          <cell r="I1183">
            <v>7.46</v>
          </cell>
          <cell r="J1183">
            <v>2.4500000000000002</v>
          </cell>
          <cell r="K1183">
            <v>17.52</v>
          </cell>
          <cell r="L1183">
            <v>34.75</v>
          </cell>
          <cell r="M1183">
            <v>11.3</v>
          </cell>
          <cell r="N1183">
            <v>18.98</v>
          </cell>
          <cell r="O1183">
            <v>4.51</v>
          </cell>
          <cell r="P1183">
            <v>1.03</v>
          </cell>
          <cell r="Q1183">
            <v>0.88</v>
          </cell>
          <cell r="R1183">
            <v>100.61</v>
          </cell>
          <cell r="S1183">
            <v>0.87</v>
          </cell>
          <cell r="T1183">
            <v>1.18</v>
          </cell>
          <cell r="U1183">
            <v>2.21</v>
          </cell>
          <cell r="V1183">
            <v>5.43</v>
          </cell>
          <cell r="W1183">
            <v>2.4500000000000002</v>
          </cell>
          <cell r="X1183">
            <v>17.32</v>
          </cell>
          <cell r="Y1183">
            <v>20.87</v>
          </cell>
          <cell r="Z1183">
            <v>32.18</v>
          </cell>
          <cell r="AA1183">
            <v>14.93</v>
          </cell>
          <cell r="AB1183">
            <v>1.39</v>
          </cell>
          <cell r="AC1183">
            <v>0.88</v>
          </cell>
          <cell r="AD1183">
            <v>0.92</v>
          </cell>
          <cell r="AE1183">
            <v>99.23</v>
          </cell>
          <cell r="AF1183">
            <v>0.95</v>
          </cell>
          <cell r="AG1183">
            <v>1.1399999999999999</v>
          </cell>
          <cell r="AH1183">
            <v>3.15</v>
          </cell>
          <cell r="AI1183">
            <v>0.98</v>
          </cell>
          <cell r="AJ1183">
            <v>3.14</v>
          </cell>
          <cell r="AK1183">
            <v>21.42</v>
          </cell>
          <cell r="AL1183">
            <v>21.92</v>
          </cell>
          <cell r="AM1183">
            <v>32.130000000000003</v>
          </cell>
          <cell r="AN1183">
            <v>10.65</v>
          </cell>
          <cell r="AO1183">
            <v>1.59</v>
          </cell>
          <cell r="AP1183">
            <v>1.05</v>
          </cell>
          <cell r="AQ1183">
            <v>1.1200000000000001</v>
          </cell>
          <cell r="AR1183">
            <v>100.13</v>
          </cell>
          <cell r="AS1183">
            <v>0.91</v>
          </cell>
          <cell r="AT1183">
            <v>1.1299999999999999</v>
          </cell>
          <cell r="AU1183">
            <v>3.1</v>
          </cell>
          <cell r="AV1183">
            <v>2.2200000000000002</v>
          </cell>
          <cell r="AW1183">
            <v>1.53</v>
          </cell>
          <cell r="AX1183">
            <v>19.96</v>
          </cell>
          <cell r="AY1183">
            <v>23.34</v>
          </cell>
          <cell r="AZ1183">
            <v>31.68</v>
          </cell>
          <cell r="BA1183">
            <v>12.01</v>
          </cell>
          <cell r="BB1183">
            <v>2.16</v>
          </cell>
          <cell r="BC1183">
            <v>1.1000000000000001</v>
          </cell>
          <cell r="BD1183">
            <v>0.98</v>
          </cell>
          <cell r="BE1183">
            <v>0.2</v>
          </cell>
          <cell r="BF1183">
            <v>0</v>
          </cell>
          <cell r="BG1183">
            <v>0.02</v>
          </cell>
          <cell r="BH1183">
            <v>0</v>
          </cell>
          <cell r="BI1183">
            <v>0.02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0.03</v>
          </cell>
          <cell r="BO1183">
            <v>0</v>
          </cell>
          <cell r="BP1183">
            <v>0.04</v>
          </cell>
          <cell r="BQ1183">
            <v>0.1</v>
          </cell>
          <cell r="BR1183">
            <v>0.27</v>
          </cell>
          <cell r="BS1183">
            <v>0.03</v>
          </cell>
          <cell r="BT1183">
            <v>0.05</v>
          </cell>
          <cell r="BU1183">
            <v>0</v>
          </cell>
          <cell r="BV1183">
            <v>0.02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0.03</v>
          </cell>
          <cell r="CB1183">
            <v>0</v>
          </cell>
          <cell r="CC1183">
            <v>0.03</v>
          </cell>
          <cell r="CD1183">
            <v>0.11</v>
          </cell>
          <cell r="CE1183">
            <v>0.31</v>
          </cell>
          <cell r="CF1183">
            <v>0.25</v>
          </cell>
          <cell r="CG1183">
            <v>0.01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0.02</v>
          </cell>
          <cell r="CO1183">
            <v>0</v>
          </cell>
          <cell r="CP1183">
            <v>0.03</v>
          </cell>
          <cell r="CQ1183">
            <v>0</v>
          </cell>
          <cell r="CR1183">
            <v>0.4</v>
          </cell>
          <cell r="CS1183">
            <v>0.25</v>
          </cell>
          <cell r="CT1183">
            <v>0.03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0.02</v>
          </cell>
          <cell r="DB1183">
            <v>0</v>
          </cell>
          <cell r="DC1183">
            <v>0.04</v>
          </cell>
          <cell r="DD1183">
            <v>0.06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DI1183">
            <v>0</v>
          </cell>
          <cell r="DJ1183">
            <v>0</v>
          </cell>
          <cell r="DK1183">
            <v>0</v>
          </cell>
          <cell r="DL1183">
            <v>0</v>
          </cell>
          <cell r="DM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S1183">
            <v>0</v>
          </cell>
          <cell r="DT1183">
            <v>0</v>
          </cell>
          <cell r="DU1183">
            <v>0</v>
          </cell>
          <cell r="DV1183">
            <v>0</v>
          </cell>
          <cell r="DW1183">
            <v>0</v>
          </cell>
          <cell r="DX1183">
            <v>0</v>
          </cell>
          <cell r="DY1183">
            <v>0</v>
          </cell>
          <cell r="DZ1183">
            <v>0</v>
          </cell>
          <cell r="EA1183">
            <v>0</v>
          </cell>
          <cell r="EB1183">
            <v>0</v>
          </cell>
          <cell r="EC1183">
            <v>0</v>
          </cell>
          <cell r="ED1183">
            <v>0</v>
          </cell>
        </row>
        <row r="1184"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>
            <v>0</v>
          </cell>
          <cell r="DD1184">
            <v>0</v>
          </cell>
          <cell r="DE1184">
            <v>0</v>
          </cell>
          <cell r="DF1184">
            <v>0</v>
          </cell>
          <cell r="DG1184">
            <v>0</v>
          </cell>
          <cell r="DH1184">
            <v>0</v>
          </cell>
          <cell r="DI1184">
            <v>0</v>
          </cell>
          <cell r="DJ1184">
            <v>0</v>
          </cell>
          <cell r="DK1184">
            <v>0</v>
          </cell>
          <cell r="DL1184">
            <v>0</v>
          </cell>
          <cell r="DM1184">
            <v>0</v>
          </cell>
          <cell r="DN1184">
            <v>0</v>
          </cell>
          <cell r="DO1184">
            <v>0</v>
          </cell>
          <cell r="DP1184">
            <v>0</v>
          </cell>
          <cell r="DQ1184">
            <v>0</v>
          </cell>
          <cell r="DR1184">
            <v>0</v>
          </cell>
          <cell r="DS1184">
            <v>0</v>
          </cell>
          <cell r="DT1184">
            <v>0</v>
          </cell>
          <cell r="DU1184">
            <v>0</v>
          </cell>
          <cell r="DV1184">
            <v>0</v>
          </cell>
          <cell r="DW1184">
            <v>0</v>
          </cell>
          <cell r="DX1184">
            <v>0</v>
          </cell>
          <cell r="DY1184">
            <v>0</v>
          </cell>
          <cell r="DZ1184">
            <v>0</v>
          </cell>
          <cell r="EA1184">
            <v>0</v>
          </cell>
          <cell r="EB1184">
            <v>0</v>
          </cell>
          <cell r="EC1184">
            <v>0</v>
          </cell>
          <cell r="ED1184">
            <v>0</v>
          </cell>
        </row>
        <row r="1185"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  <cell r="DB1185">
            <v>0</v>
          </cell>
          <cell r="DC1185">
            <v>0</v>
          </cell>
          <cell r="DD1185">
            <v>0</v>
          </cell>
          <cell r="DE1185">
            <v>0</v>
          </cell>
          <cell r="DF1185">
            <v>0</v>
          </cell>
          <cell r="DG1185">
            <v>0</v>
          </cell>
          <cell r="DH1185">
            <v>0</v>
          </cell>
          <cell r="DI1185">
            <v>0</v>
          </cell>
          <cell r="DJ1185">
            <v>0</v>
          </cell>
          <cell r="DK1185">
            <v>0</v>
          </cell>
          <cell r="DL1185">
            <v>0</v>
          </cell>
          <cell r="DM1185">
            <v>0</v>
          </cell>
          <cell r="DN1185">
            <v>0</v>
          </cell>
          <cell r="DO1185">
            <v>0</v>
          </cell>
          <cell r="DP1185">
            <v>0</v>
          </cell>
          <cell r="DQ1185">
            <v>0</v>
          </cell>
          <cell r="DR1185">
            <v>0</v>
          </cell>
          <cell r="DS1185">
            <v>0</v>
          </cell>
          <cell r="DT1185">
            <v>0</v>
          </cell>
          <cell r="DU1185">
            <v>0</v>
          </cell>
          <cell r="DV1185">
            <v>0</v>
          </cell>
          <cell r="DW1185">
            <v>0</v>
          </cell>
          <cell r="DX1185">
            <v>0</v>
          </cell>
          <cell r="DY1185">
            <v>0</v>
          </cell>
          <cell r="DZ1185">
            <v>0</v>
          </cell>
          <cell r="EA1185">
            <v>0</v>
          </cell>
          <cell r="EB1185">
            <v>0</v>
          </cell>
          <cell r="EC1185">
            <v>0</v>
          </cell>
          <cell r="ED1185">
            <v>0</v>
          </cell>
        </row>
        <row r="1186">
          <cell r="F1186">
            <v>2.2799999999999998</v>
          </cell>
          <cell r="G1186">
            <v>1.9</v>
          </cell>
          <cell r="H1186">
            <v>7.92</v>
          </cell>
          <cell r="I1186">
            <v>1.93</v>
          </cell>
          <cell r="J1186">
            <v>1.05</v>
          </cell>
          <cell r="K1186">
            <v>12.81</v>
          </cell>
          <cell r="L1186">
            <v>11.86</v>
          </cell>
          <cell r="M1186">
            <v>34.24</v>
          </cell>
          <cell r="N1186">
            <v>7.31</v>
          </cell>
          <cell r="O1186">
            <v>1.79</v>
          </cell>
          <cell r="P1186">
            <v>4.25</v>
          </cell>
          <cell r="Q1186">
            <v>15.13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  <cell r="BQ1186">
            <v>0</v>
          </cell>
          <cell r="BR1186">
            <v>0</v>
          </cell>
          <cell r="BS1186">
            <v>0</v>
          </cell>
          <cell r="BT1186">
            <v>0</v>
          </cell>
          <cell r="BU1186">
            <v>0</v>
          </cell>
          <cell r="BV1186">
            <v>0</v>
          </cell>
          <cell r="BW1186">
            <v>0</v>
          </cell>
          <cell r="BX1186">
            <v>0</v>
          </cell>
          <cell r="BY1186">
            <v>0</v>
          </cell>
          <cell r="BZ1186">
            <v>0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0</v>
          </cell>
          <cell r="CZ1186">
            <v>0</v>
          </cell>
          <cell r="DA1186">
            <v>0</v>
          </cell>
          <cell r="DB1186">
            <v>0</v>
          </cell>
          <cell r="DC1186">
            <v>0</v>
          </cell>
          <cell r="DD1186">
            <v>0</v>
          </cell>
          <cell r="DE1186">
            <v>0</v>
          </cell>
          <cell r="DF1186">
            <v>0</v>
          </cell>
          <cell r="DG1186">
            <v>0</v>
          </cell>
          <cell r="DH1186">
            <v>0</v>
          </cell>
          <cell r="DI1186">
            <v>0</v>
          </cell>
          <cell r="DJ1186">
            <v>0</v>
          </cell>
          <cell r="DK1186">
            <v>0</v>
          </cell>
          <cell r="DL1186">
            <v>0</v>
          </cell>
          <cell r="DM1186">
            <v>0</v>
          </cell>
          <cell r="DN1186">
            <v>0</v>
          </cell>
          <cell r="DO1186">
            <v>0</v>
          </cell>
          <cell r="DP1186">
            <v>0</v>
          </cell>
          <cell r="DQ1186">
            <v>0</v>
          </cell>
          <cell r="DR1186">
            <v>0</v>
          </cell>
          <cell r="DS1186">
            <v>0</v>
          </cell>
          <cell r="DT1186">
            <v>0</v>
          </cell>
          <cell r="DU1186">
            <v>0</v>
          </cell>
          <cell r="DV1186">
            <v>0</v>
          </cell>
          <cell r="DW1186">
            <v>0</v>
          </cell>
          <cell r="DX1186">
            <v>0</v>
          </cell>
          <cell r="DY1186">
            <v>0</v>
          </cell>
          <cell r="DZ1186">
            <v>0</v>
          </cell>
          <cell r="EA1186">
            <v>0</v>
          </cell>
          <cell r="EB1186">
            <v>0</v>
          </cell>
          <cell r="EC1186">
            <v>0</v>
          </cell>
          <cell r="ED1186">
            <v>0</v>
          </cell>
        </row>
        <row r="1187"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0</v>
          </cell>
          <cell r="DJ1187">
            <v>0</v>
          </cell>
          <cell r="DK1187">
            <v>0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>
            <v>0</v>
          </cell>
          <cell r="DZ1187">
            <v>0</v>
          </cell>
          <cell r="EA1187">
            <v>0</v>
          </cell>
          <cell r="EB1187">
            <v>0</v>
          </cell>
          <cell r="EC1187">
            <v>0</v>
          </cell>
          <cell r="ED1187">
            <v>0</v>
          </cell>
        </row>
        <row r="1188"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0</v>
          </cell>
          <cell r="BY1188">
            <v>0</v>
          </cell>
          <cell r="BZ1188">
            <v>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0</v>
          </cell>
          <cell r="DF1188">
            <v>0</v>
          </cell>
          <cell r="DG1188">
            <v>0</v>
          </cell>
          <cell r="DH1188">
            <v>0</v>
          </cell>
          <cell r="DI1188">
            <v>0</v>
          </cell>
          <cell r="DJ1188">
            <v>0</v>
          </cell>
          <cell r="DK1188">
            <v>0</v>
          </cell>
          <cell r="DL1188">
            <v>0</v>
          </cell>
          <cell r="DM1188">
            <v>0</v>
          </cell>
          <cell r="DN1188">
            <v>0</v>
          </cell>
          <cell r="DO1188">
            <v>0</v>
          </cell>
          <cell r="DP1188">
            <v>0</v>
          </cell>
          <cell r="DQ1188">
            <v>0</v>
          </cell>
          <cell r="DR1188">
            <v>0</v>
          </cell>
          <cell r="DS1188">
            <v>0</v>
          </cell>
          <cell r="DT1188">
            <v>0</v>
          </cell>
          <cell r="DU1188">
            <v>0</v>
          </cell>
          <cell r="DV1188">
            <v>0</v>
          </cell>
          <cell r="DW1188">
            <v>0</v>
          </cell>
          <cell r="DX1188">
            <v>0</v>
          </cell>
          <cell r="DY1188">
            <v>0</v>
          </cell>
          <cell r="DZ1188">
            <v>0</v>
          </cell>
          <cell r="EA1188">
            <v>0</v>
          </cell>
          <cell r="EB1188">
            <v>0</v>
          </cell>
          <cell r="EC1188">
            <v>0</v>
          </cell>
          <cell r="ED1188">
            <v>0</v>
          </cell>
        </row>
        <row r="1189"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0</v>
          </cell>
          <cell r="DF1189">
            <v>0</v>
          </cell>
          <cell r="DG1189">
            <v>0</v>
          </cell>
          <cell r="DH1189">
            <v>0</v>
          </cell>
          <cell r="DI1189">
            <v>0</v>
          </cell>
          <cell r="DJ1189">
            <v>0</v>
          </cell>
          <cell r="DK1189">
            <v>0</v>
          </cell>
          <cell r="DL1189">
            <v>0</v>
          </cell>
          <cell r="DM1189">
            <v>0</v>
          </cell>
          <cell r="DN1189">
            <v>0</v>
          </cell>
          <cell r="DO1189">
            <v>0</v>
          </cell>
          <cell r="DP1189">
            <v>0</v>
          </cell>
          <cell r="DQ1189">
            <v>0</v>
          </cell>
          <cell r="DR1189">
            <v>0</v>
          </cell>
          <cell r="DS1189">
            <v>0</v>
          </cell>
          <cell r="DT1189">
            <v>0</v>
          </cell>
          <cell r="DU1189">
            <v>0</v>
          </cell>
          <cell r="DV1189">
            <v>0</v>
          </cell>
          <cell r="DW1189">
            <v>0</v>
          </cell>
          <cell r="DX1189">
            <v>0</v>
          </cell>
          <cell r="DY1189">
            <v>0</v>
          </cell>
          <cell r="DZ1189">
            <v>0</v>
          </cell>
          <cell r="EA1189">
            <v>0</v>
          </cell>
          <cell r="EB1189">
            <v>0</v>
          </cell>
          <cell r="EC1189">
            <v>0</v>
          </cell>
          <cell r="ED1189">
            <v>0</v>
          </cell>
        </row>
        <row r="1190">
          <cell r="F1190">
            <v>0</v>
          </cell>
          <cell r="G1190">
            <v>0</v>
          </cell>
          <cell r="H1190">
            <v>0</v>
          </cell>
          <cell r="I1190">
            <v>0.55000000000000004</v>
          </cell>
          <cell r="J1190">
            <v>1.87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6.38</v>
          </cell>
          <cell r="S1190">
            <v>0</v>
          </cell>
          <cell r="T1190">
            <v>0.92</v>
          </cell>
          <cell r="U1190">
            <v>0</v>
          </cell>
          <cell r="V1190">
            <v>2.35</v>
          </cell>
          <cell r="W1190">
            <v>2.93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0.18</v>
          </cell>
          <cell r="AC1190">
            <v>0</v>
          </cell>
          <cell r="AD1190">
            <v>0</v>
          </cell>
          <cell r="AE1190">
            <v>11.23</v>
          </cell>
          <cell r="AF1190">
            <v>0</v>
          </cell>
          <cell r="AG1190">
            <v>1.47</v>
          </cell>
          <cell r="AH1190">
            <v>2.29</v>
          </cell>
          <cell r="AI1190">
            <v>4.21</v>
          </cell>
          <cell r="AJ1190">
            <v>2.9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0.36</v>
          </cell>
          <cell r="AP1190">
            <v>0</v>
          </cell>
          <cell r="AQ1190">
            <v>0</v>
          </cell>
          <cell r="AR1190">
            <v>8.68</v>
          </cell>
          <cell r="AS1190">
            <v>0</v>
          </cell>
          <cell r="AT1190">
            <v>0.17</v>
          </cell>
          <cell r="AU1190">
            <v>0.23</v>
          </cell>
          <cell r="AV1190">
            <v>1.81</v>
          </cell>
          <cell r="AW1190">
            <v>6.34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0.13</v>
          </cell>
          <cell r="BE1190">
            <v>18.02</v>
          </cell>
          <cell r="BF1190">
            <v>0</v>
          </cell>
          <cell r="BG1190">
            <v>0.21</v>
          </cell>
          <cell r="BH1190">
            <v>0.24</v>
          </cell>
          <cell r="BI1190">
            <v>5.13</v>
          </cell>
          <cell r="BJ1190">
            <v>9.7799999999999994</v>
          </cell>
          <cell r="BK1190">
            <v>0.25</v>
          </cell>
          <cell r="BL1190">
            <v>0</v>
          </cell>
          <cell r="BM1190">
            <v>0</v>
          </cell>
          <cell r="BN1190">
            <v>1.52</v>
          </cell>
          <cell r="BO1190">
            <v>0.4</v>
          </cell>
          <cell r="BP1190">
            <v>0</v>
          </cell>
          <cell r="BQ1190">
            <v>0.49</v>
          </cell>
          <cell r="BR1190">
            <v>14.62</v>
          </cell>
          <cell r="BS1190">
            <v>0</v>
          </cell>
          <cell r="BT1190">
            <v>0.16</v>
          </cell>
          <cell r="BU1190">
            <v>0.12</v>
          </cell>
          <cell r="BV1190">
            <v>5.27</v>
          </cell>
          <cell r="BW1190">
            <v>6.2</v>
          </cell>
          <cell r="BX1190">
            <v>0</v>
          </cell>
          <cell r="BY1190">
            <v>0</v>
          </cell>
          <cell r="BZ1190">
            <v>0</v>
          </cell>
          <cell r="CA1190">
            <v>1.35</v>
          </cell>
          <cell r="CB1190">
            <v>0.72</v>
          </cell>
          <cell r="CC1190">
            <v>0.19</v>
          </cell>
          <cell r="CD1190">
            <v>0.62</v>
          </cell>
          <cell r="CE1190">
            <v>23.23</v>
          </cell>
          <cell r="CF1190">
            <v>0</v>
          </cell>
          <cell r="CG1190">
            <v>0</v>
          </cell>
          <cell r="CH1190">
            <v>2.7</v>
          </cell>
          <cell r="CI1190">
            <v>2.31</v>
          </cell>
          <cell r="CJ1190">
            <v>18.010000000000002</v>
          </cell>
          <cell r="CK1190">
            <v>0</v>
          </cell>
          <cell r="CL1190">
            <v>0</v>
          </cell>
          <cell r="CM1190">
            <v>0</v>
          </cell>
          <cell r="CN1190">
            <v>0.22</v>
          </cell>
          <cell r="CO1190">
            <v>0</v>
          </cell>
          <cell r="CP1190">
            <v>0</v>
          </cell>
          <cell r="CQ1190">
            <v>0</v>
          </cell>
          <cell r="CR1190">
            <v>28.81</v>
          </cell>
          <cell r="CS1190">
            <v>0</v>
          </cell>
          <cell r="CT1190">
            <v>0</v>
          </cell>
          <cell r="CU1190">
            <v>2.65</v>
          </cell>
          <cell r="CV1190">
            <v>11.36</v>
          </cell>
          <cell r="CW1190">
            <v>14.54</v>
          </cell>
          <cell r="CX1190">
            <v>0</v>
          </cell>
          <cell r="CY1190">
            <v>0.01</v>
          </cell>
          <cell r="CZ1190">
            <v>0</v>
          </cell>
          <cell r="DA1190">
            <v>0.26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DI1190">
            <v>0</v>
          </cell>
          <cell r="DJ1190">
            <v>0</v>
          </cell>
          <cell r="DK1190">
            <v>0</v>
          </cell>
          <cell r="DL1190">
            <v>0</v>
          </cell>
          <cell r="DM1190">
            <v>0</v>
          </cell>
          <cell r="DN1190">
            <v>0</v>
          </cell>
          <cell r="DO1190">
            <v>0</v>
          </cell>
          <cell r="DP1190">
            <v>0</v>
          </cell>
          <cell r="DQ1190">
            <v>0</v>
          </cell>
          <cell r="DR1190">
            <v>0</v>
          </cell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0</v>
          </cell>
          <cell r="DY1190">
            <v>0</v>
          </cell>
          <cell r="DZ1190">
            <v>0</v>
          </cell>
          <cell r="EA1190">
            <v>0</v>
          </cell>
          <cell r="EB1190">
            <v>0</v>
          </cell>
          <cell r="EC1190">
            <v>0</v>
          </cell>
          <cell r="ED1190">
            <v>0</v>
          </cell>
        </row>
        <row r="1191"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0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0</v>
          </cell>
          <cell r="DG1191">
            <v>0</v>
          </cell>
          <cell r="DH1191">
            <v>0</v>
          </cell>
          <cell r="DI1191">
            <v>0</v>
          </cell>
          <cell r="DJ1191">
            <v>0</v>
          </cell>
          <cell r="DK1191">
            <v>0</v>
          </cell>
          <cell r="DL1191">
            <v>0</v>
          </cell>
          <cell r="DM1191">
            <v>0</v>
          </cell>
          <cell r="DN1191">
            <v>0</v>
          </cell>
          <cell r="DO1191">
            <v>0</v>
          </cell>
          <cell r="DP1191">
            <v>0</v>
          </cell>
          <cell r="DQ1191">
            <v>0</v>
          </cell>
          <cell r="DR1191">
            <v>0</v>
          </cell>
          <cell r="DS1191">
            <v>0</v>
          </cell>
          <cell r="DT1191">
            <v>0</v>
          </cell>
          <cell r="DU1191">
            <v>0</v>
          </cell>
          <cell r="DV1191">
            <v>0</v>
          </cell>
          <cell r="DW1191">
            <v>0</v>
          </cell>
          <cell r="DX1191">
            <v>0</v>
          </cell>
          <cell r="DY1191">
            <v>0</v>
          </cell>
          <cell r="DZ1191">
            <v>0</v>
          </cell>
          <cell r="EA1191">
            <v>0</v>
          </cell>
          <cell r="EB1191">
            <v>0</v>
          </cell>
          <cell r="EC1191">
            <v>0</v>
          </cell>
          <cell r="ED1191">
            <v>0</v>
          </cell>
        </row>
        <row r="1192"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</row>
        <row r="1193"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0</v>
          </cell>
          <cell r="DH1193">
            <v>0</v>
          </cell>
          <cell r="DI1193">
            <v>0</v>
          </cell>
          <cell r="DJ1193">
            <v>0</v>
          </cell>
          <cell r="DK1193">
            <v>0</v>
          </cell>
          <cell r="DL1193">
            <v>0</v>
          </cell>
          <cell r="DM1193">
            <v>0</v>
          </cell>
          <cell r="DN1193">
            <v>0</v>
          </cell>
          <cell r="DO1193">
            <v>0</v>
          </cell>
          <cell r="DP1193">
            <v>0</v>
          </cell>
          <cell r="DQ1193">
            <v>0</v>
          </cell>
          <cell r="DR1193">
            <v>0</v>
          </cell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0</v>
          </cell>
        </row>
        <row r="1194"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  <cell r="BZ1194">
            <v>0</v>
          </cell>
          <cell r="CA1194">
            <v>0</v>
          </cell>
          <cell r="CB1194">
            <v>0</v>
          </cell>
          <cell r="CC1194">
            <v>0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0</v>
          </cell>
          <cell r="DJ1194">
            <v>0</v>
          </cell>
          <cell r="DK1194">
            <v>0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</row>
        <row r="1195"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0</v>
          </cell>
          <cell r="BZ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0</v>
          </cell>
          <cell r="CZ1195">
            <v>0</v>
          </cell>
          <cell r="DA1195">
            <v>0</v>
          </cell>
          <cell r="DB1195">
            <v>0</v>
          </cell>
          <cell r="DC1195">
            <v>0</v>
          </cell>
          <cell r="DD1195">
            <v>0</v>
          </cell>
          <cell r="DE1195">
            <v>0</v>
          </cell>
          <cell r="DF1195">
            <v>0</v>
          </cell>
          <cell r="DG1195">
            <v>0</v>
          </cell>
          <cell r="DH1195">
            <v>0</v>
          </cell>
          <cell r="DI1195">
            <v>0</v>
          </cell>
          <cell r="DJ1195">
            <v>0</v>
          </cell>
          <cell r="DK1195">
            <v>0</v>
          </cell>
          <cell r="DL1195">
            <v>0</v>
          </cell>
          <cell r="DM1195">
            <v>0</v>
          </cell>
          <cell r="DN1195">
            <v>0</v>
          </cell>
          <cell r="DO1195">
            <v>0</v>
          </cell>
          <cell r="DP1195">
            <v>0</v>
          </cell>
          <cell r="DQ1195">
            <v>0</v>
          </cell>
          <cell r="DR1195">
            <v>0</v>
          </cell>
          <cell r="DS1195">
            <v>0</v>
          </cell>
          <cell r="DT1195">
            <v>0</v>
          </cell>
          <cell r="DU1195">
            <v>0</v>
          </cell>
          <cell r="DV1195">
            <v>0</v>
          </cell>
          <cell r="DW1195">
            <v>0</v>
          </cell>
          <cell r="DX1195">
            <v>0</v>
          </cell>
          <cell r="DY1195">
            <v>0</v>
          </cell>
          <cell r="DZ1195">
            <v>0</v>
          </cell>
          <cell r="EA1195">
            <v>0</v>
          </cell>
          <cell r="EB1195">
            <v>0</v>
          </cell>
          <cell r="EC1195">
            <v>0</v>
          </cell>
          <cell r="ED1195">
            <v>0</v>
          </cell>
        </row>
        <row r="1197">
          <cell r="F1197">
            <v>36.450000000000003</v>
          </cell>
          <cell r="G1197">
            <v>40.79</v>
          </cell>
          <cell r="H1197">
            <v>62.62</v>
          </cell>
          <cell r="I1197">
            <v>71.260000000000005</v>
          </cell>
          <cell r="J1197">
            <v>83.58</v>
          </cell>
          <cell r="K1197">
            <v>83.13</v>
          </cell>
          <cell r="L1197">
            <v>75.42</v>
          </cell>
          <cell r="M1197">
            <v>73.87</v>
          </cell>
          <cell r="N1197">
            <v>72.11</v>
          </cell>
          <cell r="O1197">
            <v>58.46</v>
          </cell>
          <cell r="P1197">
            <v>39.380000000000003</v>
          </cell>
          <cell r="Q1197">
            <v>30.22</v>
          </cell>
          <cell r="R1197">
            <v>66.430000000000007</v>
          </cell>
          <cell r="S1197">
            <v>3.81</v>
          </cell>
          <cell r="T1197">
            <v>3.4</v>
          </cell>
          <cell r="U1197">
            <v>2.6</v>
          </cell>
          <cell r="V1197">
            <v>6.08</v>
          </cell>
          <cell r="W1197">
            <v>16.34</v>
          </cell>
          <cell r="X1197">
            <v>12.96</v>
          </cell>
          <cell r="Y1197">
            <v>2.6</v>
          </cell>
          <cell r="Z1197">
            <v>10.81</v>
          </cell>
          <cell r="AA1197">
            <v>7.26</v>
          </cell>
          <cell r="AB1197">
            <v>0.3</v>
          </cell>
          <cell r="AC1197">
            <v>-0.2</v>
          </cell>
          <cell r="AD1197">
            <v>0.46</v>
          </cell>
          <cell r="AE1197">
            <v>67.959999999999994</v>
          </cell>
          <cell r="AF1197">
            <v>3.79</v>
          </cell>
          <cell r="AG1197">
            <v>3.53</v>
          </cell>
          <cell r="AH1197">
            <v>3.16</v>
          </cell>
          <cell r="AI1197">
            <v>5.33</v>
          </cell>
          <cell r="AJ1197">
            <v>18.11</v>
          </cell>
          <cell r="AK1197">
            <v>12.12</v>
          </cell>
          <cell r="AL1197">
            <v>2.91</v>
          </cell>
          <cell r="AM1197">
            <v>13.34</v>
          </cell>
          <cell r="AN1197">
            <v>5.39</v>
          </cell>
          <cell r="AO1197">
            <v>0.02</v>
          </cell>
          <cell r="AP1197">
            <v>-0.2</v>
          </cell>
          <cell r="AQ1197">
            <v>0.46</v>
          </cell>
          <cell r="AR1197">
            <v>68.540000000000006</v>
          </cell>
          <cell r="AS1197">
            <v>3.76</v>
          </cell>
          <cell r="AT1197">
            <v>4.2</v>
          </cell>
          <cell r="AU1197">
            <v>4.3899999999999997</v>
          </cell>
          <cell r="AV1197">
            <v>9.7799999999999994</v>
          </cell>
          <cell r="AW1197">
            <v>13.64</v>
          </cell>
          <cell r="AX1197">
            <v>11.56</v>
          </cell>
          <cell r="AY1197">
            <v>3.83</v>
          </cell>
          <cell r="AZ1197">
            <v>10.74</v>
          </cell>
          <cell r="BA1197">
            <v>6.11</v>
          </cell>
          <cell r="BB1197">
            <v>0.28000000000000003</v>
          </cell>
          <cell r="BC1197">
            <v>-0.2</v>
          </cell>
          <cell r="BD1197">
            <v>0.45</v>
          </cell>
          <cell r="BE1197">
            <v>39.840000000000003</v>
          </cell>
          <cell r="BF1197">
            <v>3.9</v>
          </cell>
          <cell r="BG1197">
            <v>3.53</v>
          </cell>
          <cell r="BH1197">
            <v>7.77</v>
          </cell>
          <cell r="BI1197">
            <v>-6.42</v>
          </cell>
          <cell r="BJ1197">
            <v>-2.62</v>
          </cell>
          <cell r="BK1197">
            <v>11.65</v>
          </cell>
          <cell r="BL1197">
            <v>4.6900000000000004</v>
          </cell>
          <cell r="BM1197">
            <v>9.1199999999999992</v>
          </cell>
          <cell r="BN1197">
            <v>5.73</v>
          </cell>
          <cell r="BO1197">
            <v>0.48</v>
          </cell>
          <cell r="BP1197">
            <v>-0.21</v>
          </cell>
          <cell r="BQ1197">
            <v>2.21</v>
          </cell>
          <cell r="BR1197">
            <v>44.05</v>
          </cell>
          <cell r="BS1197">
            <v>4.09</v>
          </cell>
          <cell r="BT1197">
            <v>4.1100000000000003</v>
          </cell>
          <cell r="BU1197">
            <v>5.0599999999999996</v>
          </cell>
          <cell r="BV1197">
            <v>-4.58</v>
          </cell>
          <cell r="BW1197">
            <v>14.08</v>
          </cell>
          <cell r="BX1197">
            <v>7.63</v>
          </cell>
          <cell r="BY1197">
            <v>1.63</v>
          </cell>
          <cell r="BZ1197">
            <v>5.22</v>
          </cell>
          <cell r="CA1197">
            <v>6.18</v>
          </cell>
          <cell r="CB1197">
            <v>0.76</v>
          </cell>
          <cell r="CC1197">
            <v>-0.21</v>
          </cell>
          <cell r="CD1197">
            <v>0.06</v>
          </cell>
          <cell r="CE1197">
            <v>5.15</v>
          </cell>
          <cell r="CF1197">
            <v>0.56999999999999995</v>
          </cell>
          <cell r="CG1197">
            <v>-2.1800000000000002</v>
          </cell>
          <cell r="CH1197">
            <v>5.16</v>
          </cell>
          <cell r="CI1197">
            <v>4.25</v>
          </cell>
          <cell r="CJ1197">
            <v>-4.1100000000000003</v>
          </cell>
          <cell r="CK1197">
            <v>5.01</v>
          </cell>
          <cell r="CL1197">
            <v>-4.6900000000000004</v>
          </cell>
          <cell r="CM1197">
            <v>-2.4</v>
          </cell>
          <cell r="CN1197">
            <v>5.61</v>
          </cell>
          <cell r="CO1197">
            <v>1</v>
          </cell>
          <cell r="CP1197">
            <v>-0.21</v>
          </cell>
          <cell r="CQ1197">
            <v>-2.87</v>
          </cell>
          <cell r="CR1197">
            <v>11.17</v>
          </cell>
          <cell r="CS1197">
            <v>-1.08</v>
          </cell>
          <cell r="CT1197">
            <v>-1.57</v>
          </cell>
          <cell r="CU1197">
            <v>6.27</v>
          </cell>
          <cell r="CV1197">
            <v>3.69</v>
          </cell>
          <cell r="CW1197">
            <v>4.51</v>
          </cell>
          <cell r="CX1197">
            <v>4.45</v>
          </cell>
          <cell r="CY1197">
            <v>-5.34</v>
          </cell>
          <cell r="CZ1197">
            <v>-1.21</v>
          </cell>
          <cell r="DA1197">
            <v>4.3499999999999996</v>
          </cell>
          <cell r="DB1197">
            <v>0.57999999999999996</v>
          </cell>
          <cell r="DC1197">
            <v>-0.21</v>
          </cell>
          <cell r="DD1197">
            <v>-3.25</v>
          </cell>
          <cell r="DE1197">
            <v>0</v>
          </cell>
          <cell r="DF1197">
            <v>0</v>
          </cell>
          <cell r="DG1197">
            <v>0</v>
          </cell>
          <cell r="DH1197">
            <v>0</v>
          </cell>
          <cell r="DI1197">
            <v>0</v>
          </cell>
          <cell r="DJ1197">
            <v>0</v>
          </cell>
          <cell r="DK1197">
            <v>0</v>
          </cell>
          <cell r="DL1197">
            <v>0</v>
          </cell>
          <cell r="DM1197">
            <v>0</v>
          </cell>
          <cell r="DN1197">
            <v>0</v>
          </cell>
          <cell r="DO1197">
            <v>0</v>
          </cell>
          <cell r="DP1197">
            <v>0</v>
          </cell>
          <cell r="DQ1197">
            <v>0</v>
          </cell>
          <cell r="DR1197">
            <v>0</v>
          </cell>
          <cell r="DS1197">
            <v>0</v>
          </cell>
          <cell r="DT1197">
            <v>0</v>
          </cell>
          <cell r="DU1197">
            <v>0</v>
          </cell>
          <cell r="DV1197">
            <v>0</v>
          </cell>
          <cell r="DW1197">
            <v>0</v>
          </cell>
          <cell r="DX1197">
            <v>0</v>
          </cell>
          <cell r="DY1197">
            <v>0</v>
          </cell>
          <cell r="DZ1197">
            <v>0</v>
          </cell>
          <cell r="EA1197">
            <v>0</v>
          </cell>
          <cell r="EB1197">
            <v>0</v>
          </cell>
          <cell r="EC1197">
            <v>0</v>
          </cell>
          <cell r="ED1197">
            <v>0</v>
          </cell>
        </row>
        <row r="1199"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DI1199">
            <v>0</v>
          </cell>
          <cell r="DJ1199">
            <v>0</v>
          </cell>
          <cell r="DK1199">
            <v>0</v>
          </cell>
          <cell r="DL1199">
            <v>0</v>
          </cell>
          <cell r="DM1199">
            <v>0</v>
          </cell>
          <cell r="DN1199">
            <v>0</v>
          </cell>
          <cell r="DO1199">
            <v>0</v>
          </cell>
          <cell r="DP1199">
            <v>0</v>
          </cell>
          <cell r="DQ1199">
            <v>0</v>
          </cell>
          <cell r="DR1199">
            <v>0</v>
          </cell>
          <cell r="DS1199">
            <v>0</v>
          </cell>
          <cell r="DT1199">
            <v>0</v>
          </cell>
          <cell r="DU1199">
            <v>0</v>
          </cell>
          <cell r="DV1199">
            <v>0</v>
          </cell>
          <cell r="DW1199">
            <v>0</v>
          </cell>
          <cell r="DX1199">
            <v>0</v>
          </cell>
          <cell r="DY1199">
            <v>0</v>
          </cell>
          <cell r="DZ1199">
            <v>0</v>
          </cell>
          <cell r="EA1199">
            <v>0</v>
          </cell>
          <cell r="EB1199">
            <v>0</v>
          </cell>
          <cell r="EC1199">
            <v>0</v>
          </cell>
          <cell r="ED1199">
            <v>0</v>
          </cell>
        </row>
        <row r="1200"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16.89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0.44</v>
          </cell>
          <cell r="X1200">
            <v>0.59</v>
          </cell>
          <cell r="Y1200">
            <v>3.52</v>
          </cell>
          <cell r="Z1200">
            <v>9.0299999999999994</v>
          </cell>
          <cell r="AA1200">
            <v>3.01</v>
          </cell>
          <cell r="AB1200">
            <v>0.3</v>
          </cell>
          <cell r="AC1200">
            <v>0</v>
          </cell>
          <cell r="AD1200">
            <v>0</v>
          </cell>
          <cell r="AE1200">
            <v>17.46</v>
          </cell>
          <cell r="AF1200">
            <v>0</v>
          </cell>
          <cell r="AG1200">
            <v>0</v>
          </cell>
          <cell r="AH1200">
            <v>0.36</v>
          </cell>
          <cell r="AI1200">
            <v>0</v>
          </cell>
          <cell r="AJ1200">
            <v>0.28999999999999998</v>
          </cell>
          <cell r="AK1200">
            <v>0.56999999999999995</v>
          </cell>
          <cell r="AL1200">
            <v>3.81</v>
          </cell>
          <cell r="AM1200">
            <v>11.25</v>
          </cell>
          <cell r="AN1200">
            <v>1.1499999999999999</v>
          </cell>
          <cell r="AO1200">
            <v>0.02</v>
          </cell>
          <cell r="AP1200">
            <v>0</v>
          </cell>
          <cell r="AQ1200">
            <v>0</v>
          </cell>
          <cell r="AR1200">
            <v>18.23</v>
          </cell>
          <cell r="AS1200">
            <v>0</v>
          </cell>
          <cell r="AT1200">
            <v>0</v>
          </cell>
          <cell r="AU1200">
            <v>0.89</v>
          </cell>
          <cell r="AV1200">
            <v>0</v>
          </cell>
          <cell r="AW1200">
            <v>0.66</v>
          </cell>
          <cell r="AX1200">
            <v>0.67</v>
          </cell>
          <cell r="AY1200">
            <v>4.7</v>
          </cell>
          <cell r="AZ1200">
            <v>9.1</v>
          </cell>
          <cell r="BA1200">
            <v>1.91</v>
          </cell>
          <cell r="BB1200">
            <v>0.3</v>
          </cell>
          <cell r="BC1200">
            <v>0</v>
          </cell>
          <cell r="BD1200">
            <v>0</v>
          </cell>
          <cell r="BE1200">
            <v>21.38</v>
          </cell>
          <cell r="BF1200">
            <v>0.16</v>
          </cell>
          <cell r="BG1200">
            <v>0.67</v>
          </cell>
          <cell r="BH1200">
            <v>0.88</v>
          </cell>
          <cell r="BI1200">
            <v>1.05</v>
          </cell>
          <cell r="BJ1200">
            <v>1.4</v>
          </cell>
          <cell r="BK1200">
            <v>1.06</v>
          </cell>
          <cell r="BL1200">
            <v>5.6</v>
          </cell>
          <cell r="BM1200">
            <v>7.94</v>
          </cell>
          <cell r="BN1200">
            <v>2.11</v>
          </cell>
          <cell r="BO1200">
            <v>0.51</v>
          </cell>
          <cell r="BP1200">
            <v>0</v>
          </cell>
          <cell r="BQ1200">
            <v>0</v>
          </cell>
          <cell r="BR1200">
            <v>23.29</v>
          </cell>
          <cell r="BS1200">
            <v>0.37</v>
          </cell>
          <cell r="BT1200">
            <v>0.64</v>
          </cell>
          <cell r="BU1200">
            <v>1.42</v>
          </cell>
          <cell r="BV1200">
            <v>3</v>
          </cell>
          <cell r="BW1200">
            <v>0.74</v>
          </cell>
          <cell r="BX1200">
            <v>0.64</v>
          </cell>
          <cell r="BY1200">
            <v>5.14</v>
          </cell>
          <cell r="BZ1200">
            <v>8.25</v>
          </cell>
          <cell r="CA1200">
            <v>2.31</v>
          </cell>
          <cell r="CB1200">
            <v>0.78</v>
          </cell>
          <cell r="CC1200">
            <v>0</v>
          </cell>
          <cell r="CD1200">
            <v>0</v>
          </cell>
          <cell r="CE1200">
            <v>11.55</v>
          </cell>
          <cell r="CF1200">
            <v>0</v>
          </cell>
          <cell r="CG1200">
            <v>0.31</v>
          </cell>
          <cell r="CH1200">
            <v>0.35</v>
          </cell>
          <cell r="CI1200">
            <v>1.5</v>
          </cell>
          <cell r="CJ1200">
            <v>1.84</v>
          </cell>
          <cell r="CK1200">
            <v>0.36</v>
          </cell>
          <cell r="CL1200">
            <v>1.92</v>
          </cell>
          <cell r="CM1200">
            <v>2.77</v>
          </cell>
          <cell r="CN1200">
            <v>1.49</v>
          </cell>
          <cell r="CO1200">
            <v>1.03</v>
          </cell>
          <cell r="CP1200">
            <v>0</v>
          </cell>
          <cell r="CQ1200">
            <v>0</v>
          </cell>
          <cell r="CR1200">
            <v>9.67</v>
          </cell>
          <cell r="CS1200">
            <v>0</v>
          </cell>
          <cell r="CT1200">
            <v>0.3</v>
          </cell>
          <cell r="CU1200">
            <v>0.17</v>
          </cell>
          <cell r="CV1200">
            <v>2.46</v>
          </cell>
          <cell r="CW1200">
            <v>1.53</v>
          </cell>
          <cell r="CX1200">
            <v>0.34</v>
          </cell>
          <cell r="CY1200">
            <v>1.63</v>
          </cell>
          <cell r="CZ1200">
            <v>2.38</v>
          </cell>
          <cell r="DA1200">
            <v>0.25</v>
          </cell>
          <cell r="DB1200">
            <v>0.6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0</v>
          </cell>
        </row>
        <row r="1201"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16.89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0.44</v>
          </cell>
          <cell r="X1201">
            <v>0.59</v>
          </cell>
          <cell r="Y1201">
            <v>3.52</v>
          </cell>
          <cell r="Z1201">
            <v>9.0299999999999994</v>
          </cell>
          <cell r="AA1201">
            <v>3.01</v>
          </cell>
          <cell r="AB1201">
            <v>0.3</v>
          </cell>
          <cell r="AC1201">
            <v>0</v>
          </cell>
          <cell r="AD1201">
            <v>0</v>
          </cell>
          <cell r="AE1201">
            <v>17.46</v>
          </cell>
          <cell r="AF1201">
            <v>0</v>
          </cell>
          <cell r="AG1201">
            <v>0</v>
          </cell>
          <cell r="AH1201">
            <v>0.36</v>
          </cell>
          <cell r="AI1201">
            <v>0</v>
          </cell>
          <cell r="AJ1201">
            <v>0.28999999999999998</v>
          </cell>
          <cell r="AK1201">
            <v>0.56999999999999995</v>
          </cell>
          <cell r="AL1201">
            <v>3.81</v>
          </cell>
          <cell r="AM1201">
            <v>11.25</v>
          </cell>
          <cell r="AN1201">
            <v>1.1499999999999999</v>
          </cell>
          <cell r="AO1201">
            <v>0.02</v>
          </cell>
          <cell r="AP1201">
            <v>0</v>
          </cell>
          <cell r="AQ1201">
            <v>0</v>
          </cell>
          <cell r="AR1201">
            <v>18.23</v>
          </cell>
          <cell r="AS1201">
            <v>0</v>
          </cell>
          <cell r="AT1201">
            <v>0</v>
          </cell>
          <cell r="AU1201">
            <v>0.89</v>
          </cell>
          <cell r="AV1201">
            <v>0</v>
          </cell>
          <cell r="AW1201">
            <v>0.66</v>
          </cell>
          <cell r="AX1201">
            <v>0.67</v>
          </cell>
          <cell r="AY1201">
            <v>4.7</v>
          </cell>
          <cell r="AZ1201">
            <v>9.1</v>
          </cell>
          <cell r="BA1201">
            <v>1.91</v>
          </cell>
          <cell r="BB1201">
            <v>0.3</v>
          </cell>
          <cell r="BC1201">
            <v>0</v>
          </cell>
          <cell r="BD1201">
            <v>0</v>
          </cell>
          <cell r="BE1201">
            <v>21.38</v>
          </cell>
          <cell r="BF1201">
            <v>0.16</v>
          </cell>
          <cell r="BG1201">
            <v>0.67</v>
          </cell>
          <cell r="BH1201">
            <v>0.88</v>
          </cell>
          <cell r="BI1201">
            <v>1.05</v>
          </cell>
          <cell r="BJ1201">
            <v>1.4</v>
          </cell>
          <cell r="BK1201">
            <v>1.06</v>
          </cell>
          <cell r="BL1201">
            <v>5.6</v>
          </cell>
          <cell r="BM1201">
            <v>7.94</v>
          </cell>
          <cell r="BN1201">
            <v>2.11</v>
          </cell>
          <cell r="BO1201">
            <v>0.51</v>
          </cell>
          <cell r="BP1201">
            <v>0</v>
          </cell>
          <cell r="BQ1201">
            <v>0</v>
          </cell>
          <cell r="BR1201">
            <v>23.29</v>
          </cell>
          <cell r="BS1201">
            <v>0.37</v>
          </cell>
          <cell r="BT1201">
            <v>0.64</v>
          </cell>
          <cell r="BU1201">
            <v>1.42</v>
          </cell>
          <cell r="BV1201">
            <v>3</v>
          </cell>
          <cell r="BW1201">
            <v>0.74</v>
          </cell>
          <cell r="BX1201">
            <v>0.64</v>
          </cell>
          <cell r="BY1201">
            <v>5.14</v>
          </cell>
          <cell r="BZ1201">
            <v>8.25</v>
          </cell>
          <cell r="CA1201">
            <v>2.31</v>
          </cell>
          <cell r="CB1201">
            <v>0.78</v>
          </cell>
          <cell r="CC1201">
            <v>0</v>
          </cell>
          <cell r="CD1201">
            <v>0</v>
          </cell>
          <cell r="CE1201">
            <v>11.55</v>
          </cell>
          <cell r="CF1201">
            <v>0</v>
          </cell>
          <cell r="CG1201">
            <v>0.31</v>
          </cell>
          <cell r="CH1201">
            <v>0.35</v>
          </cell>
          <cell r="CI1201">
            <v>1.5</v>
          </cell>
          <cell r="CJ1201">
            <v>1.84</v>
          </cell>
          <cell r="CK1201">
            <v>0.36</v>
          </cell>
          <cell r="CL1201">
            <v>1.92</v>
          </cell>
          <cell r="CM1201">
            <v>2.77</v>
          </cell>
          <cell r="CN1201">
            <v>1.49</v>
          </cell>
          <cell r="CO1201">
            <v>1.03</v>
          </cell>
          <cell r="CP1201">
            <v>0</v>
          </cell>
          <cell r="CQ1201">
            <v>0</v>
          </cell>
          <cell r="CR1201">
            <v>9.67</v>
          </cell>
          <cell r="CS1201">
            <v>0</v>
          </cell>
          <cell r="CT1201">
            <v>0.3</v>
          </cell>
          <cell r="CU1201">
            <v>0.17</v>
          </cell>
          <cell r="CV1201">
            <v>2.46</v>
          </cell>
          <cell r="CW1201">
            <v>1.53</v>
          </cell>
          <cell r="CX1201">
            <v>0.34</v>
          </cell>
          <cell r="CY1201">
            <v>1.63</v>
          </cell>
          <cell r="CZ1201">
            <v>2.38</v>
          </cell>
          <cell r="DA1201">
            <v>0.25</v>
          </cell>
          <cell r="DB1201">
            <v>0.6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0</v>
          </cell>
          <cell r="DJ1201">
            <v>0</v>
          </cell>
          <cell r="DK1201">
            <v>0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Appendix B"/>
      <sheetName val="Table 1"/>
      <sheetName val="Table 2"/>
      <sheetName val="Table 3 635 (Wyo)"/>
      <sheetName val="Table 3 477 (WM)"/>
      <sheetName val="Table 3 635 (Ut S)"/>
      <sheetName val="Table 4"/>
      <sheetName val="Table 5"/>
    </sheetNames>
    <sheetDataSet>
      <sheetData sheetId="0" refreshError="1"/>
      <sheetData sheetId="1" refreshError="1"/>
      <sheetData sheetId="2">
        <row r="8">
          <cell r="I8">
            <v>0.39100000000000001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Appendix B"/>
      <sheetName val="Table 1"/>
      <sheetName val="Table 2"/>
      <sheetName val="Table 3 635 (Wyo)"/>
      <sheetName val="Table 3 477 (WM)"/>
      <sheetName val="Table 3 635 (Ut S)"/>
      <sheetName val="Table 4"/>
      <sheetName val="Table 5"/>
      <sheetName val="45 - UT 2016"/>
    </sheetNames>
    <sheetDataSet>
      <sheetData sheetId="0" refreshError="1"/>
      <sheetData sheetId="1" refreshError="1"/>
      <sheetData sheetId="2">
        <row r="8">
          <cell r="I8">
            <v>1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M4" t="str">
            <v>Utah 2016.Q4</v>
          </cell>
        </row>
      </sheetData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4"/>
      <sheetName val="Table 5"/>
      <sheetName val="Table 3 WY Wind 2021"/>
      <sheetName val="Table 3 DJ Wind 2031"/>
      <sheetName val="Table 3 UT Solar 2031"/>
      <sheetName val="Table 3 Yakima Solar 2028"/>
      <sheetName val="Table 3 30 MW Geoth 2029"/>
      <sheetName val="Table 3 200 MW (UT N) 2029)"/>
      <sheetName val="Table 3 436MW (West M) 2030"/>
      <sheetName val="Table 3 477 MW (Wyo) 2033"/>
      <sheetName val="Table 3 200 MW (Wyo) 2033"/>
      <sheetName val="Table 3 ID Wind 2036"/>
    </sheetNames>
    <sheetDataSet>
      <sheetData sheetId="0">
        <row r="17">
          <cell r="I17">
            <v>0</v>
          </cell>
        </row>
      </sheetData>
      <sheetData sheetId="1"/>
      <sheetData sheetId="2" refreshError="1"/>
      <sheetData sheetId="3">
        <row r="6">
          <cell r="M6">
            <v>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 Version Log"/>
      <sheetName val="Summary"/>
      <sheetName val="Profile"/>
      <sheetName val="Delta"/>
      <sheetName val="L&amp;R"/>
      <sheetName val="Base"/>
      <sheetName val="Check LTC"/>
      <sheetName val="Thermal Derates"/>
      <sheetName val="GRID Hydro Gen Peak"/>
      <sheetName val="GRID Load Peak"/>
      <sheetName val="GRID LTC Availability Min"/>
      <sheetName val="GRID LTC Availability Peak"/>
      <sheetName val="GRID LTC Dispatch Peak"/>
      <sheetName val="GRID Nameplate"/>
      <sheetName val="GRID Plant Outage Peak"/>
      <sheetName val="GRID ResReq Margin Peak"/>
      <sheetName val="GRID ResReq NoSpin Peak"/>
      <sheetName val="GRID ResReq Spin Peak"/>
      <sheetName val="GRID STF Purchases Peak"/>
      <sheetName val="GRID STF Sales Peak"/>
      <sheetName val="GRID Thermal Avail Peak"/>
      <sheetName val="GRID Hydro Generation (MWH)"/>
      <sheetName val="GRID Load (MWH)"/>
      <sheetName val="GRID LTC Availability (MWH)"/>
      <sheetName val="GRID LTC Dispatch (MWH)"/>
      <sheetName val="GRID Plant Outage (MWH)"/>
      <sheetName val="GRID Ready Res (MWH)"/>
      <sheetName val="GRID ResReq Margin (MWH)"/>
      <sheetName val="GRID Spinning Res (MWH)"/>
      <sheetName val="GRID STF Purchases (MWH)"/>
      <sheetName val="GRID STF Sales (MWH)"/>
      <sheetName val="GRID Thermal Availability (MWH)"/>
      <sheetName val="MacroBuilder"/>
      <sheetName val="on off peak hours"/>
    </sheetNames>
    <sheetDataSet>
      <sheetData sheetId="0">
        <row r="7">
          <cell r="D7" t="str">
            <v>Ut Sch 37 - 05a - Base Case _2013 05 10 (Plants) (L&amp;R)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5">
          <cell r="C15">
            <v>40909</v>
          </cell>
          <cell r="D15">
            <v>40940</v>
          </cell>
          <cell r="E15">
            <v>40969</v>
          </cell>
          <cell r="F15">
            <v>41000</v>
          </cell>
          <cell r="G15">
            <v>41030</v>
          </cell>
          <cell r="H15">
            <v>41061</v>
          </cell>
          <cell r="I15">
            <v>41091</v>
          </cell>
          <cell r="J15">
            <v>41122</v>
          </cell>
          <cell r="K15">
            <v>41153</v>
          </cell>
          <cell r="L15">
            <v>41183</v>
          </cell>
          <cell r="M15">
            <v>41214</v>
          </cell>
          <cell r="N15">
            <v>41244</v>
          </cell>
          <cell r="O15">
            <v>41275</v>
          </cell>
          <cell r="P15">
            <v>41306</v>
          </cell>
          <cell r="Q15">
            <v>41334</v>
          </cell>
          <cell r="R15">
            <v>41365</v>
          </cell>
          <cell r="S15">
            <v>41395</v>
          </cell>
          <cell r="T15">
            <v>41426</v>
          </cell>
          <cell r="U15">
            <v>41456</v>
          </cell>
          <cell r="V15">
            <v>41487</v>
          </cell>
          <cell r="W15">
            <v>41518</v>
          </cell>
          <cell r="X15">
            <v>41548</v>
          </cell>
          <cell r="Y15">
            <v>41579</v>
          </cell>
          <cell r="Z15">
            <v>41609</v>
          </cell>
          <cell r="AA15">
            <v>41640</v>
          </cell>
          <cell r="AB15">
            <v>41671</v>
          </cell>
          <cell r="AC15">
            <v>41699</v>
          </cell>
          <cell r="AD15">
            <v>41730</v>
          </cell>
          <cell r="AE15">
            <v>41760</v>
          </cell>
          <cell r="AF15">
            <v>41791</v>
          </cell>
          <cell r="AG15">
            <v>41821</v>
          </cell>
          <cell r="AH15">
            <v>41852</v>
          </cell>
          <cell r="AI15">
            <v>41883</v>
          </cell>
          <cell r="AJ15">
            <v>41913</v>
          </cell>
          <cell r="AK15">
            <v>41944</v>
          </cell>
          <cell r="AL15">
            <v>41974</v>
          </cell>
          <cell r="AM15">
            <v>42005</v>
          </cell>
          <cell r="AN15">
            <v>42036</v>
          </cell>
          <cell r="AO15">
            <v>42064</v>
          </cell>
          <cell r="AP15">
            <v>42095</v>
          </cell>
          <cell r="AQ15">
            <v>42125</v>
          </cell>
          <cell r="AR15">
            <v>42156</v>
          </cell>
          <cell r="AS15">
            <v>42186</v>
          </cell>
          <cell r="AT15">
            <v>42217</v>
          </cell>
          <cell r="AU15">
            <v>42248</v>
          </cell>
          <cell r="AV15">
            <v>42278</v>
          </cell>
          <cell r="AW15">
            <v>42309</v>
          </cell>
          <cell r="AX15">
            <v>42339</v>
          </cell>
          <cell r="AY15">
            <v>42370</v>
          </cell>
          <cell r="AZ15">
            <v>42401</v>
          </cell>
          <cell r="BA15">
            <v>42430</v>
          </cell>
          <cell r="BB15">
            <v>42461</v>
          </cell>
          <cell r="BC15">
            <v>42491</v>
          </cell>
          <cell r="BD15">
            <v>42522</v>
          </cell>
          <cell r="BE15">
            <v>42552</v>
          </cell>
          <cell r="BF15">
            <v>42583</v>
          </cell>
          <cell r="BG15">
            <v>42614</v>
          </cell>
          <cell r="BH15">
            <v>42644</v>
          </cell>
          <cell r="BI15">
            <v>42675</v>
          </cell>
          <cell r="BJ15">
            <v>42705</v>
          </cell>
          <cell r="BK15">
            <v>42736</v>
          </cell>
          <cell r="BL15">
            <v>42767</v>
          </cell>
          <cell r="BM15">
            <v>42795</v>
          </cell>
          <cell r="BN15">
            <v>42826</v>
          </cell>
          <cell r="BO15">
            <v>42856</v>
          </cell>
          <cell r="BP15">
            <v>42887</v>
          </cell>
          <cell r="BQ15">
            <v>42917</v>
          </cell>
          <cell r="BR15">
            <v>42948</v>
          </cell>
          <cell r="BS15">
            <v>42979</v>
          </cell>
          <cell r="BT15">
            <v>43009</v>
          </cell>
          <cell r="BU15">
            <v>43040</v>
          </cell>
          <cell r="BV15">
            <v>43070</v>
          </cell>
          <cell r="BW15">
            <v>43101</v>
          </cell>
          <cell r="BX15">
            <v>43132</v>
          </cell>
          <cell r="BY15">
            <v>43160</v>
          </cell>
          <cell r="BZ15">
            <v>43191</v>
          </cell>
          <cell r="CA15">
            <v>43221</v>
          </cell>
          <cell r="CB15">
            <v>43252</v>
          </cell>
          <cell r="CC15">
            <v>43282</v>
          </cell>
          <cell r="CD15">
            <v>43313</v>
          </cell>
          <cell r="CE15">
            <v>43344</v>
          </cell>
          <cell r="CF15">
            <v>43374</v>
          </cell>
          <cell r="CG15">
            <v>43405</v>
          </cell>
          <cell r="CH15">
            <v>43435</v>
          </cell>
          <cell r="CI15">
            <v>43466</v>
          </cell>
          <cell r="CJ15">
            <v>43497</v>
          </cell>
          <cell r="CK15">
            <v>43525</v>
          </cell>
          <cell r="CL15">
            <v>43556</v>
          </cell>
          <cell r="CM15">
            <v>43586</v>
          </cell>
          <cell r="CN15">
            <v>43617</v>
          </cell>
          <cell r="CO15">
            <v>43647</v>
          </cell>
          <cell r="CP15">
            <v>43678</v>
          </cell>
          <cell r="CQ15">
            <v>43709</v>
          </cell>
          <cell r="CR15">
            <v>43739</v>
          </cell>
          <cell r="CS15">
            <v>43770</v>
          </cell>
          <cell r="CT15">
            <v>43800</v>
          </cell>
          <cell r="CU15">
            <v>43831</v>
          </cell>
          <cell r="CV15">
            <v>43862</v>
          </cell>
          <cell r="CW15">
            <v>43891</v>
          </cell>
          <cell r="CX15">
            <v>43922</v>
          </cell>
          <cell r="CY15">
            <v>43952</v>
          </cell>
          <cell r="CZ15">
            <v>43983</v>
          </cell>
          <cell r="DA15">
            <v>44013</v>
          </cell>
          <cell r="DB15">
            <v>44044</v>
          </cell>
          <cell r="DC15">
            <v>44075</v>
          </cell>
          <cell r="DD15">
            <v>44105</v>
          </cell>
          <cell r="DE15">
            <v>44136</v>
          </cell>
          <cell r="DF15">
            <v>44166</v>
          </cell>
          <cell r="DG15">
            <v>44197</v>
          </cell>
          <cell r="DH15">
            <v>44228</v>
          </cell>
          <cell r="DI15">
            <v>44256</v>
          </cell>
          <cell r="DJ15">
            <v>44287</v>
          </cell>
          <cell r="DK15">
            <v>44317</v>
          </cell>
          <cell r="DL15">
            <v>44348</v>
          </cell>
          <cell r="DM15">
            <v>44378</v>
          </cell>
          <cell r="DN15">
            <v>44409</v>
          </cell>
          <cell r="DO15">
            <v>44440</v>
          </cell>
          <cell r="DP15">
            <v>44470</v>
          </cell>
          <cell r="DQ15">
            <v>44501</v>
          </cell>
          <cell r="DR15">
            <v>44531</v>
          </cell>
          <cell r="DS15">
            <v>44562</v>
          </cell>
          <cell r="DT15">
            <v>44593</v>
          </cell>
          <cell r="DU15">
            <v>44621</v>
          </cell>
          <cell r="DV15">
            <v>44652</v>
          </cell>
          <cell r="DW15">
            <v>44682</v>
          </cell>
          <cell r="DX15">
            <v>44713</v>
          </cell>
          <cell r="DY15">
            <v>44743</v>
          </cell>
          <cell r="DZ15">
            <v>44774</v>
          </cell>
          <cell r="EA15">
            <v>44805</v>
          </cell>
          <cell r="EB15">
            <v>44835</v>
          </cell>
          <cell r="EC15">
            <v>44866</v>
          </cell>
          <cell r="ED15">
            <v>44896</v>
          </cell>
        </row>
        <row r="16">
          <cell r="C16">
            <v>400</v>
          </cell>
          <cell r="D16">
            <v>400</v>
          </cell>
          <cell r="E16">
            <v>432</v>
          </cell>
          <cell r="F16">
            <v>400</v>
          </cell>
          <cell r="G16">
            <v>416</v>
          </cell>
          <cell r="H16">
            <v>416</v>
          </cell>
          <cell r="I16">
            <v>400</v>
          </cell>
          <cell r="J16">
            <v>432</v>
          </cell>
          <cell r="K16">
            <v>384</v>
          </cell>
          <cell r="L16">
            <v>432</v>
          </cell>
          <cell r="M16">
            <v>400</v>
          </cell>
          <cell r="N16">
            <v>400</v>
          </cell>
          <cell r="O16">
            <v>416</v>
          </cell>
          <cell r="P16">
            <v>384</v>
          </cell>
          <cell r="Q16">
            <v>416</v>
          </cell>
          <cell r="R16">
            <v>416</v>
          </cell>
          <cell r="S16">
            <v>416</v>
          </cell>
          <cell r="T16">
            <v>400</v>
          </cell>
          <cell r="U16">
            <v>416</v>
          </cell>
          <cell r="V16">
            <v>432</v>
          </cell>
          <cell r="W16">
            <v>384</v>
          </cell>
          <cell r="X16">
            <v>432</v>
          </cell>
          <cell r="Y16">
            <v>400</v>
          </cell>
          <cell r="Z16">
            <v>400</v>
          </cell>
          <cell r="AA16">
            <v>416</v>
          </cell>
          <cell r="AB16">
            <v>384</v>
          </cell>
          <cell r="AC16">
            <v>416</v>
          </cell>
          <cell r="AD16">
            <v>416</v>
          </cell>
          <cell r="AE16">
            <v>416</v>
          </cell>
          <cell r="AF16">
            <v>400</v>
          </cell>
          <cell r="AG16">
            <v>416</v>
          </cell>
          <cell r="AH16">
            <v>416</v>
          </cell>
          <cell r="AI16">
            <v>400</v>
          </cell>
          <cell r="AJ16">
            <v>432</v>
          </cell>
          <cell r="AK16">
            <v>384</v>
          </cell>
          <cell r="AL16">
            <v>416</v>
          </cell>
          <cell r="AM16">
            <v>416</v>
          </cell>
          <cell r="AN16">
            <v>384</v>
          </cell>
          <cell r="AO16">
            <v>416</v>
          </cell>
          <cell r="AP16">
            <v>416</v>
          </cell>
          <cell r="AQ16">
            <v>400</v>
          </cell>
          <cell r="AR16">
            <v>416</v>
          </cell>
          <cell r="AS16">
            <v>416</v>
          </cell>
          <cell r="AT16">
            <v>416</v>
          </cell>
          <cell r="AU16">
            <v>400</v>
          </cell>
          <cell r="AV16">
            <v>432</v>
          </cell>
          <cell r="AW16">
            <v>384</v>
          </cell>
          <cell r="AX16">
            <v>416</v>
          </cell>
          <cell r="AY16">
            <v>400</v>
          </cell>
          <cell r="AZ16">
            <v>400</v>
          </cell>
          <cell r="BA16">
            <v>432</v>
          </cell>
          <cell r="BB16">
            <v>416</v>
          </cell>
          <cell r="BC16">
            <v>400</v>
          </cell>
          <cell r="BD16">
            <v>416</v>
          </cell>
          <cell r="BE16">
            <v>400</v>
          </cell>
          <cell r="BF16">
            <v>432</v>
          </cell>
          <cell r="BG16">
            <v>400</v>
          </cell>
          <cell r="BH16">
            <v>416</v>
          </cell>
          <cell r="BI16">
            <v>400</v>
          </cell>
          <cell r="BJ16">
            <v>416</v>
          </cell>
          <cell r="BK16">
            <v>400</v>
          </cell>
          <cell r="BL16">
            <v>384</v>
          </cell>
          <cell r="BM16">
            <v>432</v>
          </cell>
          <cell r="BN16">
            <v>400</v>
          </cell>
          <cell r="BO16">
            <v>416</v>
          </cell>
          <cell r="BP16">
            <v>416</v>
          </cell>
          <cell r="BQ16">
            <v>400</v>
          </cell>
          <cell r="BR16">
            <v>432</v>
          </cell>
          <cell r="BS16">
            <v>400</v>
          </cell>
          <cell r="BT16">
            <v>416</v>
          </cell>
          <cell r="BU16">
            <v>400</v>
          </cell>
          <cell r="BV16">
            <v>400</v>
          </cell>
          <cell r="BW16">
            <v>416</v>
          </cell>
          <cell r="BX16">
            <v>384</v>
          </cell>
          <cell r="BY16">
            <v>432</v>
          </cell>
          <cell r="BZ16">
            <v>400</v>
          </cell>
          <cell r="CA16">
            <v>416</v>
          </cell>
          <cell r="CB16">
            <v>416</v>
          </cell>
          <cell r="CC16">
            <v>400</v>
          </cell>
          <cell r="CD16">
            <v>432</v>
          </cell>
          <cell r="CE16">
            <v>384</v>
          </cell>
          <cell r="CF16">
            <v>432</v>
          </cell>
          <cell r="CG16">
            <v>400</v>
          </cell>
          <cell r="CH16">
            <v>400</v>
          </cell>
          <cell r="CI16">
            <v>416</v>
          </cell>
          <cell r="CJ16">
            <v>384</v>
          </cell>
          <cell r="CK16">
            <v>416</v>
          </cell>
          <cell r="CL16">
            <v>416</v>
          </cell>
          <cell r="CM16">
            <v>416</v>
          </cell>
          <cell r="CN16">
            <v>400</v>
          </cell>
          <cell r="CO16">
            <v>416</v>
          </cell>
          <cell r="CP16">
            <v>432</v>
          </cell>
          <cell r="CQ16">
            <v>384</v>
          </cell>
          <cell r="CR16">
            <v>432</v>
          </cell>
          <cell r="CS16">
            <v>400</v>
          </cell>
          <cell r="CT16">
            <v>400</v>
          </cell>
          <cell r="CU16">
            <v>416</v>
          </cell>
          <cell r="CV16">
            <v>400</v>
          </cell>
          <cell r="CW16">
            <v>416</v>
          </cell>
          <cell r="CX16">
            <v>416</v>
          </cell>
          <cell r="CY16">
            <v>400</v>
          </cell>
          <cell r="CZ16">
            <v>416</v>
          </cell>
          <cell r="DA16">
            <v>416</v>
          </cell>
          <cell r="DB16">
            <v>416</v>
          </cell>
          <cell r="DC16">
            <v>400</v>
          </cell>
          <cell r="DD16">
            <v>432</v>
          </cell>
          <cell r="DE16">
            <v>384</v>
          </cell>
          <cell r="DF16">
            <v>416</v>
          </cell>
          <cell r="DG16">
            <v>400</v>
          </cell>
          <cell r="DH16">
            <v>384</v>
          </cell>
          <cell r="DI16">
            <v>432</v>
          </cell>
          <cell r="DJ16">
            <v>416</v>
          </cell>
          <cell r="DK16">
            <v>400</v>
          </cell>
          <cell r="DL16">
            <v>416</v>
          </cell>
          <cell r="DM16">
            <v>416</v>
          </cell>
          <cell r="DN16">
            <v>416</v>
          </cell>
          <cell r="DO16">
            <v>400</v>
          </cell>
          <cell r="DP16">
            <v>416</v>
          </cell>
          <cell r="DQ16">
            <v>400</v>
          </cell>
          <cell r="DR16">
            <v>416</v>
          </cell>
          <cell r="DS16">
            <v>400</v>
          </cell>
          <cell r="DT16">
            <v>384</v>
          </cell>
          <cell r="DU16">
            <v>432</v>
          </cell>
          <cell r="DV16">
            <v>416</v>
          </cell>
          <cell r="DW16">
            <v>400</v>
          </cell>
          <cell r="DX16">
            <v>416</v>
          </cell>
          <cell r="DY16">
            <v>400</v>
          </cell>
          <cell r="DZ16">
            <v>432</v>
          </cell>
          <cell r="EA16">
            <v>400</v>
          </cell>
          <cell r="EB16">
            <v>416</v>
          </cell>
          <cell r="EC16">
            <v>400</v>
          </cell>
          <cell r="ED16">
            <v>416</v>
          </cell>
        </row>
        <row r="17">
          <cell r="C17">
            <v>344</v>
          </cell>
          <cell r="D17">
            <v>296</v>
          </cell>
          <cell r="E17">
            <v>312</v>
          </cell>
          <cell r="F17">
            <v>320</v>
          </cell>
          <cell r="G17">
            <v>328</v>
          </cell>
          <cell r="H17">
            <v>304</v>
          </cell>
          <cell r="I17">
            <v>344</v>
          </cell>
          <cell r="J17">
            <v>312</v>
          </cell>
          <cell r="K17">
            <v>336</v>
          </cell>
          <cell r="L17">
            <v>312</v>
          </cell>
          <cell r="M17">
            <v>320</v>
          </cell>
          <cell r="N17">
            <v>344</v>
          </cell>
          <cell r="O17">
            <v>328</v>
          </cell>
          <cell r="P17">
            <v>288</v>
          </cell>
          <cell r="Q17">
            <v>328</v>
          </cell>
          <cell r="R17">
            <v>304</v>
          </cell>
          <cell r="S17">
            <v>328</v>
          </cell>
          <cell r="T17">
            <v>320</v>
          </cell>
          <cell r="U17">
            <v>328</v>
          </cell>
          <cell r="V17">
            <v>312</v>
          </cell>
          <cell r="W17">
            <v>336</v>
          </cell>
          <cell r="X17">
            <v>312</v>
          </cell>
          <cell r="Y17">
            <v>320</v>
          </cell>
          <cell r="Z17">
            <v>344</v>
          </cell>
          <cell r="AA17">
            <v>328</v>
          </cell>
          <cell r="AB17">
            <v>288</v>
          </cell>
          <cell r="AC17">
            <v>328</v>
          </cell>
          <cell r="AD17">
            <v>304</v>
          </cell>
          <cell r="AE17">
            <v>328</v>
          </cell>
          <cell r="AF17">
            <v>320</v>
          </cell>
          <cell r="AG17">
            <v>328</v>
          </cell>
          <cell r="AH17">
            <v>328</v>
          </cell>
          <cell r="AI17">
            <v>320</v>
          </cell>
          <cell r="AJ17">
            <v>312</v>
          </cell>
          <cell r="AK17">
            <v>336</v>
          </cell>
          <cell r="AL17">
            <v>328</v>
          </cell>
          <cell r="AM17">
            <v>328</v>
          </cell>
          <cell r="AN17">
            <v>288</v>
          </cell>
          <cell r="AO17">
            <v>328</v>
          </cell>
          <cell r="AP17">
            <v>304</v>
          </cell>
          <cell r="AQ17">
            <v>344</v>
          </cell>
          <cell r="AR17">
            <v>304</v>
          </cell>
          <cell r="AS17">
            <v>328</v>
          </cell>
          <cell r="AT17">
            <v>328</v>
          </cell>
          <cell r="AU17">
            <v>320</v>
          </cell>
          <cell r="AV17">
            <v>312</v>
          </cell>
          <cell r="AW17">
            <v>336</v>
          </cell>
          <cell r="AX17">
            <v>328</v>
          </cell>
          <cell r="AY17">
            <v>344</v>
          </cell>
          <cell r="AZ17">
            <v>296</v>
          </cell>
          <cell r="BA17">
            <v>312</v>
          </cell>
          <cell r="BB17">
            <v>304</v>
          </cell>
          <cell r="BC17">
            <v>344</v>
          </cell>
          <cell r="BD17">
            <v>304</v>
          </cell>
          <cell r="BE17">
            <v>344</v>
          </cell>
          <cell r="BF17">
            <v>312</v>
          </cell>
          <cell r="BG17">
            <v>320</v>
          </cell>
          <cell r="BH17">
            <v>328</v>
          </cell>
          <cell r="BI17">
            <v>320</v>
          </cell>
          <cell r="BJ17">
            <v>328</v>
          </cell>
          <cell r="BK17">
            <v>344</v>
          </cell>
          <cell r="BL17">
            <v>288</v>
          </cell>
          <cell r="BM17">
            <v>312</v>
          </cell>
          <cell r="BN17">
            <v>320</v>
          </cell>
          <cell r="BO17">
            <v>328</v>
          </cell>
          <cell r="BP17">
            <v>304</v>
          </cell>
          <cell r="BQ17">
            <v>344</v>
          </cell>
          <cell r="BR17">
            <v>312</v>
          </cell>
          <cell r="BS17">
            <v>320</v>
          </cell>
          <cell r="BT17">
            <v>328</v>
          </cell>
          <cell r="BU17">
            <v>320</v>
          </cell>
          <cell r="BV17">
            <v>344</v>
          </cell>
          <cell r="BW17">
            <v>328</v>
          </cell>
          <cell r="BX17">
            <v>288</v>
          </cell>
          <cell r="BY17">
            <v>312</v>
          </cell>
          <cell r="BZ17">
            <v>320</v>
          </cell>
          <cell r="CA17">
            <v>328</v>
          </cell>
          <cell r="CB17">
            <v>304</v>
          </cell>
          <cell r="CC17">
            <v>344</v>
          </cell>
          <cell r="CD17">
            <v>312</v>
          </cell>
          <cell r="CE17">
            <v>336</v>
          </cell>
          <cell r="CF17">
            <v>312</v>
          </cell>
          <cell r="CG17">
            <v>320</v>
          </cell>
          <cell r="CH17">
            <v>344</v>
          </cell>
          <cell r="CI17">
            <v>328</v>
          </cell>
          <cell r="CJ17">
            <v>288</v>
          </cell>
          <cell r="CK17">
            <v>328</v>
          </cell>
          <cell r="CL17">
            <v>304</v>
          </cell>
          <cell r="CM17">
            <v>328</v>
          </cell>
          <cell r="CN17">
            <v>320</v>
          </cell>
          <cell r="CO17">
            <v>328</v>
          </cell>
          <cell r="CP17">
            <v>312</v>
          </cell>
          <cell r="CQ17">
            <v>336</v>
          </cell>
          <cell r="CR17">
            <v>312</v>
          </cell>
          <cell r="CS17">
            <v>320</v>
          </cell>
          <cell r="CT17">
            <v>344</v>
          </cell>
          <cell r="CU17">
            <v>328</v>
          </cell>
          <cell r="CV17">
            <v>296</v>
          </cell>
          <cell r="CW17">
            <v>328</v>
          </cell>
          <cell r="CX17">
            <v>304</v>
          </cell>
          <cell r="CY17">
            <v>344</v>
          </cell>
          <cell r="CZ17">
            <v>304</v>
          </cell>
          <cell r="DA17">
            <v>328</v>
          </cell>
          <cell r="DB17">
            <v>328</v>
          </cell>
          <cell r="DC17">
            <v>320</v>
          </cell>
          <cell r="DD17">
            <v>312</v>
          </cell>
          <cell r="DE17">
            <v>336</v>
          </cell>
          <cell r="DF17">
            <v>328</v>
          </cell>
          <cell r="DG17">
            <v>344</v>
          </cell>
          <cell r="DH17">
            <v>288</v>
          </cell>
          <cell r="DI17">
            <v>312</v>
          </cell>
          <cell r="DJ17">
            <v>304</v>
          </cell>
          <cell r="DK17">
            <v>344</v>
          </cell>
          <cell r="DL17">
            <v>304</v>
          </cell>
          <cell r="DM17">
            <v>328</v>
          </cell>
          <cell r="DN17">
            <v>328</v>
          </cell>
          <cell r="DO17">
            <v>320</v>
          </cell>
          <cell r="DP17">
            <v>328</v>
          </cell>
          <cell r="DQ17">
            <v>320</v>
          </cell>
          <cell r="DR17">
            <v>328</v>
          </cell>
          <cell r="DS17">
            <v>344</v>
          </cell>
          <cell r="DT17">
            <v>288</v>
          </cell>
          <cell r="DU17">
            <v>312</v>
          </cell>
          <cell r="DV17">
            <v>304</v>
          </cell>
          <cell r="DW17">
            <v>344</v>
          </cell>
          <cell r="DX17">
            <v>304</v>
          </cell>
          <cell r="DY17">
            <v>344</v>
          </cell>
          <cell r="DZ17">
            <v>312</v>
          </cell>
          <cell r="EA17">
            <v>320</v>
          </cell>
          <cell r="EB17">
            <v>328</v>
          </cell>
          <cell r="EC17">
            <v>320</v>
          </cell>
          <cell r="ED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  <cell r="AA18">
            <v>744</v>
          </cell>
          <cell r="AB18">
            <v>672</v>
          </cell>
          <cell r="AC18">
            <v>744</v>
          </cell>
          <cell r="AD18">
            <v>720</v>
          </cell>
          <cell r="AE18">
            <v>744</v>
          </cell>
          <cell r="AF18">
            <v>720</v>
          </cell>
          <cell r="AG18">
            <v>744</v>
          </cell>
          <cell r="AH18">
            <v>744</v>
          </cell>
          <cell r="AI18">
            <v>720</v>
          </cell>
          <cell r="AJ18">
            <v>744</v>
          </cell>
          <cell r="AK18">
            <v>720</v>
          </cell>
          <cell r="AL18">
            <v>744</v>
          </cell>
          <cell r="AM18">
            <v>744</v>
          </cell>
          <cell r="AN18">
            <v>672</v>
          </cell>
          <cell r="AO18">
            <v>744</v>
          </cell>
          <cell r="AP18">
            <v>720</v>
          </cell>
          <cell r="AQ18">
            <v>744</v>
          </cell>
          <cell r="AR18">
            <v>720</v>
          </cell>
          <cell r="AS18">
            <v>744</v>
          </cell>
          <cell r="AT18">
            <v>744</v>
          </cell>
          <cell r="AU18">
            <v>720</v>
          </cell>
          <cell r="AV18">
            <v>744</v>
          </cell>
          <cell r="AW18">
            <v>720</v>
          </cell>
          <cell r="AX18">
            <v>744</v>
          </cell>
          <cell r="AY18">
            <v>744</v>
          </cell>
          <cell r="AZ18">
            <v>696</v>
          </cell>
          <cell r="BA18">
            <v>744</v>
          </cell>
          <cell r="BB18">
            <v>720</v>
          </cell>
          <cell r="BC18">
            <v>744</v>
          </cell>
          <cell r="BD18">
            <v>720</v>
          </cell>
          <cell r="BE18">
            <v>744</v>
          </cell>
          <cell r="BF18">
            <v>744</v>
          </cell>
          <cell r="BG18">
            <v>720</v>
          </cell>
          <cell r="BH18">
            <v>744</v>
          </cell>
          <cell r="BI18">
            <v>720</v>
          </cell>
          <cell r="BJ18">
            <v>744</v>
          </cell>
          <cell r="BK18">
            <v>744</v>
          </cell>
          <cell r="BL18">
            <v>672</v>
          </cell>
          <cell r="BM18">
            <v>744</v>
          </cell>
          <cell r="BN18">
            <v>720</v>
          </cell>
          <cell r="BO18">
            <v>744</v>
          </cell>
          <cell r="BP18">
            <v>720</v>
          </cell>
          <cell r="BQ18">
            <v>744</v>
          </cell>
          <cell r="BR18">
            <v>744</v>
          </cell>
          <cell r="BS18">
            <v>720</v>
          </cell>
          <cell r="BT18">
            <v>744</v>
          </cell>
          <cell r="BU18">
            <v>720</v>
          </cell>
          <cell r="BV18">
            <v>744</v>
          </cell>
          <cell r="BW18">
            <v>744</v>
          </cell>
          <cell r="BX18">
            <v>672</v>
          </cell>
          <cell r="BY18">
            <v>744</v>
          </cell>
          <cell r="BZ18">
            <v>720</v>
          </cell>
          <cell r="CA18">
            <v>744</v>
          </cell>
          <cell r="CB18">
            <v>720</v>
          </cell>
          <cell r="CC18">
            <v>744</v>
          </cell>
          <cell r="CD18">
            <v>744</v>
          </cell>
          <cell r="CE18">
            <v>720</v>
          </cell>
          <cell r="CF18">
            <v>744</v>
          </cell>
          <cell r="CG18">
            <v>720</v>
          </cell>
          <cell r="CH18">
            <v>744</v>
          </cell>
          <cell r="CI18">
            <v>744</v>
          </cell>
          <cell r="CJ18">
            <v>672</v>
          </cell>
          <cell r="CK18">
            <v>744</v>
          </cell>
          <cell r="CL18">
            <v>720</v>
          </cell>
          <cell r="CM18">
            <v>744</v>
          </cell>
          <cell r="CN18">
            <v>720</v>
          </cell>
          <cell r="CO18">
            <v>744</v>
          </cell>
          <cell r="CP18">
            <v>744</v>
          </cell>
          <cell r="CQ18">
            <v>720</v>
          </cell>
          <cell r="CR18">
            <v>744</v>
          </cell>
          <cell r="CS18">
            <v>720</v>
          </cell>
          <cell r="CT18">
            <v>744</v>
          </cell>
          <cell r="CU18">
            <v>744</v>
          </cell>
          <cell r="CV18">
            <v>696</v>
          </cell>
          <cell r="CW18">
            <v>744</v>
          </cell>
          <cell r="CX18">
            <v>720</v>
          </cell>
          <cell r="CY18">
            <v>744</v>
          </cell>
          <cell r="CZ18">
            <v>720</v>
          </cell>
          <cell r="DA18">
            <v>744</v>
          </cell>
          <cell r="DB18">
            <v>744</v>
          </cell>
          <cell r="DC18">
            <v>720</v>
          </cell>
          <cell r="DD18">
            <v>744</v>
          </cell>
          <cell r="DE18">
            <v>720</v>
          </cell>
          <cell r="DF18">
            <v>744</v>
          </cell>
          <cell r="DG18">
            <v>744</v>
          </cell>
          <cell r="DH18">
            <v>672</v>
          </cell>
          <cell r="DI18">
            <v>744</v>
          </cell>
          <cell r="DJ18">
            <v>720</v>
          </cell>
          <cell r="DK18">
            <v>744</v>
          </cell>
          <cell r="DL18">
            <v>720</v>
          </cell>
          <cell r="DM18">
            <v>744</v>
          </cell>
          <cell r="DN18">
            <v>744</v>
          </cell>
          <cell r="DO18">
            <v>720</v>
          </cell>
          <cell r="DP18">
            <v>744</v>
          </cell>
          <cell r="DQ18">
            <v>720</v>
          </cell>
          <cell r="DR18">
            <v>744</v>
          </cell>
          <cell r="DS18">
            <v>744</v>
          </cell>
          <cell r="DT18">
            <v>672</v>
          </cell>
          <cell r="DU18">
            <v>744</v>
          </cell>
          <cell r="DV18">
            <v>720</v>
          </cell>
          <cell r="DW18">
            <v>744</v>
          </cell>
          <cell r="DX18">
            <v>720</v>
          </cell>
          <cell r="DY18">
            <v>744</v>
          </cell>
          <cell r="DZ18">
            <v>744</v>
          </cell>
          <cell r="EA18">
            <v>720</v>
          </cell>
          <cell r="EB18">
            <v>744</v>
          </cell>
          <cell r="EC18">
            <v>720</v>
          </cell>
          <cell r="ED18">
            <v>744</v>
          </cell>
        </row>
        <row r="19">
          <cell r="C19">
            <v>344</v>
          </cell>
          <cell r="D19">
            <v>296</v>
          </cell>
          <cell r="E19">
            <v>311</v>
          </cell>
          <cell r="F19">
            <v>320</v>
          </cell>
          <cell r="G19">
            <v>328</v>
          </cell>
          <cell r="H19">
            <v>304</v>
          </cell>
          <cell r="I19">
            <v>344</v>
          </cell>
          <cell r="J19">
            <v>312</v>
          </cell>
          <cell r="K19">
            <v>336</v>
          </cell>
          <cell r="L19">
            <v>312</v>
          </cell>
          <cell r="M19">
            <v>321</v>
          </cell>
          <cell r="N19">
            <v>344</v>
          </cell>
          <cell r="O19">
            <v>328</v>
          </cell>
          <cell r="P19">
            <v>288</v>
          </cell>
          <cell r="Q19">
            <v>327</v>
          </cell>
          <cell r="R19">
            <v>304</v>
          </cell>
          <cell r="S19">
            <v>328</v>
          </cell>
          <cell r="T19">
            <v>320</v>
          </cell>
          <cell r="U19">
            <v>328</v>
          </cell>
          <cell r="V19">
            <v>312</v>
          </cell>
          <cell r="W19">
            <v>336</v>
          </cell>
          <cell r="X19">
            <v>312</v>
          </cell>
          <cell r="Y19">
            <v>321</v>
          </cell>
          <cell r="Z19">
            <v>344</v>
          </cell>
          <cell r="AA19">
            <v>328</v>
          </cell>
          <cell r="AB19">
            <v>288</v>
          </cell>
          <cell r="AC19">
            <v>327</v>
          </cell>
          <cell r="AD19">
            <v>304</v>
          </cell>
          <cell r="AE19">
            <v>328</v>
          </cell>
          <cell r="AF19">
            <v>320</v>
          </cell>
          <cell r="AG19">
            <v>328</v>
          </cell>
          <cell r="AH19">
            <v>328</v>
          </cell>
          <cell r="AI19">
            <v>320</v>
          </cell>
          <cell r="AJ19">
            <v>312</v>
          </cell>
          <cell r="AK19">
            <v>337</v>
          </cell>
          <cell r="AL19">
            <v>328</v>
          </cell>
          <cell r="AM19">
            <v>328</v>
          </cell>
          <cell r="AN19">
            <v>288</v>
          </cell>
          <cell r="AO19">
            <v>327</v>
          </cell>
          <cell r="AP19">
            <v>304</v>
          </cell>
          <cell r="AQ19">
            <v>344</v>
          </cell>
          <cell r="AR19">
            <v>304</v>
          </cell>
          <cell r="AS19">
            <v>328</v>
          </cell>
          <cell r="AT19">
            <v>328</v>
          </cell>
          <cell r="AU19">
            <v>320</v>
          </cell>
          <cell r="AV19">
            <v>312</v>
          </cell>
          <cell r="AW19">
            <v>337</v>
          </cell>
          <cell r="AX19">
            <v>328</v>
          </cell>
          <cell r="AY19">
            <v>344</v>
          </cell>
          <cell r="AZ19">
            <v>296</v>
          </cell>
          <cell r="BA19">
            <v>311</v>
          </cell>
          <cell r="BB19">
            <v>304</v>
          </cell>
          <cell r="BC19">
            <v>344</v>
          </cell>
          <cell r="BD19">
            <v>304</v>
          </cell>
          <cell r="BE19">
            <v>344</v>
          </cell>
          <cell r="BF19">
            <v>312</v>
          </cell>
          <cell r="BG19">
            <v>320</v>
          </cell>
          <cell r="BH19">
            <v>328</v>
          </cell>
          <cell r="BI19">
            <v>321</v>
          </cell>
          <cell r="BJ19">
            <v>328</v>
          </cell>
          <cell r="BK19">
            <v>344</v>
          </cell>
          <cell r="BL19">
            <v>288</v>
          </cell>
          <cell r="BM19">
            <v>311</v>
          </cell>
          <cell r="BN19">
            <v>320</v>
          </cell>
          <cell r="BO19">
            <v>328</v>
          </cell>
          <cell r="BP19">
            <v>304</v>
          </cell>
          <cell r="BQ19">
            <v>344</v>
          </cell>
          <cell r="BR19">
            <v>312</v>
          </cell>
          <cell r="BS19">
            <v>320</v>
          </cell>
          <cell r="BT19">
            <v>328</v>
          </cell>
          <cell r="BU19">
            <v>321</v>
          </cell>
          <cell r="BV19">
            <v>344</v>
          </cell>
          <cell r="BW19">
            <v>328</v>
          </cell>
          <cell r="BX19">
            <v>288</v>
          </cell>
          <cell r="BY19">
            <v>311</v>
          </cell>
          <cell r="BZ19">
            <v>320</v>
          </cell>
          <cell r="CA19">
            <v>328</v>
          </cell>
          <cell r="CB19">
            <v>304</v>
          </cell>
          <cell r="CC19">
            <v>344</v>
          </cell>
          <cell r="CD19">
            <v>312</v>
          </cell>
          <cell r="CE19">
            <v>336</v>
          </cell>
          <cell r="CF19">
            <v>312</v>
          </cell>
          <cell r="CG19">
            <v>321</v>
          </cell>
          <cell r="CH19">
            <v>344</v>
          </cell>
          <cell r="CI19">
            <v>328</v>
          </cell>
          <cell r="CJ19">
            <v>288</v>
          </cell>
          <cell r="CK19">
            <v>327</v>
          </cell>
          <cell r="CL19">
            <v>304</v>
          </cell>
          <cell r="CM19">
            <v>328</v>
          </cell>
          <cell r="CN19">
            <v>320</v>
          </cell>
          <cell r="CO19">
            <v>328</v>
          </cell>
          <cell r="CP19">
            <v>312</v>
          </cell>
          <cell r="CQ19">
            <v>336</v>
          </cell>
          <cell r="CR19">
            <v>312</v>
          </cell>
          <cell r="CS19">
            <v>321</v>
          </cell>
          <cell r="CT19">
            <v>344</v>
          </cell>
          <cell r="CU19">
            <v>328</v>
          </cell>
          <cell r="CV19">
            <v>296</v>
          </cell>
          <cell r="CW19">
            <v>327</v>
          </cell>
          <cell r="CX19">
            <v>304</v>
          </cell>
          <cell r="CY19">
            <v>344</v>
          </cell>
          <cell r="CZ19">
            <v>304</v>
          </cell>
          <cell r="DA19">
            <v>328</v>
          </cell>
          <cell r="DB19">
            <v>328</v>
          </cell>
          <cell r="DC19">
            <v>320</v>
          </cell>
          <cell r="DD19">
            <v>312</v>
          </cell>
          <cell r="DE19">
            <v>337</v>
          </cell>
          <cell r="DF19">
            <v>328</v>
          </cell>
          <cell r="DG19">
            <v>344</v>
          </cell>
          <cell r="DH19">
            <v>288</v>
          </cell>
          <cell r="DI19">
            <v>311</v>
          </cell>
          <cell r="DJ19">
            <v>304</v>
          </cell>
          <cell r="DK19">
            <v>344</v>
          </cell>
          <cell r="DL19">
            <v>304</v>
          </cell>
          <cell r="DM19">
            <v>328</v>
          </cell>
          <cell r="DN19">
            <v>328</v>
          </cell>
          <cell r="DO19">
            <v>320</v>
          </cell>
          <cell r="DP19">
            <v>328</v>
          </cell>
          <cell r="DQ19">
            <v>321</v>
          </cell>
          <cell r="DR19">
            <v>328</v>
          </cell>
          <cell r="DS19">
            <v>344</v>
          </cell>
          <cell r="DT19">
            <v>288</v>
          </cell>
          <cell r="DU19">
            <v>311</v>
          </cell>
          <cell r="DV19">
            <v>304</v>
          </cell>
          <cell r="DW19">
            <v>344</v>
          </cell>
          <cell r="DX19">
            <v>304</v>
          </cell>
          <cell r="DY19">
            <v>344</v>
          </cell>
          <cell r="DZ19">
            <v>312</v>
          </cell>
          <cell r="EA19">
            <v>320</v>
          </cell>
          <cell r="EB19">
            <v>328</v>
          </cell>
          <cell r="EC19">
            <v>321</v>
          </cell>
          <cell r="ED19">
            <v>328</v>
          </cell>
        </row>
        <row r="20">
          <cell r="C20">
            <v>744</v>
          </cell>
          <cell r="D20">
            <v>696</v>
          </cell>
          <cell r="E20">
            <v>743</v>
          </cell>
          <cell r="F20">
            <v>720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744</v>
          </cell>
          <cell r="M20">
            <v>721</v>
          </cell>
          <cell r="N20">
            <v>744</v>
          </cell>
          <cell r="O20">
            <v>744</v>
          </cell>
          <cell r="P20">
            <v>672</v>
          </cell>
          <cell r="Q20">
            <v>743</v>
          </cell>
          <cell r="R20">
            <v>720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744</v>
          </cell>
          <cell r="Y20">
            <v>721</v>
          </cell>
          <cell r="Z20">
            <v>744</v>
          </cell>
          <cell r="AA20">
            <v>744</v>
          </cell>
          <cell r="AB20">
            <v>672</v>
          </cell>
          <cell r="AC20">
            <v>743</v>
          </cell>
          <cell r="AD20">
            <v>720</v>
          </cell>
          <cell r="AE20">
            <v>744</v>
          </cell>
          <cell r="AF20">
            <v>720</v>
          </cell>
          <cell r="AG20">
            <v>744</v>
          </cell>
          <cell r="AH20">
            <v>744</v>
          </cell>
          <cell r="AI20">
            <v>720</v>
          </cell>
          <cell r="AJ20">
            <v>744</v>
          </cell>
          <cell r="AK20">
            <v>721</v>
          </cell>
          <cell r="AL20">
            <v>744</v>
          </cell>
          <cell r="AM20">
            <v>744</v>
          </cell>
          <cell r="AN20">
            <v>672</v>
          </cell>
          <cell r="AO20">
            <v>743</v>
          </cell>
          <cell r="AP20">
            <v>720</v>
          </cell>
          <cell r="AQ20">
            <v>744</v>
          </cell>
          <cell r="AR20">
            <v>720</v>
          </cell>
          <cell r="AS20">
            <v>744</v>
          </cell>
          <cell r="AT20">
            <v>744</v>
          </cell>
          <cell r="AU20">
            <v>720</v>
          </cell>
          <cell r="AV20">
            <v>744</v>
          </cell>
          <cell r="AW20">
            <v>721</v>
          </cell>
          <cell r="AX20">
            <v>744</v>
          </cell>
          <cell r="AY20">
            <v>744</v>
          </cell>
          <cell r="AZ20">
            <v>696</v>
          </cell>
          <cell r="BA20">
            <v>743</v>
          </cell>
          <cell r="BB20">
            <v>720</v>
          </cell>
          <cell r="BC20">
            <v>744</v>
          </cell>
          <cell r="BD20">
            <v>720</v>
          </cell>
          <cell r="BE20">
            <v>744</v>
          </cell>
          <cell r="BF20">
            <v>744</v>
          </cell>
          <cell r="BG20">
            <v>720</v>
          </cell>
          <cell r="BH20">
            <v>744</v>
          </cell>
          <cell r="BI20">
            <v>721</v>
          </cell>
          <cell r="BJ20">
            <v>744</v>
          </cell>
          <cell r="BK20">
            <v>744</v>
          </cell>
          <cell r="BL20">
            <v>672</v>
          </cell>
          <cell r="BM20">
            <v>743</v>
          </cell>
          <cell r="BN20">
            <v>720</v>
          </cell>
          <cell r="BO20">
            <v>744</v>
          </cell>
          <cell r="BP20">
            <v>720</v>
          </cell>
          <cell r="BQ20">
            <v>744</v>
          </cell>
          <cell r="BR20">
            <v>744</v>
          </cell>
          <cell r="BS20">
            <v>720</v>
          </cell>
          <cell r="BT20">
            <v>744</v>
          </cell>
          <cell r="BU20">
            <v>721</v>
          </cell>
          <cell r="BV20">
            <v>744</v>
          </cell>
          <cell r="BW20">
            <v>744</v>
          </cell>
          <cell r="BX20">
            <v>672</v>
          </cell>
          <cell r="BY20">
            <v>743</v>
          </cell>
          <cell r="BZ20">
            <v>720</v>
          </cell>
          <cell r="CA20">
            <v>744</v>
          </cell>
          <cell r="CB20">
            <v>720</v>
          </cell>
          <cell r="CC20">
            <v>744</v>
          </cell>
          <cell r="CD20">
            <v>744</v>
          </cell>
          <cell r="CE20">
            <v>720</v>
          </cell>
          <cell r="CF20">
            <v>744</v>
          </cell>
          <cell r="CG20">
            <v>721</v>
          </cell>
          <cell r="CH20">
            <v>744</v>
          </cell>
          <cell r="CI20">
            <v>744</v>
          </cell>
          <cell r="CJ20">
            <v>672</v>
          </cell>
          <cell r="CK20">
            <v>743</v>
          </cell>
          <cell r="CL20">
            <v>720</v>
          </cell>
          <cell r="CM20">
            <v>744</v>
          </cell>
          <cell r="CN20">
            <v>720</v>
          </cell>
          <cell r="CO20">
            <v>744</v>
          </cell>
          <cell r="CP20">
            <v>744</v>
          </cell>
          <cell r="CQ20">
            <v>720</v>
          </cell>
          <cell r="CR20">
            <v>744</v>
          </cell>
          <cell r="CS20">
            <v>721</v>
          </cell>
          <cell r="CT20">
            <v>744</v>
          </cell>
          <cell r="CU20">
            <v>744</v>
          </cell>
          <cell r="CV20">
            <v>696</v>
          </cell>
          <cell r="CW20">
            <v>743</v>
          </cell>
          <cell r="CX20">
            <v>720</v>
          </cell>
          <cell r="CY20">
            <v>744</v>
          </cell>
          <cell r="CZ20">
            <v>720</v>
          </cell>
          <cell r="DA20">
            <v>744</v>
          </cell>
          <cell r="DB20">
            <v>744</v>
          </cell>
          <cell r="DC20">
            <v>720</v>
          </cell>
          <cell r="DD20">
            <v>744</v>
          </cell>
          <cell r="DE20">
            <v>721</v>
          </cell>
          <cell r="DF20">
            <v>744</v>
          </cell>
          <cell r="DG20">
            <v>744</v>
          </cell>
          <cell r="DH20">
            <v>672</v>
          </cell>
          <cell r="DI20">
            <v>743</v>
          </cell>
          <cell r="DJ20">
            <v>720</v>
          </cell>
          <cell r="DK20">
            <v>744</v>
          </cell>
          <cell r="DL20">
            <v>720</v>
          </cell>
          <cell r="DM20">
            <v>744</v>
          </cell>
          <cell r="DN20">
            <v>744</v>
          </cell>
          <cell r="DO20">
            <v>720</v>
          </cell>
          <cell r="DP20">
            <v>744</v>
          </cell>
          <cell r="DQ20">
            <v>721</v>
          </cell>
          <cell r="DR20">
            <v>744</v>
          </cell>
          <cell r="DS20">
            <v>744</v>
          </cell>
          <cell r="DT20">
            <v>672</v>
          </cell>
          <cell r="DU20">
            <v>743</v>
          </cell>
          <cell r="DV20">
            <v>720</v>
          </cell>
          <cell r="DW20">
            <v>744</v>
          </cell>
          <cell r="DX20">
            <v>720</v>
          </cell>
          <cell r="DY20">
            <v>744</v>
          </cell>
          <cell r="DZ20">
            <v>744</v>
          </cell>
          <cell r="EA20">
            <v>720</v>
          </cell>
          <cell r="EB20">
            <v>744</v>
          </cell>
          <cell r="EC20">
            <v>721</v>
          </cell>
          <cell r="ED20">
            <v>744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rtPPA_2015"/>
      <sheetName val="Scenario Desc"/>
      <sheetName val="Exhibit 1- Std Base Load"/>
      <sheetName val="Exhibit 2- Std Wind "/>
      <sheetName val="Exhibit 3- Std FixedSolar"/>
      <sheetName val="Exhibit 4- Std TrackingSolar"/>
      <sheetName val="Exhibit 5 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 7 to 8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/>
      <sheetData sheetId="1">
        <row r="6">
          <cell r="B6">
            <v>2.2999999999999998</v>
          </cell>
        </row>
      </sheetData>
      <sheetData sheetId="2"/>
      <sheetData sheetId="3">
        <row r="45">
          <cell r="L45">
            <v>3.06</v>
          </cell>
        </row>
      </sheetData>
      <sheetData sheetId="4">
        <row r="53">
          <cell r="G53">
            <v>0.32200000000000001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3">
          <cell r="AE43">
            <v>6.6600000000000006E-2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8">
          <cell r="J8">
            <v>42370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FixedSolar QF"/>
      <sheetName val="Exhibit 4- Std TrackingSolar"/>
      <sheetName val="Exhibit 5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s 3 to 6_Renewable"/>
      <sheetName val="Table 7 to 8"/>
      <sheetName val="Table 9"/>
      <sheetName val="Table 10"/>
      <sheetName val="Table 11"/>
      <sheetName val="Table 12"/>
      <sheetName val="Table 13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>
        <row r="45">
          <cell r="E45">
            <v>3.06</v>
          </cell>
        </row>
        <row r="57">
          <cell r="E57">
            <v>0.254</v>
          </cell>
        </row>
      </sheetData>
      <sheetData sheetId="3">
        <row r="53">
          <cell r="G53">
            <v>0.32200000000000001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3">
          <cell r="AE43">
            <v>6.6600000000000006E-2</v>
          </cell>
        </row>
      </sheetData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42370</v>
          </cell>
          <cell r="K8">
            <v>21.983621291358247</v>
          </cell>
          <cell r="L8">
            <v>19.984276199823373</v>
          </cell>
          <cell r="M8">
            <v>21.12390290199825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42401</v>
          </cell>
          <cell r="K9">
            <v>17.913635057147197</v>
          </cell>
          <cell r="L9">
            <v>16.13795382458575</v>
          </cell>
          <cell r="M9">
            <v>17.150092127145772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42430</v>
          </cell>
          <cell r="K10">
            <v>13.906503576482843</v>
          </cell>
          <cell r="L10">
            <v>9.6373288864912094</v>
          </cell>
          <cell r="M10">
            <v>12.07075845978644</v>
          </cell>
          <cell r="P10">
            <v>2017</v>
          </cell>
          <cell r="Q10">
            <v>23.947500000000002</v>
          </cell>
          <cell r="R10">
            <v>19.177500000000002</v>
          </cell>
          <cell r="S10">
            <v>21.847641692793079</v>
          </cell>
          <cell r="T10">
            <v>1.0961137287371208</v>
          </cell>
          <cell r="U10">
            <v>0.8777835278361471</v>
          </cell>
        </row>
        <row r="11">
          <cell r="J11">
            <v>42461</v>
          </cell>
          <cell r="K11">
            <v>13.742406123522002</v>
          </cell>
          <cell r="L11">
            <v>8.7709593859455577</v>
          </cell>
          <cell r="M11">
            <v>11.604684026364129</v>
          </cell>
          <cell r="P11">
            <v>2018</v>
          </cell>
          <cell r="Q11">
            <v>26.275000000000002</v>
          </cell>
          <cell r="R11">
            <v>20.528333333333332</v>
          </cell>
          <cell r="S11">
            <v>23.748232019451319</v>
          </cell>
          <cell r="T11">
            <v>1.1063981511751737</v>
          </cell>
          <cell r="U11">
            <v>0.86441522537422222</v>
          </cell>
        </row>
        <row r="12">
          <cell r="J12">
            <v>42491</v>
          </cell>
          <cell r="K12">
            <v>12.999133305431073</v>
          </cell>
          <cell r="L12">
            <v>5.3189258396273855</v>
          </cell>
          <cell r="M12">
            <v>9.6966440951354862</v>
          </cell>
          <cell r="P12">
            <v>2019</v>
          </cell>
          <cell r="Q12">
            <v>27.537500000000005</v>
          </cell>
          <cell r="R12">
            <v>21.512499999999999</v>
          </cell>
          <cell r="S12">
            <v>24.905232209910523</v>
          </cell>
          <cell r="T12">
            <v>1.105691357057174</v>
          </cell>
          <cell r="U12">
            <v>0.86377431933517745</v>
          </cell>
        </row>
        <row r="13">
          <cell r="J13">
            <v>42522</v>
          </cell>
          <cell r="K13">
            <v>14.452684459540254</v>
          </cell>
          <cell r="L13">
            <v>7.7277226711721898</v>
          </cell>
          <cell r="M13">
            <v>11.560950890541985</v>
          </cell>
          <cell r="P13">
            <v>2020</v>
          </cell>
          <cell r="Q13">
            <v>28.837500000000002</v>
          </cell>
          <cell r="R13">
            <v>23.169999999999998</v>
          </cell>
          <cell r="S13">
            <v>26.356703147494059</v>
          </cell>
          <cell r="T13">
            <v>1.0941239440541262</v>
          </cell>
          <cell r="U13">
            <v>0.87909325647972603</v>
          </cell>
        </row>
        <row r="14">
          <cell r="J14">
            <v>42552</v>
          </cell>
          <cell r="K14">
            <v>21.07082254282243</v>
          </cell>
          <cell r="L14">
            <v>13.093401789894903</v>
          </cell>
          <cell r="M14">
            <v>17.640531619063594</v>
          </cell>
          <cell r="P14">
            <v>2021</v>
          </cell>
          <cell r="Q14">
            <v>30.25</v>
          </cell>
          <cell r="R14">
            <v>24.757500000000004</v>
          </cell>
          <cell r="S14">
            <v>27.841350847663552</v>
          </cell>
          <cell r="T14">
            <v>1.0865133723401421</v>
          </cell>
          <cell r="U14">
            <v>0.88923486994086187</v>
          </cell>
        </row>
        <row r="15">
          <cell r="J15">
            <v>42583</v>
          </cell>
          <cell r="K15">
            <v>24.127774821092128</v>
          </cell>
          <cell r="L15">
            <v>18.498596563819937</v>
          </cell>
          <cell r="M15">
            <v>21.707228170465086</v>
          </cell>
          <cell r="P15">
            <v>2022</v>
          </cell>
          <cell r="Q15">
            <v>33.373780833333335</v>
          </cell>
          <cell r="R15">
            <v>26.994724166666668</v>
          </cell>
          <cell r="S15">
            <v>30.576130941519466</v>
          </cell>
          <cell r="T15">
            <v>1.0914978385317853</v>
          </cell>
          <cell r="U15">
            <v>0.88286919683518261</v>
          </cell>
        </row>
        <row r="16">
          <cell r="J16">
            <v>42614</v>
          </cell>
          <cell r="K16">
            <v>22.76162437313263</v>
          </cell>
          <cell r="L16">
            <v>18.95</v>
          </cell>
          <cell r="M16">
            <v>21.122625892685598</v>
          </cell>
          <cell r="P16">
            <v>2023</v>
          </cell>
          <cell r="Q16">
            <v>37.615015000000007</v>
          </cell>
          <cell r="R16">
            <v>30.191510833333336</v>
          </cell>
          <cell r="S16">
            <v>34.341261512259017</v>
          </cell>
          <cell r="T16">
            <v>1.0953300299283513</v>
          </cell>
          <cell r="U16">
            <v>0.8791613791635372</v>
          </cell>
        </row>
        <row r="17">
          <cell r="J17">
            <v>42644</v>
          </cell>
          <cell r="K17">
            <v>21.7</v>
          </cell>
          <cell r="L17">
            <v>19.878899992173199</v>
          </cell>
          <cell r="M17">
            <v>20.916926996634473</v>
          </cell>
          <cell r="P17">
            <v>2024</v>
          </cell>
          <cell r="Q17">
            <v>41.471919166666659</v>
          </cell>
          <cell r="R17">
            <v>33.477644999999995</v>
          </cell>
          <cell r="S17">
            <v>37.960120933796439</v>
          </cell>
          <cell r="T17">
            <v>1.092512830477935</v>
          </cell>
          <cell r="U17">
            <v>0.88191618404972916</v>
          </cell>
        </row>
        <row r="18">
          <cell r="J18">
            <v>42675</v>
          </cell>
          <cell r="K18">
            <v>24.356777295042487</v>
          </cell>
          <cell r="L18">
            <v>22.063697118173007</v>
          </cell>
          <cell r="M18">
            <v>23.37075281898861</v>
          </cell>
          <cell r="P18">
            <v>2025</v>
          </cell>
          <cell r="Q18">
            <v>43.59779666666666</v>
          </cell>
          <cell r="R18">
            <v>35.397160833333338</v>
          </cell>
          <cell r="S18">
            <v>39.990214803924012</v>
          </cell>
          <cell r="T18">
            <v>1.0902116150271004</v>
          </cell>
          <cell r="U18">
            <v>0.88514555390335181</v>
          </cell>
        </row>
        <row r="19">
          <cell r="J19">
            <v>42705</v>
          </cell>
          <cell r="K19">
            <v>27.516404693602158</v>
          </cell>
          <cell r="L19">
            <v>23.031083086216086</v>
          </cell>
          <cell r="M19">
            <v>25.587716402426146</v>
          </cell>
          <cell r="P19">
            <v>2026</v>
          </cell>
          <cell r="Q19">
            <v>45.439878333333333</v>
          </cell>
          <cell r="R19">
            <v>36.976436666666665</v>
          </cell>
          <cell r="S19">
            <v>41.722589955446999</v>
          </cell>
          <cell r="T19">
            <v>1.0890953409617139</v>
          </cell>
          <cell r="U19">
            <v>0.88624499836063719</v>
          </cell>
        </row>
        <row r="20">
          <cell r="J20">
            <v>42736</v>
          </cell>
          <cell r="K20">
            <v>26.512499999999999</v>
          </cell>
          <cell r="L20">
            <v>23.369615931925345</v>
          </cell>
          <cell r="M20">
            <v>25.161059850727895</v>
          </cell>
          <cell r="P20">
            <v>2027</v>
          </cell>
          <cell r="Q20">
            <v>47.694152500000001</v>
          </cell>
          <cell r="R20">
            <v>38.99106166666666</v>
          </cell>
          <cell r="S20">
            <v>43.868946538759737</v>
          </cell>
          <cell r="T20">
            <v>1.0871962119687684</v>
          </cell>
          <cell r="U20">
            <v>0.88880779556027645</v>
          </cell>
        </row>
        <row r="21">
          <cell r="J21">
            <v>42767</v>
          </cell>
          <cell r="K21">
            <v>25.816940455213651</v>
          </cell>
          <cell r="L21">
            <v>22.793794054212004</v>
          </cell>
          <cell r="M21">
            <v>24.516987502782939</v>
          </cell>
          <cell r="P21">
            <v>2028</v>
          </cell>
          <cell r="Q21">
            <v>48.91536</v>
          </cell>
          <cell r="R21">
            <v>39.861495833333343</v>
          </cell>
          <cell r="S21">
            <v>44.929089872644511</v>
          </cell>
          <cell r="T21">
            <v>1.0887235895197283</v>
          </cell>
          <cell r="U21">
            <v>0.88720906535886412</v>
          </cell>
        </row>
        <row r="22">
          <cell r="J22">
            <v>42795</v>
          </cell>
          <cell r="K22">
            <v>23.114644416803152</v>
          </cell>
          <cell r="L22">
            <v>20.228401408340073</v>
          </cell>
          <cell r="M22">
            <v>21.873559923164027</v>
          </cell>
          <cell r="P22">
            <v>2029</v>
          </cell>
          <cell r="Q22">
            <v>50.265955833333329</v>
          </cell>
          <cell r="R22">
            <v>41.034064166666674</v>
          </cell>
          <cell r="S22">
            <v>46.213470067714304</v>
          </cell>
          <cell r="T22">
            <v>1.0876905750570367</v>
          </cell>
          <cell r="U22">
            <v>0.88792432393718745</v>
          </cell>
        </row>
        <row r="23">
          <cell r="J23">
            <v>42826</v>
          </cell>
          <cell r="K23">
            <v>19.631449563390138</v>
          </cell>
          <cell r="L23">
            <v>15.169286215442858</v>
          </cell>
          <cell r="M23">
            <v>17.712719323772806</v>
          </cell>
          <cell r="P23">
            <v>2030</v>
          </cell>
          <cell r="Q23">
            <v>52.490934166666669</v>
          </cell>
          <cell r="R23">
            <v>42.648744166666667</v>
          </cell>
          <cell r="S23">
            <v>48.163522948517681</v>
          </cell>
          <cell r="T23">
            <v>1.0898483116107305</v>
          </cell>
          <cell r="U23">
            <v>0.88549884966376324</v>
          </cell>
        </row>
        <row r="24">
          <cell r="J24">
            <v>42856</v>
          </cell>
          <cell r="K24">
            <v>17.946306514167055</v>
          </cell>
          <cell r="L24">
            <v>11.133726018371117</v>
          </cell>
          <cell r="M24">
            <v>15.016896900974801</v>
          </cell>
          <cell r="P24">
            <v>2031</v>
          </cell>
          <cell r="Q24">
            <v>54.414976666666661</v>
          </cell>
          <cell r="R24">
            <v>44.332940000000001</v>
          </cell>
          <cell r="S24">
            <v>50.018286593306748</v>
          </cell>
          <cell r="T24">
            <v>1.0879016530315986</v>
          </cell>
          <cell r="U24">
            <v>0.88633463917839328</v>
          </cell>
        </row>
        <row r="25">
          <cell r="J25">
            <v>42887</v>
          </cell>
          <cell r="K25">
            <v>17.263649943215452</v>
          </cell>
          <cell r="L25">
            <v>10.646622023123673</v>
          </cell>
          <cell r="M25">
            <v>14.418327937575986</v>
          </cell>
          <cell r="P25">
            <v>2032</v>
          </cell>
          <cell r="Q25">
            <v>55.419961666666666</v>
          </cell>
          <cell r="R25">
            <v>45.326558333333331</v>
          </cell>
          <cell r="S25">
            <v>50.981797749060483</v>
          </cell>
          <cell r="T25">
            <v>1.0870538920469506</v>
          </cell>
          <cell r="U25">
            <v>0.88907336215244848</v>
          </cell>
        </row>
        <row r="26">
          <cell r="J26">
            <v>42917</v>
          </cell>
          <cell r="K26">
            <v>24.08557421264841</v>
          </cell>
          <cell r="L26">
            <v>17.227119331207238</v>
          </cell>
          <cell r="M26">
            <v>21.136438613628705</v>
          </cell>
          <cell r="P26">
            <v>2033</v>
          </cell>
          <cell r="Q26">
            <v>56.975466666666669</v>
          </cell>
          <cell r="R26">
            <v>46.760736666666666</v>
          </cell>
          <cell r="S26">
            <v>52.489045366750027</v>
          </cell>
          <cell r="T26">
            <v>1.0854734786767266</v>
          </cell>
          <cell r="U26">
            <v>0.89086658635037697</v>
          </cell>
        </row>
        <row r="27">
          <cell r="J27">
            <v>42948</v>
          </cell>
          <cell r="K27">
            <v>28.751045306520751</v>
          </cell>
          <cell r="L27">
            <v>21.298004984739237</v>
          </cell>
          <cell r="M27">
            <v>25.546237968154699</v>
          </cell>
          <cell r="P27">
            <v>2034</v>
          </cell>
          <cell r="Q27">
            <v>58.652556666666662</v>
          </cell>
          <cell r="R27">
            <v>48.254604166666667</v>
          </cell>
          <cell r="S27">
            <v>54.069080614346809</v>
          </cell>
          <cell r="T27">
            <v>1.0847707414337588</v>
          </cell>
          <cell r="U27">
            <v>0.89246208033104013</v>
          </cell>
        </row>
        <row r="28">
          <cell r="J28">
            <v>42979</v>
          </cell>
          <cell r="K28">
            <v>26.535213803492198</v>
          </cell>
          <cell r="L28">
            <v>23.996174265007472</v>
          </cell>
          <cell r="M28">
            <v>25.443426801943765</v>
          </cell>
          <cell r="P28">
            <v>2035</v>
          </cell>
          <cell r="Q28">
            <v>58.891550833333326</v>
          </cell>
          <cell r="R28">
            <v>48.923639166666668</v>
          </cell>
          <cell r="S28">
            <v>54.513001418765413</v>
          </cell>
          <cell r="T28">
            <v>1.0803211949555331</v>
          </cell>
          <cell r="U28">
            <v>0.8974673544543692</v>
          </cell>
        </row>
        <row r="29">
          <cell r="J29">
            <v>43009</v>
          </cell>
          <cell r="K29">
            <v>25.710164481023089</v>
          </cell>
          <cell r="L29">
            <v>21.269705964897064</v>
          </cell>
          <cell r="M29">
            <v>23.800767319088898</v>
          </cell>
          <cell r="P29">
            <v>2036</v>
          </cell>
          <cell r="Q29">
            <v>61.015539166666677</v>
          </cell>
          <cell r="R29">
            <v>50.492087500000004</v>
          </cell>
          <cell r="S29">
            <v>56.388583043072323</v>
          </cell>
          <cell r="T29">
            <v>1.0820548393645584</v>
          </cell>
          <cell r="U29">
            <v>0.8954310389646023</v>
          </cell>
        </row>
        <row r="30">
          <cell r="J30">
            <v>43040</v>
          </cell>
          <cell r="K30">
            <v>26.640026280423847</v>
          </cell>
          <cell r="L30">
            <v>24.106327004752977</v>
          </cell>
          <cell r="M30">
            <v>25.550535591885371</v>
          </cell>
          <cell r="P30">
            <v>2037</v>
          </cell>
          <cell r="Q30">
            <v>62.571659166666656</v>
          </cell>
          <cell r="R30">
            <v>52.025760833333344</v>
          </cell>
          <cell r="S30">
            <v>57.93256762464457</v>
          </cell>
          <cell r="T30">
            <v>1.0800774371348356</v>
          </cell>
          <cell r="U30">
            <v>0.89803996208863934</v>
          </cell>
        </row>
        <row r="31">
          <cell r="J31">
            <v>43070</v>
          </cell>
          <cell r="K31">
            <v>28.283778401137312</v>
          </cell>
          <cell r="L31">
            <v>25.245000000000001</v>
          </cell>
          <cell r="M31">
            <v>26.977103688648263</v>
          </cell>
          <cell r="P31">
            <v>2038</v>
          </cell>
          <cell r="Q31">
            <v>65.967674166666654</v>
          </cell>
          <cell r="R31">
            <v>55.11894916666666</v>
          </cell>
          <cell r="S31">
            <v>61.196705134968845</v>
          </cell>
          <cell r="T31">
            <v>1.0779612075711507</v>
          </cell>
          <cell r="U31">
            <v>0.90068491506368287</v>
          </cell>
        </row>
        <row r="32">
          <cell r="J32">
            <v>43101</v>
          </cell>
          <cell r="K32">
            <v>28.370196476515503</v>
          </cell>
          <cell r="L32">
            <v>26.017614207686009</v>
          </cell>
          <cell r="M32">
            <v>27.358586100918821</v>
          </cell>
          <cell r="P32">
            <v>0</v>
          </cell>
        </row>
        <row r="33">
          <cell r="J33">
            <v>43132</v>
          </cell>
          <cell r="K33">
            <v>28.022273440098356</v>
          </cell>
          <cell r="L33">
            <v>25.036683800606152</v>
          </cell>
          <cell r="M33">
            <v>26.738469895116708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J34">
            <v>43160</v>
          </cell>
          <cell r="K34">
            <v>25.715404781146269</v>
          </cell>
          <cell r="L34">
            <v>23.538198174823435</v>
          </cell>
          <cell r="M34">
            <v>24.779205940427449</v>
          </cell>
        </row>
        <row r="35">
          <cell r="J35">
            <v>43191</v>
          </cell>
          <cell r="K35">
            <v>22.234836160229261</v>
          </cell>
          <cell r="L35">
            <v>15.889428656539973</v>
          </cell>
          <cell r="M35">
            <v>19.506310933642865</v>
          </cell>
        </row>
        <row r="36">
          <cell r="J36">
            <v>43221</v>
          </cell>
          <cell r="K36">
            <v>18.757405910996749</v>
          </cell>
          <cell r="L36">
            <v>12.891880349649275</v>
          </cell>
          <cell r="M36">
            <v>16.235229919617336</v>
          </cell>
        </row>
        <row r="37">
          <cell r="J37">
            <v>43252</v>
          </cell>
          <cell r="K37">
            <v>17.113191708415595</v>
          </cell>
          <cell r="L37">
            <v>13.026956036014669</v>
          </cell>
          <cell r="M37">
            <v>15.356110369283195</v>
          </cell>
        </row>
        <row r="38">
          <cell r="J38">
            <v>43282</v>
          </cell>
          <cell r="K38">
            <v>26.555384203874869</v>
          </cell>
          <cell r="L38">
            <v>16.006244800447529</v>
          </cell>
          <cell r="M38">
            <v>22.019254260401112</v>
          </cell>
        </row>
        <row r="39">
          <cell r="J39">
            <v>43313</v>
          </cell>
          <cell r="K39">
            <v>31.181257593450532</v>
          </cell>
          <cell r="L39">
            <v>20.361527908798021</v>
          </cell>
          <cell r="M39">
            <v>26.52877382904995</v>
          </cell>
        </row>
        <row r="40">
          <cell r="J40">
            <v>43344</v>
          </cell>
          <cell r="K40">
            <v>29.524429356805761</v>
          </cell>
          <cell r="L40">
            <v>26.042822353893634</v>
          </cell>
          <cell r="M40">
            <v>28.027338345553545</v>
          </cell>
        </row>
        <row r="41">
          <cell r="J41">
            <v>43374</v>
          </cell>
          <cell r="K41">
            <v>29.311356777414211</v>
          </cell>
          <cell r="L41">
            <v>24.19455475370399</v>
          </cell>
          <cell r="M41">
            <v>27.111131907218812</v>
          </cell>
        </row>
        <row r="42">
          <cell r="J42">
            <v>43405</v>
          </cell>
          <cell r="K42">
            <v>29.11017261128864</v>
          </cell>
          <cell r="L42">
            <v>26.03063632546224</v>
          </cell>
          <cell r="M42">
            <v>27.785972008383286</v>
          </cell>
        </row>
        <row r="43">
          <cell r="J43">
            <v>43435</v>
          </cell>
          <cell r="K43">
            <v>30.844069461613614</v>
          </cell>
          <cell r="L43">
            <v>26.984928595556305</v>
          </cell>
          <cell r="M43">
            <v>29.184638889208969</v>
          </cell>
        </row>
        <row r="44">
          <cell r="J44">
            <v>43466</v>
          </cell>
          <cell r="K44">
            <v>29.573550363013595</v>
          </cell>
          <cell r="L44">
            <v>27.328658242896235</v>
          </cell>
          <cell r="M44">
            <v>28.608246751363129</v>
          </cell>
        </row>
        <row r="45">
          <cell r="J45">
            <v>43497</v>
          </cell>
          <cell r="K45">
            <v>29.124709450361088</v>
          </cell>
          <cell r="L45">
            <v>26.353207533003431</v>
          </cell>
          <cell r="M45">
            <v>27.932963625897294</v>
          </cell>
        </row>
        <row r="46">
          <cell r="J46">
            <v>43525</v>
          </cell>
          <cell r="K46">
            <v>26.952352077629257</v>
          </cell>
          <cell r="L46">
            <v>25.07774996098253</v>
          </cell>
          <cell r="M46">
            <v>26.146273167471165</v>
          </cell>
        </row>
        <row r="47">
          <cell r="J47">
            <v>43556</v>
          </cell>
          <cell r="K47">
            <v>24.114310911810307</v>
          </cell>
          <cell r="L47">
            <v>16.555649054195648</v>
          </cell>
          <cell r="M47">
            <v>20.864086313036005</v>
          </cell>
        </row>
        <row r="48">
          <cell r="J48">
            <v>43586</v>
          </cell>
          <cell r="K48">
            <v>21.783388750262979</v>
          </cell>
          <cell r="L48">
            <v>13.839071737995361</v>
          </cell>
          <cell r="M48">
            <v>18.367332434987901</v>
          </cell>
          <cell r="U48">
            <v>0.84603740708183717</v>
          </cell>
          <cell r="V48">
            <v>0.15396259291816258</v>
          </cell>
        </row>
        <row r="49">
          <cell r="J49">
            <v>43617</v>
          </cell>
          <cell r="K49">
            <v>18.766142586840417</v>
          </cell>
          <cell r="L49">
            <v>14.091970256777238</v>
          </cell>
          <cell r="M49">
            <v>16.756248484913247</v>
          </cell>
        </row>
        <row r="50">
          <cell r="J50">
            <v>43647</v>
          </cell>
          <cell r="K50">
            <v>28.156847961338194</v>
          </cell>
          <cell r="L50">
            <v>16.583391230690143</v>
          </cell>
          <cell r="M50">
            <v>23.18026156715953</v>
          </cell>
        </row>
        <row r="51">
          <cell r="J51">
            <v>43678</v>
          </cell>
          <cell r="K51">
            <v>32.662312588523626</v>
          </cell>
          <cell r="L51">
            <v>20.612492997608811</v>
          </cell>
          <cell r="M51">
            <v>27.480890164430253</v>
          </cell>
        </row>
        <row r="52">
          <cell r="J52">
            <v>43709</v>
          </cell>
          <cell r="K52">
            <v>30.657173021178274</v>
          </cell>
          <cell r="L52">
            <v>27.040380334422128</v>
          </cell>
          <cell r="M52">
            <v>29.101952165873129</v>
          </cell>
        </row>
        <row r="53">
          <cell r="J53">
            <v>43739</v>
          </cell>
          <cell r="K53">
            <v>29.929716151768428</v>
          </cell>
          <cell r="L53">
            <v>26.706347644052912</v>
          </cell>
          <cell r="M53">
            <v>28.54366769345075</v>
          </cell>
        </row>
        <row r="54">
          <cell r="J54">
            <v>43770</v>
          </cell>
          <cell r="K54">
            <v>29.842889335961026</v>
          </cell>
          <cell r="L54">
            <v>27.184032679572248</v>
          </cell>
          <cell r="M54">
            <v>28.69958097371385</v>
          </cell>
        </row>
        <row r="55">
          <cell r="J55">
            <v>43800</v>
          </cell>
          <cell r="K55">
            <v>31.541877927216731</v>
          </cell>
          <cell r="L55">
            <v>28.120797083713406</v>
          </cell>
          <cell r="M55">
            <v>30.070813164510298</v>
          </cell>
        </row>
        <row r="56">
          <cell r="J56">
            <v>43831</v>
          </cell>
          <cell r="K56">
            <v>30.862077259882998</v>
          </cell>
          <cell r="L56">
            <v>28.619831310573488</v>
          </cell>
          <cell r="M56">
            <v>29.897911501679907</v>
          </cell>
        </row>
        <row r="57">
          <cell r="J57">
            <v>43862</v>
          </cell>
          <cell r="K57">
            <v>30.660883097476148</v>
          </cell>
          <cell r="L57">
            <v>27.88547165233469</v>
          </cell>
          <cell r="M57">
            <v>29.467456176065319</v>
          </cell>
        </row>
        <row r="58">
          <cell r="J58">
            <v>43891</v>
          </cell>
          <cell r="K58">
            <v>28.231794593420354</v>
          </cell>
          <cell r="L58">
            <v>26.445856740740258</v>
          </cell>
          <cell r="M58">
            <v>27.463841316767912</v>
          </cell>
        </row>
        <row r="59">
          <cell r="J59">
            <v>43922</v>
          </cell>
          <cell r="K59">
            <v>25.362244231471813</v>
          </cell>
          <cell r="L59">
            <v>17.479805500749745</v>
          </cell>
          <cell r="M59">
            <v>21.972795577261323</v>
          </cell>
        </row>
        <row r="60">
          <cell r="J60">
            <v>43952</v>
          </cell>
          <cell r="K60">
            <v>22.878020041644106</v>
          </cell>
          <cell r="L60">
            <v>14.40060066043824</v>
          </cell>
          <cell r="M60">
            <v>19.232729707725582</v>
          </cell>
        </row>
        <row r="61">
          <cell r="J61">
            <v>43983</v>
          </cell>
          <cell r="K61">
            <v>20.579630834437804</v>
          </cell>
          <cell r="L61">
            <v>13.942993784243583</v>
          </cell>
          <cell r="M61">
            <v>17.725876902854289</v>
          </cell>
        </row>
        <row r="62">
          <cell r="J62">
            <v>44013</v>
          </cell>
          <cell r="K62">
            <v>29.473686050306409</v>
          </cell>
          <cell r="L62">
            <v>18.955055568155</v>
          </cell>
          <cell r="M62">
            <v>24.950674942981301</v>
          </cell>
        </row>
        <row r="63">
          <cell r="J63">
            <v>44044</v>
          </cell>
          <cell r="K63">
            <v>33.862677050700441</v>
          </cell>
          <cell r="L63">
            <v>22.885690956802229</v>
          </cell>
          <cell r="M63">
            <v>29.142573030324208</v>
          </cell>
        </row>
        <row r="64">
          <cell r="J64">
            <v>44075</v>
          </cell>
          <cell r="K64">
            <v>31.951742191218759</v>
          </cell>
          <cell r="L64">
            <v>27.580914182923671</v>
          </cell>
          <cell r="M64">
            <v>30.072286147651869</v>
          </cell>
        </row>
        <row r="65">
          <cell r="J65">
            <v>44105</v>
          </cell>
          <cell r="K65">
            <v>31.49120433929599</v>
          </cell>
          <cell r="L65">
            <v>26.630407148323638</v>
          </cell>
          <cell r="M65">
            <v>29.401061547177875</v>
          </cell>
        </row>
        <row r="66">
          <cell r="J66">
            <v>44136</v>
          </cell>
          <cell r="K66">
            <v>30.99255516157195</v>
          </cell>
          <cell r="L66">
            <v>28.115100713157727</v>
          </cell>
          <cell r="M66">
            <v>29.755249748753833</v>
          </cell>
        </row>
        <row r="67">
          <cell r="J67">
            <v>44166</v>
          </cell>
          <cell r="K67">
            <v>32.593685458769087</v>
          </cell>
          <cell r="L67">
            <v>29.017685796496</v>
          </cell>
          <cell r="M67">
            <v>31.056005603991657</v>
          </cell>
        </row>
        <row r="68">
          <cell r="J68">
            <v>44197</v>
          </cell>
          <cell r="K68">
            <v>32.351076680335083</v>
          </cell>
          <cell r="L68">
            <v>28.476445343519156</v>
          </cell>
          <cell r="M68">
            <v>30.684985205504233</v>
          </cell>
        </row>
        <row r="69">
          <cell r="J69">
            <v>44228</v>
          </cell>
          <cell r="K69">
            <v>31.83513543884369</v>
          </cell>
          <cell r="L69">
            <v>28.017383144244874</v>
          </cell>
          <cell r="M69">
            <v>30.193501952166201</v>
          </cell>
        </row>
        <row r="70">
          <cell r="J70">
            <v>44256</v>
          </cell>
          <cell r="K70">
            <v>30.15279431195739</v>
          </cell>
          <cell r="L70">
            <v>26.53200766385077</v>
          </cell>
          <cell r="M70">
            <v>28.595856053271543</v>
          </cell>
        </row>
        <row r="71">
          <cell r="J71">
            <v>44287</v>
          </cell>
          <cell r="K71">
            <v>26.595733477106776</v>
          </cell>
          <cell r="L71">
            <v>19.390738933537303</v>
          </cell>
          <cell r="M71">
            <v>23.497585823371899</v>
          </cell>
        </row>
        <row r="72">
          <cell r="J72">
            <v>44317</v>
          </cell>
          <cell r="K72">
            <v>23.770897936265449</v>
          </cell>
          <cell r="L72">
            <v>17.125502767535693</v>
          </cell>
          <cell r="M72">
            <v>20.91337801371165</v>
          </cell>
        </row>
        <row r="73">
          <cell r="J73">
            <v>44348</v>
          </cell>
          <cell r="K73">
            <v>20.781486516277194</v>
          </cell>
          <cell r="L73">
            <v>17.575517919390837</v>
          </cell>
          <cell r="M73">
            <v>19.402920019616058</v>
          </cell>
        </row>
        <row r="74">
          <cell r="J74">
            <v>44378</v>
          </cell>
          <cell r="K74">
            <v>30.738544514445369</v>
          </cell>
          <cell r="L74">
            <v>22.865914163656768</v>
          </cell>
          <cell r="M74">
            <v>27.35331346360627</v>
          </cell>
        </row>
        <row r="75">
          <cell r="J75">
            <v>44409</v>
          </cell>
          <cell r="K75">
            <v>35.424344576353676</v>
          </cell>
          <cell r="L75">
            <v>26.615342001387955</v>
          </cell>
          <cell r="M75">
            <v>31.636473469118414</v>
          </cell>
        </row>
        <row r="76">
          <cell r="J76">
            <v>44440</v>
          </cell>
          <cell r="K76">
            <v>33.645474906945836</v>
          </cell>
          <cell r="L76">
            <v>29.521803930079585</v>
          </cell>
          <cell r="M76">
            <v>31.872296386893346</v>
          </cell>
        </row>
        <row r="77">
          <cell r="J77">
            <v>44470</v>
          </cell>
          <cell r="K77">
            <v>33.321625783616454</v>
          </cell>
          <cell r="L77">
            <v>27.247782072888498</v>
          </cell>
          <cell r="M77">
            <v>30.709872988003433</v>
          </cell>
        </row>
        <row r="78">
          <cell r="J78">
            <v>44501</v>
          </cell>
          <cell r="K78">
            <v>33.392698288915028</v>
          </cell>
          <cell r="L78">
            <v>29.128986053079807</v>
          </cell>
          <cell r="M78">
            <v>31.559302027505879</v>
          </cell>
        </row>
        <row r="79">
          <cell r="J79">
            <v>44531</v>
          </cell>
          <cell r="K79">
            <v>35.686344522575013</v>
          </cell>
          <cell r="L79">
            <v>30.190631797570397</v>
          </cell>
          <cell r="M79">
            <v>33.323188050823028</v>
          </cell>
        </row>
        <row r="80">
          <cell r="J80">
            <v>44562</v>
          </cell>
          <cell r="K80">
            <v>33.909414948180185</v>
          </cell>
          <cell r="L80">
            <v>29.814560277347006</v>
          </cell>
          <cell r="M80">
            <v>32.14862743972192</v>
          </cell>
        </row>
        <row r="81">
          <cell r="J81">
            <v>44593</v>
          </cell>
          <cell r="K81">
            <v>33.780972220025554</v>
          </cell>
          <cell r="L81">
            <v>29.149613478223177</v>
          </cell>
          <cell r="M81">
            <v>31.789487961050529</v>
          </cell>
        </row>
        <row r="82">
          <cell r="J82">
            <v>44621</v>
          </cell>
          <cell r="K82">
            <v>31.820464900302021</v>
          </cell>
          <cell r="L82">
            <v>27.542219687864051</v>
          </cell>
          <cell r="M82">
            <v>29.980819458953693</v>
          </cell>
        </row>
        <row r="83">
          <cell r="J83">
            <v>44652</v>
          </cell>
          <cell r="K83">
            <v>28.242361468585571</v>
          </cell>
          <cell r="L83">
            <v>20.938376879800604</v>
          </cell>
          <cell r="M83">
            <v>25.101648095408031</v>
          </cell>
        </row>
        <row r="84">
          <cell r="J84">
            <v>44682</v>
          </cell>
          <cell r="K84">
            <v>26.106327461722664</v>
          </cell>
          <cell r="L84">
            <v>20.673550360706571</v>
          </cell>
          <cell r="M84">
            <v>23.770233308285743</v>
          </cell>
        </row>
        <row r="85">
          <cell r="J85">
            <v>44713</v>
          </cell>
          <cell r="K85">
            <v>27.457289492372841</v>
          </cell>
          <cell r="L85">
            <v>22.734538022752201</v>
          </cell>
          <cell r="M85">
            <v>25.426506360435965</v>
          </cell>
        </row>
        <row r="86">
          <cell r="J86">
            <v>44743</v>
          </cell>
          <cell r="K86">
            <v>34.502239045955974</v>
          </cell>
          <cell r="L86">
            <v>26.549710999200162</v>
          </cell>
          <cell r="M86">
            <v>31.082651985850973</v>
          </cell>
        </row>
        <row r="87">
          <cell r="J87">
            <v>44774</v>
          </cell>
          <cell r="K87">
            <v>38.815773860423526</v>
          </cell>
          <cell r="L87">
            <v>28.690870643587161</v>
          </cell>
          <cell r="M87">
            <v>34.462065477183884</v>
          </cell>
        </row>
        <row r="88">
          <cell r="J88">
            <v>44805</v>
          </cell>
          <cell r="K88">
            <v>38.048738714156848</v>
          </cell>
          <cell r="L88">
            <v>32.363865348096631</v>
          </cell>
          <cell r="M88">
            <v>35.604243166750955</v>
          </cell>
        </row>
        <row r="89">
          <cell r="J89">
            <v>44835</v>
          </cell>
          <cell r="K89">
            <v>35.969447567676362</v>
          </cell>
          <cell r="L89">
            <v>29.366313099132292</v>
          </cell>
          <cell r="M89">
            <v>33.130099746202411</v>
          </cell>
        </row>
        <row r="90">
          <cell r="J90">
            <v>44866</v>
          </cell>
          <cell r="K90">
            <v>37.719132240648271</v>
          </cell>
          <cell r="L90">
            <v>32.472656173301871</v>
          </cell>
          <cell r="M90">
            <v>35.463147531689316</v>
          </cell>
        </row>
        <row r="91">
          <cell r="J91">
            <v>44896</v>
          </cell>
          <cell r="K91">
            <v>39.309926329276294</v>
          </cell>
          <cell r="L91">
            <v>33.778192847987938</v>
          </cell>
          <cell r="M91">
            <v>36.931280932322302</v>
          </cell>
        </row>
        <row r="92">
          <cell r="J92">
            <v>44927</v>
          </cell>
          <cell r="K92">
            <v>38.839300000000001</v>
          </cell>
          <cell r="L92">
            <v>32.454149999999998</v>
          </cell>
          <cell r="M92">
            <v>36.093685499999999</v>
          </cell>
        </row>
        <row r="93">
          <cell r="J93">
            <v>44958</v>
          </cell>
          <cell r="K93">
            <v>39.823665012575262</v>
          </cell>
          <cell r="L93">
            <v>33.329624279289717</v>
          </cell>
          <cell r="M93">
            <v>37.031227497262478</v>
          </cell>
        </row>
        <row r="94">
          <cell r="J94">
            <v>44986</v>
          </cell>
          <cell r="K94">
            <v>35.65099948002927</v>
          </cell>
          <cell r="L94">
            <v>30.494258706310443</v>
          </cell>
          <cell r="M94">
            <v>33.433600947330177</v>
          </cell>
        </row>
        <row r="95">
          <cell r="J95">
            <v>45017</v>
          </cell>
          <cell r="K95">
            <v>32.812560873833647</v>
          </cell>
          <cell r="L95">
            <v>26.038169813757104</v>
          </cell>
          <cell r="M95">
            <v>29.899572718000734</v>
          </cell>
        </row>
        <row r="96">
          <cell r="J96">
            <v>45047</v>
          </cell>
          <cell r="K96">
            <v>29.376951248569767</v>
          </cell>
          <cell r="L96">
            <v>23.954196605579735</v>
          </cell>
          <cell r="M96">
            <v>27.04516675208405</v>
          </cell>
        </row>
        <row r="97">
          <cell r="J97">
            <v>45078</v>
          </cell>
          <cell r="K97">
            <v>34.498015359686946</v>
          </cell>
          <cell r="L97">
            <v>26.632963242854373</v>
          </cell>
          <cell r="M97">
            <v>31.116042949448939</v>
          </cell>
        </row>
        <row r="98">
          <cell r="J98">
            <v>45108</v>
          </cell>
          <cell r="K98">
            <v>38.051570833982097</v>
          </cell>
          <cell r="L98">
            <v>30.181879024783019</v>
          </cell>
          <cell r="M98">
            <v>34.66760335602649</v>
          </cell>
        </row>
        <row r="99">
          <cell r="J99">
            <v>45139</v>
          </cell>
          <cell r="K99">
            <v>41.945018870196122</v>
          </cell>
          <cell r="L99">
            <v>30.739474001794068</v>
          </cell>
          <cell r="M99">
            <v>37.126634576783239</v>
          </cell>
        </row>
        <row r="100">
          <cell r="J100">
            <v>45170</v>
          </cell>
          <cell r="K100">
            <v>42.537447508213177</v>
          </cell>
          <cell r="L100">
            <v>35.096304792867933</v>
          </cell>
          <cell r="M100">
            <v>39.337756140614715</v>
          </cell>
        </row>
        <row r="101">
          <cell r="J101">
            <v>45200</v>
          </cell>
          <cell r="K101">
            <v>38.790383420471649</v>
          </cell>
          <cell r="L101">
            <v>31.316633772310595</v>
          </cell>
          <cell r="M101">
            <v>35.576671071762391</v>
          </cell>
        </row>
        <row r="102">
          <cell r="J102">
            <v>45231</v>
          </cell>
          <cell r="K102">
            <v>41.559746118093521</v>
          </cell>
          <cell r="L102">
            <v>33.841319568510983</v>
          </cell>
          <cell r="M102">
            <v>38.240822701773027</v>
          </cell>
        </row>
        <row r="103">
          <cell r="J103">
            <v>45261</v>
          </cell>
          <cell r="K103">
            <v>43.37411324592766</v>
          </cell>
          <cell r="L103">
            <v>36.185987240182797</v>
          </cell>
          <cell r="M103">
            <v>40.283219063457366</v>
          </cell>
        </row>
        <row r="104">
          <cell r="J104">
            <v>45292</v>
          </cell>
          <cell r="K104">
            <v>44.016098507489197</v>
          </cell>
          <cell r="L104">
            <v>35.668309999999998</v>
          </cell>
          <cell r="M104">
            <v>40.42654944926884</v>
          </cell>
        </row>
        <row r="105">
          <cell r="J105">
            <v>45323</v>
          </cell>
          <cell r="K105">
            <v>46.501495022137838</v>
          </cell>
          <cell r="L105">
            <v>38.071638019323288</v>
          </cell>
          <cell r="M105">
            <v>42.876656510927582</v>
          </cell>
        </row>
        <row r="106">
          <cell r="J106">
            <v>45352</v>
          </cell>
          <cell r="K106">
            <v>39.584318608747061</v>
          </cell>
          <cell r="L106">
            <v>33.591373272340803</v>
          </cell>
          <cell r="M106">
            <v>37.00735211409237</v>
          </cell>
        </row>
        <row r="107">
          <cell r="J107">
            <v>45383</v>
          </cell>
          <cell r="K107">
            <v>37.304765604996319</v>
          </cell>
          <cell r="L107">
            <v>32.564153119809269</v>
          </cell>
          <cell r="M107">
            <v>35.266302236365888</v>
          </cell>
        </row>
        <row r="108">
          <cell r="J108">
            <v>45413</v>
          </cell>
          <cell r="K108">
            <v>31.143902803683616</v>
          </cell>
          <cell r="L108">
            <v>25.293339372187766</v>
          </cell>
          <cell r="M108">
            <v>28.628160528140398</v>
          </cell>
        </row>
        <row r="109">
          <cell r="J109">
            <v>45444</v>
          </cell>
          <cell r="K109">
            <v>35.436619293625611</v>
          </cell>
          <cell r="L109">
            <v>29.098100543118395</v>
          </cell>
          <cell r="M109">
            <v>32.711056230907502</v>
          </cell>
        </row>
        <row r="110">
          <cell r="J110">
            <v>45474</v>
          </cell>
          <cell r="K110">
            <v>41.579554678460511</v>
          </cell>
          <cell r="L110">
            <v>33.071542111134036</v>
          </cell>
          <cell r="M110">
            <v>37.921109274510123</v>
          </cell>
        </row>
        <row r="111">
          <cell r="J111">
            <v>45505</v>
          </cell>
          <cell r="K111">
            <v>46.078261526502878</v>
          </cell>
          <cell r="L111">
            <v>34.152371230279762</v>
          </cell>
          <cell r="M111">
            <v>40.950128699126935</v>
          </cell>
        </row>
        <row r="112">
          <cell r="J112">
            <v>45536</v>
          </cell>
          <cell r="K112">
            <v>47.409299647711279</v>
          </cell>
          <cell r="L112">
            <v>38.656189546906617</v>
          </cell>
          <cell r="M112">
            <v>43.645462304365267</v>
          </cell>
        </row>
        <row r="113">
          <cell r="J113">
            <v>45566</v>
          </cell>
          <cell r="K113">
            <v>43.476124543901463</v>
          </cell>
          <cell r="L113">
            <v>34.638234892380815</v>
          </cell>
          <cell r="M113">
            <v>39.675831993747579</v>
          </cell>
        </row>
        <row r="114">
          <cell r="J114">
            <v>45597</v>
          </cell>
          <cell r="K114">
            <v>46.736819671897166</v>
          </cell>
          <cell r="L114">
            <v>37.3446058505751</v>
          </cell>
          <cell r="M114">
            <v>42.698167728728677</v>
          </cell>
        </row>
        <row r="115">
          <cell r="J115">
            <v>45627</v>
          </cell>
          <cell r="K115">
            <v>46.283949604808633</v>
          </cell>
          <cell r="L115">
            <v>39.129534410403664</v>
          </cell>
          <cell r="M115">
            <v>43.207551071214496</v>
          </cell>
        </row>
        <row r="116">
          <cell r="J116">
            <v>45658</v>
          </cell>
          <cell r="K116">
            <v>46.470406459272333</v>
          </cell>
          <cell r="L116">
            <v>37.81476</v>
          </cell>
          <cell r="M116">
            <v>42.748478481785227</v>
          </cell>
        </row>
        <row r="117">
          <cell r="J117">
            <v>45689</v>
          </cell>
          <cell r="K117">
            <v>49.373502882320381</v>
          </cell>
          <cell r="L117">
            <v>41.246487853973434</v>
          </cell>
          <cell r="M117">
            <v>45.878886420131195</v>
          </cell>
        </row>
        <row r="118">
          <cell r="J118">
            <v>45717</v>
          </cell>
          <cell r="K118">
            <v>42.847235812019534</v>
          </cell>
          <cell r="L118">
            <v>36.617293273186256</v>
          </cell>
          <cell r="M118">
            <v>40.168360520321222</v>
          </cell>
        </row>
        <row r="119">
          <cell r="J119">
            <v>45748</v>
          </cell>
          <cell r="K119">
            <v>41.096437811710516</v>
          </cell>
          <cell r="L119">
            <v>35.346104339975881</v>
          </cell>
          <cell r="M119">
            <v>38.62379441886462</v>
          </cell>
        </row>
        <row r="120">
          <cell r="J120">
            <v>45778</v>
          </cell>
          <cell r="K120">
            <v>32.922851152180058</v>
          </cell>
          <cell r="L120">
            <v>27.015939072298409</v>
          </cell>
          <cell r="M120">
            <v>30.382878957830947</v>
          </cell>
        </row>
        <row r="121">
          <cell r="J121">
            <v>45809</v>
          </cell>
          <cell r="K121">
            <v>38.91532657364192</v>
          </cell>
          <cell r="L121">
            <v>30.673674589968197</v>
          </cell>
          <cell r="M121">
            <v>35.371416220662219</v>
          </cell>
        </row>
        <row r="122">
          <cell r="J122">
            <v>45839</v>
          </cell>
          <cell r="K122">
            <v>44.556760416661788</v>
          </cell>
          <cell r="L122">
            <v>35.512068953029463</v>
          </cell>
          <cell r="M122">
            <v>40.667543087299883</v>
          </cell>
        </row>
        <row r="123">
          <cell r="J123">
            <v>45870</v>
          </cell>
          <cell r="K123">
            <v>50.049413914749003</v>
          </cell>
          <cell r="L123">
            <v>37.368902804978219</v>
          </cell>
          <cell r="M123">
            <v>44.596794137547562</v>
          </cell>
        </row>
        <row r="124">
          <cell r="J124">
            <v>45901</v>
          </cell>
          <cell r="K124">
            <v>50.294362727058555</v>
          </cell>
          <cell r="L124">
            <v>40.787882448212315</v>
          </cell>
          <cell r="M124">
            <v>46.206576207154669</v>
          </cell>
        </row>
        <row r="125">
          <cell r="J125">
            <v>45931</v>
          </cell>
          <cell r="K125">
            <v>43.703257626572451</v>
          </cell>
          <cell r="L125">
            <v>35.098786708475437</v>
          </cell>
          <cell r="M125">
            <v>40.003335131790735</v>
          </cell>
        </row>
        <row r="126">
          <cell r="J126">
            <v>45962</v>
          </cell>
          <cell r="K126">
            <v>45.232729417160556</v>
          </cell>
          <cell r="L126">
            <v>36.907991397286978</v>
          </cell>
          <cell r="M126">
            <v>41.65309206861491</v>
          </cell>
        </row>
        <row r="127">
          <cell r="J127">
            <v>45992</v>
          </cell>
          <cell r="K127">
            <v>48.28031360059088</v>
          </cell>
          <cell r="L127">
            <v>40.408217981328811</v>
          </cell>
          <cell r="M127">
            <v>44.895312484308185</v>
          </cell>
        </row>
        <row r="128">
          <cell r="J128">
            <v>46023</v>
          </cell>
          <cell r="K128">
            <v>48.140925955898432</v>
          </cell>
          <cell r="L128">
            <v>39.285417608127531</v>
          </cell>
          <cell r="M128">
            <v>44.33305736635694</v>
          </cell>
        </row>
        <row r="129">
          <cell r="J129">
            <v>46054</v>
          </cell>
          <cell r="K129">
            <v>51.115393440019979</v>
          </cell>
          <cell r="L129">
            <v>41.566166363066515</v>
          </cell>
          <cell r="M129">
            <v>47.009225796929982</v>
          </cell>
        </row>
        <row r="130">
          <cell r="J130">
            <v>46082</v>
          </cell>
          <cell r="K130">
            <v>44.333059728472932</v>
          </cell>
          <cell r="L130">
            <v>38.15136394367471</v>
          </cell>
          <cell r="M130">
            <v>41.674930541009694</v>
          </cell>
        </row>
        <row r="131">
          <cell r="J131">
            <v>46113</v>
          </cell>
          <cell r="K131">
            <v>42.391578015438967</v>
          </cell>
          <cell r="L131">
            <v>36.972776057184753</v>
          </cell>
          <cell r="M131">
            <v>40.06149317338965</v>
          </cell>
        </row>
        <row r="132">
          <cell r="J132">
            <v>46143</v>
          </cell>
          <cell r="K132">
            <v>35.507920316284846</v>
          </cell>
          <cell r="L132">
            <v>29.842943559024679</v>
          </cell>
          <cell r="M132">
            <v>33.071980310662973</v>
          </cell>
        </row>
        <row r="133">
          <cell r="J133">
            <v>46174</v>
          </cell>
          <cell r="K133">
            <v>40.860492891010701</v>
          </cell>
          <cell r="L133">
            <v>32.118703674677917</v>
          </cell>
          <cell r="M133">
            <v>37.101523527987602</v>
          </cell>
        </row>
        <row r="134">
          <cell r="J134">
            <v>46204</v>
          </cell>
          <cell r="K134">
            <v>46.268081770946822</v>
          </cell>
          <cell r="L134">
            <v>36.896207981596753</v>
          </cell>
          <cell r="M134">
            <v>42.238176041526287</v>
          </cell>
        </row>
        <row r="135">
          <cell r="J135">
            <v>46235</v>
          </cell>
          <cell r="K135">
            <v>51.695684909203564</v>
          </cell>
          <cell r="L135">
            <v>39.052011427100204</v>
          </cell>
          <cell r="M135">
            <v>46.258905311899113</v>
          </cell>
        </row>
        <row r="136">
          <cell r="J136">
            <v>46266</v>
          </cell>
          <cell r="K136">
            <v>51.840473113174284</v>
          </cell>
          <cell r="L136">
            <v>42.715606623055166</v>
          </cell>
          <cell r="M136">
            <v>47.916780522423061</v>
          </cell>
        </row>
        <row r="137">
          <cell r="J137">
            <v>46296</v>
          </cell>
          <cell r="K137">
            <v>45.587909110365423</v>
          </cell>
          <cell r="L137">
            <v>36.656967656633107</v>
          </cell>
          <cell r="M137">
            <v>41.747604285260522</v>
          </cell>
        </row>
        <row r="138">
          <cell r="J138">
            <v>46327</v>
          </cell>
          <cell r="K138">
            <v>47.689317787717272</v>
          </cell>
          <cell r="L138">
            <v>38.853319780064588</v>
          </cell>
          <cell r="M138">
            <v>43.889838644426618</v>
          </cell>
        </row>
        <row r="139">
          <cell r="J139">
            <v>46357</v>
          </cell>
          <cell r="K139">
            <v>50.065482618816944</v>
          </cell>
          <cell r="L139">
            <v>41.600981852749541</v>
          </cell>
          <cell r="M139">
            <v>46.425747289407958</v>
          </cell>
        </row>
        <row r="140">
          <cell r="J140">
            <v>46388</v>
          </cell>
          <cell r="K140">
            <v>49.874085422778258</v>
          </cell>
          <cell r="L140">
            <v>41.353005127856669</v>
          </cell>
          <cell r="M140">
            <v>46.210020895961975</v>
          </cell>
        </row>
        <row r="141">
          <cell r="J141">
            <v>46419</v>
          </cell>
          <cell r="K141">
            <v>53.089020619880287</v>
          </cell>
          <cell r="L141">
            <v>43.727088253490841</v>
          </cell>
          <cell r="M141">
            <v>49.063389702332827</v>
          </cell>
        </row>
        <row r="142">
          <cell r="J142">
            <v>46447</v>
          </cell>
          <cell r="K142">
            <v>46.631665933518669</v>
          </cell>
          <cell r="L142">
            <v>39.568490242990038</v>
          </cell>
          <cell r="M142">
            <v>43.594500386591349</v>
          </cell>
        </row>
        <row r="143">
          <cell r="J143">
            <v>46478</v>
          </cell>
          <cell r="K143">
            <v>43.713280529370905</v>
          </cell>
          <cell r="L143">
            <v>38.11929513016149</v>
          </cell>
          <cell r="M143">
            <v>41.307866807710852</v>
          </cell>
        </row>
        <row r="144">
          <cell r="J144">
            <v>46508</v>
          </cell>
          <cell r="K144">
            <v>36.565368457921714</v>
          </cell>
          <cell r="L144">
            <v>30.57543637682074</v>
          </cell>
          <cell r="M144">
            <v>33.98969766304829</v>
          </cell>
        </row>
        <row r="145">
          <cell r="J145">
            <v>46539</v>
          </cell>
          <cell r="K145">
            <v>42.931237933910822</v>
          </cell>
          <cell r="L145">
            <v>33.722230975262349</v>
          </cell>
          <cell r="M145">
            <v>38.971364941691974</v>
          </cell>
        </row>
        <row r="146">
          <cell r="J146">
            <v>46569</v>
          </cell>
          <cell r="K146">
            <v>47.889451020809844</v>
          </cell>
          <cell r="L146">
            <v>38.796525477445734</v>
          </cell>
          <cell r="M146">
            <v>43.979493037163273</v>
          </cell>
        </row>
        <row r="147">
          <cell r="J147">
            <v>46600</v>
          </cell>
          <cell r="K147">
            <v>53.630394887511386</v>
          </cell>
          <cell r="L147">
            <v>40.682333045960377</v>
          </cell>
          <cell r="M147">
            <v>48.062728295644447</v>
          </cell>
        </row>
        <row r="148">
          <cell r="J148">
            <v>46631</v>
          </cell>
          <cell r="K148">
            <v>54.065577308330383</v>
          </cell>
          <cell r="L148">
            <v>45.127638042730993</v>
          </cell>
          <cell r="M148">
            <v>50.222263424122644</v>
          </cell>
        </row>
        <row r="149">
          <cell r="J149">
            <v>46661</v>
          </cell>
          <cell r="K149">
            <v>48.755895597067337</v>
          </cell>
          <cell r="L149">
            <v>39.819709083547444</v>
          </cell>
          <cell r="M149">
            <v>44.913335396253785</v>
          </cell>
        </row>
        <row r="150">
          <cell r="J150">
            <v>46692</v>
          </cell>
          <cell r="K150">
            <v>52.619911761518473</v>
          </cell>
          <cell r="L150">
            <v>42.974513484012199</v>
          </cell>
          <cell r="M150">
            <v>48.47239050219077</v>
          </cell>
        </row>
        <row r="151">
          <cell r="J151">
            <v>46722</v>
          </cell>
          <cell r="K151">
            <v>53.916010730119723</v>
          </cell>
          <cell r="L151">
            <v>45.578770744920448</v>
          </cell>
          <cell r="M151">
            <v>50.330997536484034</v>
          </cell>
        </row>
        <row r="152">
          <cell r="J152">
            <v>46753</v>
          </cell>
          <cell r="K152">
            <v>50.284267742864081</v>
          </cell>
          <cell r="L152">
            <v>41.417104181617368</v>
          </cell>
          <cell r="M152">
            <v>46.471387411527992</v>
          </cell>
        </row>
        <row r="153">
          <cell r="J153">
            <v>46784</v>
          </cell>
          <cell r="K153">
            <v>53.363420478053257</v>
          </cell>
          <cell r="L153">
            <v>44.222249371471975</v>
          </cell>
          <cell r="M153">
            <v>49.432716902223305</v>
          </cell>
        </row>
        <row r="154">
          <cell r="J154">
            <v>46813</v>
          </cell>
          <cell r="K154">
            <v>46.527773572189048</v>
          </cell>
          <cell r="L154">
            <v>39.318552054045753</v>
          </cell>
          <cell r="M154">
            <v>43.427808319387431</v>
          </cell>
        </row>
        <row r="155">
          <cell r="J155">
            <v>46844</v>
          </cell>
          <cell r="K155">
            <v>44.259854175550956</v>
          </cell>
          <cell r="L155">
            <v>38.668780086129573</v>
          </cell>
          <cell r="M155">
            <v>41.855692317099759</v>
          </cell>
        </row>
        <row r="156">
          <cell r="J156">
            <v>46874</v>
          </cell>
          <cell r="K156">
            <v>40.207148490819961</v>
          </cell>
          <cell r="L156">
            <v>31.819156477389004</v>
          </cell>
          <cell r="M156">
            <v>36.60031192504465</v>
          </cell>
        </row>
        <row r="157">
          <cell r="J157">
            <v>46905</v>
          </cell>
          <cell r="K157">
            <v>45.175658992003243</v>
          </cell>
          <cell r="L157">
            <v>35.304099955168915</v>
          </cell>
          <cell r="M157">
            <v>40.93088860616448</v>
          </cell>
        </row>
        <row r="158">
          <cell r="J158">
            <v>46935</v>
          </cell>
          <cell r="K158">
            <v>50.309605213158264</v>
          </cell>
          <cell r="L158">
            <v>41.877714441414284</v>
          </cell>
          <cell r="M158">
            <v>46.683892181308352</v>
          </cell>
        </row>
        <row r="159">
          <cell r="J159">
            <v>46966</v>
          </cell>
          <cell r="K159">
            <v>55.435636100928228</v>
          </cell>
          <cell r="L159">
            <v>41.956026878810356</v>
          </cell>
          <cell r="M159">
            <v>49.639404135417536</v>
          </cell>
        </row>
        <row r="160">
          <cell r="J160">
            <v>46997</v>
          </cell>
          <cell r="K160">
            <v>55.320409441768284</v>
          </cell>
          <cell r="L160">
            <v>46.310237792347365</v>
          </cell>
          <cell r="M160">
            <v>51.446035632517287</v>
          </cell>
        </row>
        <row r="161">
          <cell r="J161">
            <v>47027</v>
          </cell>
          <cell r="K161">
            <v>50.590372295285867</v>
          </cell>
          <cell r="L161">
            <v>41.228333953740076</v>
          </cell>
          <cell r="M161">
            <v>46.564695808421178</v>
          </cell>
        </row>
        <row r="162">
          <cell r="J162">
            <v>47058</v>
          </cell>
          <cell r="K162">
            <v>53.266304302024459</v>
          </cell>
          <cell r="L162">
            <v>43.4918905663069</v>
          </cell>
          <cell r="M162">
            <v>49.063306395665904</v>
          </cell>
        </row>
        <row r="163">
          <cell r="J163">
            <v>47088</v>
          </cell>
          <cell r="K163">
            <v>55.281535352552623</v>
          </cell>
          <cell r="L163">
            <v>46.696377648933897</v>
          </cell>
          <cell r="M163">
            <v>51.589917539996563</v>
          </cell>
        </row>
        <row r="164">
          <cell r="J164">
            <v>47119</v>
          </cell>
          <cell r="K164">
            <v>53.525858666578728</v>
          </cell>
          <cell r="L164">
            <v>43.403618755764278</v>
          </cell>
          <cell r="M164">
            <v>49.173295504928511</v>
          </cell>
        </row>
        <row r="165">
          <cell r="J165">
            <v>47150</v>
          </cell>
          <cell r="K165">
            <v>56.652654279658407</v>
          </cell>
          <cell r="L165">
            <v>47.13279230906457</v>
          </cell>
          <cell r="M165">
            <v>52.559113632303053</v>
          </cell>
        </row>
        <row r="166">
          <cell r="J166">
            <v>47178</v>
          </cell>
          <cell r="K166">
            <v>49.885501301521828</v>
          </cell>
          <cell r="L166">
            <v>42.432130820712217</v>
          </cell>
          <cell r="M166">
            <v>46.680551994773694</v>
          </cell>
        </row>
        <row r="167">
          <cell r="J167">
            <v>47209</v>
          </cell>
          <cell r="K167">
            <v>47.510819484527552</v>
          </cell>
          <cell r="L167">
            <v>41.072261999913401</v>
          </cell>
          <cell r="M167">
            <v>44.74223976614347</v>
          </cell>
        </row>
        <row r="168">
          <cell r="J168">
            <v>47239</v>
          </cell>
          <cell r="K168">
            <v>41.86086276917996</v>
          </cell>
          <cell r="L168">
            <v>33.763747843695356</v>
          </cell>
          <cell r="M168">
            <v>38.379103351221573</v>
          </cell>
        </row>
        <row r="169">
          <cell r="J169">
            <v>47270</v>
          </cell>
          <cell r="K169">
            <v>44.700553784709221</v>
          </cell>
          <cell r="L169">
            <v>36.187679597100761</v>
          </cell>
          <cell r="M169">
            <v>41.040017884037582</v>
          </cell>
        </row>
        <row r="170">
          <cell r="J170">
            <v>47300</v>
          </cell>
          <cell r="K170">
            <v>51.086735726101146</v>
          </cell>
          <cell r="L170">
            <v>42.645361611346956</v>
          </cell>
          <cell r="M170">
            <v>47.456944856756841</v>
          </cell>
        </row>
        <row r="171">
          <cell r="J171">
            <v>47331</v>
          </cell>
          <cell r="K171">
            <v>57.142495725970207</v>
          </cell>
          <cell r="L171">
            <v>43.099500005413965</v>
          </cell>
          <cell r="M171">
            <v>51.104007566131017</v>
          </cell>
        </row>
        <row r="172">
          <cell r="J172">
            <v>47362</v>
          </cell>
          <cell r="K172">
            <v>56.702697345413277</v>
          </cell>
          <cell r="L172">
            <v>47.121340359393777</v>
          </cell>
          <cell r="M172">
            <v>52.582713841424891</v>
          </cell>
        </row>
        <row r="173">
          <cell r="J173">
            <v>47392</v>
          </cell>
          <cell r="K173">
            <v>50.024641952318653</v>
          </cell>
          <cell r="L173">
            <v>40.555654059438353</v>
          </cell>
          <cell r="M173">
            <v>45.952977158380122</v>
          </cell>
        </row>
        <row r="174">
          <cell r="J174">
            <v>47423</v>
          </cell>
          <cell r="K174">
            <v>52.222414838423532</v>
          </cell>
          <cell r="L174">
            <v>42.409861657974652</v>
          </cell>
          <cell r="M174">
            <v>48.003016970830515</v>
          </cell>
        </row>
        <row r="175">
          <cell r="J175">
            <v>47453</v>
          </cell>
          <cell r="K175">
            <v>55.351038976297723</v>
          </cell>
          <cell r="L175">
            <v>47.237292996404477</v>
          </cell>
          <cell r="M175">
            <v>51.862128204943623</v>
          </cell>
        </row>
        <row r="176">
          <cell r="J176">
            <v>47484</v>
          </cell>
          <cell r="K176">
            <v>53.557960103022779</v>
          </cell>
          <cell r="L176">
            <v>43.735589771025332</v>
          </cell>
          <cell r="M176">
            <v>49.334340860263879</v>
          </cell>
        </row>
        <row r="177">
          <cell r="J177">
            <v>47515</v>
          </cell>
          <cell r="K177">
            <v>57.728520248068037</v>
          </cell>
          <cell r="L177">
            <v>47.514929029146387</v>
          </cell>
          <cell r="M177">
            <v>53.336676023931723</v>
          </cell>
        </row>
        <row r="178">
          <cell r="J178">
            <v>47543</v>
          </cell>
          <cell r="K178">
            <v>50.040581182837158</v>
          </cell>
          <cell r="L178">
            <v>43.257269985424713</v>
          </cell>
          <cell r="M178">
            <v>47.123757367949807</v>
          </cell>
        </row>
        <row r="179">
          <cell r="J179">
            <v>47574</v>
          </cell>
          <cell r="K179">
            <v>47.70105063175945</v>
          </cell>
          <cell r="L179">
            <v>41.942600002336711</v>
          </cell>
          <cell r="M179">
            <v>45.224916861107673</v>
          </cell>
        </row>
        <row r="180">
          <cell r="J180">
            <v>47604</v>
          </cell>
          <cell r="K180">
            <v>40.489496208041892</v>
          </cell>
          <cell r="L180">
            <v>33.845202346628597</v>
          </cell>
          <cell r="M180">
            <v>37.63244984763417</v>
          </cell>
        </row>
        <row r="181">
          <cell r="J181">
            <v>47635</v>
          </cell>
          <cell r="K181">
            <v>46.267166321188171</v>
          </cell>
          <cell r="L181">
            <v>37.71959682626278</v>
          </cell>
          <cell r="M181">
            <v>42.591711438370254</v>
          </cell>
        </row>
        <row r="182">
          <cell r="J182">
            <v>47665</v>
          </cell>
          <cell r="K182">
            <v>53.62671467209907</v>
          </cell>
          <cell r="L182">
            <v>42.436754348747748</v>
          </cell>
          <cell r="M182">
            <v>48.815031733057999</v>
          </cell>
        </row>
        <row r="183">
          <cell r="J183">
            <v>47696</v>
          </cell>
          <cell r="K183">
            <v>59.59512497688025</v>
          </cell>
          <cell r="L183">
            <v>44.806565925566467</v>
          </cell>
          <cell r="M183">
            <v>53.236044584815318</v>
          </cell>
        </row>
        <row r="184">
          <cell r="J184">
            <v>47727</v>
          </cell>
          <cell r="K184">
            <v>59.917975810791589</v>
          </cell>
          <cell r="L184">
            <v>49.148134747004228</v>
          </cell>
          <cell r="M184">
            <v>55.286944153363024</v>
          </cell>
        </row>
        <row r="185">
          <cell r="J185">
            <v>47757</v>
          </cell>
          <cell r="K185">
            <v>53.619155138350109</v>
          </cell>
          <cell r="L185">
            <v>44.00882983514731</v>
          </cell>
          <cell r="M185">
            <v>49.486715257972904</v>
          </cell>
        </row>
        <row r="186">
          <cell r="J186">
            <v>47788</v>
          </cell>
          <cell r="K186">
            <v>56.193561599587362</v>
          </cell>
          <cell r="L186">
            <v>45.40604516370076</v>
          </cell>
          <cell r="M186">
            <v>51.554929532156116</v>
          </cell>
        </row>
        <row r="187">
          <cell r="J187">
            <v>47818</v>
          </cell>
          <cell r="K187">
            <v>58.840111662881505</v>
          </cell>
          <cell r="L187">
            <v>49.41738393253533</v>
          </cell>
          <cell r="M187">
            <v>54.78833873883265</v>
          </cell>
        </row>
        <row r="188">
          <cell r="J188">
            <v>47849</v>
          </cell>
          <cell r="K188">
            <v>56.632269529352612</v>
          </cell>
          <cell r="L188">
            <v>45.914938935297364</v>
          </cell>
          <cell r="M188">
            <v>52.023817373908855</v>
          </cell>
        </row>
        <row r="189">
          <cell r="J189">
            <v>47880</v>
          </cell>
          <cell r="K189">
            <v>59.445930966881058</v>
          </cell>
          <cell r="L189">
            <v>50.058619530279678</v>
          </cell>
          <cell r="M189">
            <v>55.409387049142467</v>
          </cell>
        </row>
        <row r="190">
          <cell r="J190">
            <v>47908</v>
          </cell>
          <cell r="K190">
            <v>51.559197958611264</v>
          </cell>
          <cell r="L190">
            <v>44.928705112373379</v>
          </cell>
          <cell r="M190">
            <v>48.708086034728971</v>
          </cell>
        </row>
        <row r="191">
          <cell r="J191">
            <v>47939</v>
          </cell>
          <cell r="K191">
            <v>49.338096105095495</v>
          </cell>
          <cell r="L191">
            <v>43.529251510882432</v>
          </cell>
          <cell r="M191">
            <v>46.840292929583882</v>
          </cell>
        </row>
        <row r="192">
          <cell r="J192">
            <v>47969</v>
          </cell>
          <cell r="K192">
            <v>42.028169015410391</v>
          </cell>
          <cell r="L192">
            <v>34.720388262456289</v>
          </cell>
          <cell r="M192">
            <v>38.885823291640122</v>
          </cell>
        </row>
        <row r="193">
          <cell r="J193">
            <v>48000</v>
          </cell>
          <cell r="K193">
            <v>48.578151811927825</v>
          </cell>
          <cell r="L193">
            <v>39.47863810161288</v>
          </cell>
          <cell r="M193">
            <v>44.665360916492396</v>
          </cell>
        </row>
        <row r="194">
          <cell r="J194">
            <v>48030</v>
          </cell>
          <cell r="K194">
            <v>55.766909213528933</v>
          </cell>
          <cell r="L194">
            <v>45.12854318524505</v>
          </cell>
          <cell r="M194">
            <v>51.192411821366861</v>
          </cell>
        </row>
        <row r="195">
          <cell r="J195">
            <v>48061</v>
          </cell>
          <cell r="K195">
            <v>61.51445326107568</v>
          </cell>
          <cell r="L195">
            <v>47.014636938064513</v>
          </cell>
          <cell r="M195">
            <v>55.279532242180878</v>
          </cell>
        </row>
        <row r="196">
          <cell r="J196">
            <v>48092</v>
          </cell>
          <cell r="K196">
            <v>61.206249598991441</v>
          </cell>
          <cell r="L196">
            <v>49.844723426331704</v>
          </cell>
          <cell r="M196">
            <v>56.320793344747749</v>
          </cell>
        </row>
        <row r="197">
          <cell r="J197">
            <v>48122</v>
          </cell>
          <cell r="K197">
            <v>54.397291725905589</v>
          </cell>
          <cell r="L197">
            <v>45.385373744312069</v>
          </cell>
          <cell r="M197">
            <v>50.522166993820377</v>
          </cell>
        </row>
        <row r="198">
          <cell r="J198">
            <v>48153</v>
          </cell>
          <cell r="K198">
            <v>56.22134191177571</v>
          </cell>
          <cell r="L198">
            <v>46.532415840790321</v>
          </cell>
          <cell r="M198">
            <v>52.055103701251994</v>
          </cell>
        </row>
        <row r="199">
          <cell r="J199">
            <v>48183</v>
          </cell>
          <cell r="K199">
            <v>60.678854484303443</v>
          </cell>
          <cell r="L199">
            <v>50.474985475286957</v>
          </cell>
          <cell r="M199">
            <v>56.291190810426343</v>
          </cell>
        </row>
        <row r="200">
          <cell r="J200">
            <v>48214</v>
          </cell>
          <cell r="K200">
            <v>58.766204228865853</v>
          </cell>
          <cell r="L200">
            <v>48.035510548961113</v>
          </cell>
          <cell r="M200">
            <v>54.152005946506819</v>
          </cell>
        </row>
        <row r="201">
          <cell r="J201">
            <v>48245</v>
          </cell>
          <cell r="K201">
            <v>60.895732768683771</v>
          </cell>
          <cell r="L201">
            <v>51.921575322661788</v>
          </cell>
          <cell r="M201">
            <v>57.036845066894315</v>
          </cell>
        </row>
        <row r="202">
          <cell r="J202">
            <v>48274</v>
          </cell>
          <cell r="K202">
            <v>52.877523922678009</v>
          </cell>
          <cell r="L202">
            <v>46.49555628631451</v>
          </cell>
          <cell r="M202">
            <v>50.133277839041703</v>
          </cell>
        </row>
        <row r="203">
          <cell r="J203">
            <v>48305</v>
          </cell>
          <cell r="K203">
            <v>50.968017912132026</v>
          </cell>
          <cell r="L203">
            <v>45.394357754746451</v>
          </cell>
          <cell r="M203">
            <v>48.571344044456225</v>
          </cell>
        </row>
        <row r="204">
          <cell r="J204">
            <v>48335</v>
          </cell>
          <cell r="K204">
            <v>43.533310979840984</v>
          </cell>
          <cell r="L204">
            <v>37.381979938542159</v>
          </cell>
          <cell r="M204">
            <v>40.888238632082484</v>
          </cell>
        </row>
        <row r="205">
          <cell r="J205">
            <v>48366</v>
          </cell>
          <cell r="K205">
            <v>49.268085092162003</v>
          </cell>
          <cell r="L205">
            <v>40.355032912469419</v>
          </cell>
          <cell r="M205">
            <v>45.435472654894191</v>
          </cell>
        </row>
        <row r="206">
          <cell r="J206">
            <v>48396</v>
          </cell>
          <cell r="K206">
            <v>55.626537493639944</v>
          </cell>
          <cell r="L206">
            <v>44.796918876839371</v>
          </cell>
          <cell r="M206">
            <v>50.969801488415698</v>
          </cell>
        </row>
        <row r="207">
          <cell r="J207">
            <v>48427</v>
          </cell>
          <cell r="K207">
            <v>62.713284305493623</v>
          </cell>
          <cell r="L207">
            <v>47.468817942555845</v>
          </cell>
          <cell r="M207">
            <v>56.158163769430374</v>
          </cell>
        </row>
        <row r="208">
          <cell r="J208">
            <v>48458</v>
          </cell>
          <cell r="K208">
            <v>61.299003341064044</v>
          </cell>
          <cell r="L208">
            <v>50.274170476314559</v>
          </cell>
          <cell r="M208">
            <v>56.558325209221763</v>
          </cell>
        </row>
        <row r="209">
          <cell r="J209">
            <v>48488</v>
          </cell>
          <cell r="K209">
            <v>54.682758316669663</v>
          </cell>
          <cell r="L209">
            <v>46.042315164955781</v>
          </cell>
          <cell r="M209">
            <v>50.967367761432691</v>
          </cell>
        </row>
        <row r="210">
          <cell r="J210">
            <v>48519</v>
          </cell>
          <cell r="K210">
            <v>58.043741205306247</v>
          </cell>
          <cell r="L210">
            <v>47.766040660018461</v>
          </cell>
          <cell r="M210">
            <v>53.624329970832498</v>
          </cell>
        </row>
        <row r="211">
          <cell r="J211">
            <v>48549</v>
          </cell>
          <cell r="K211">
            <v>61.426433592032424</v>
          </cell>
          <cell r="L211">
            <v>52.094343435872545</v>
          </cell>
          <cell r="M211">
            <v>57.413634824883673</v>
          </cell>
        </row>
        <row r="212">
          <cell r="J212">
            <v>48580</v>
          </cell>
          <cell r="K212">
            <v>59.736834010134366</v>
          </cell>
          <cell r="L212">
            <v>49.599579136122642</v>
          </cell>
          <cell r="M212">
            <v>55.37781441430932</v>
          </cell>
        </row>
        <row r="213">
          <cell r="J213">
            <v>48611</v>
          </cell>
          <cell r="K213">
            <v>62.833529532078884</v>
          </cell>
          <cell r="L213">
            <v>52.760198102011685</v>
          </cell>
          <cell r="M213">
            <v>58.501997017149982</v>
          </cell>
        </row>
        <row r="214">
          <cell r="J214">
            <v>48639</v>
          </cell>
          <cell r="K214">
            <v>53.619110001621038</v>
          </cell>
          <cell r="L214">
            <v>47.40131570668386</v>
          </cell>
          <cell r="M214">
            <v>50.945458454798043</v>
          </cell>
        </row>
        <row r="215">
          <cell r="J215">
            <v>48670</v>
          </cell>
          <cell r="K215">
            <v>51.733186304036444</v>
          </cell>
          <cell r="L215">
            <v>46.2366074029689</v>
          </cell>
          <cell r="M215">
            <v>49.369657376577393</v>
          </cell>
        </row>
        <row r="216">
          <cell r="J216">
            <v>48700</v>
          </cell>
          <cell r="K216">
            <v>43.918045696574616</v>
          </cell>
          <cell r="L216">
            <v>37.703038460273859</v>
          </cell>
          <cell r="M216">
            <v>41.245592584965287</v>
          </cell>
        </row>
        <row r="217">
          <cell r="J217">
            <v>48731</v>
          </cell>
          <cell r="K217">
            <v>50.435244852084153</v>
          </cell>
          <cell r="L217">
            <v>41.219604619713166</v>
          </cell>
          <cell r="M217">
            <v>46.472519552164627</v>
          </cell>
        </row>
        <row r="218">
          <cell r="J218">
            <v>48761</v>
          </cell>
          <cell r="K218">
            <v>57.362704250761929</v>
          </cell>
          <cell r="L218">
            <v>45.875693124542472</v>
          </cell>
          <cell r="M218">
            <v>52.42328946648756</v>
          </cell>
        </row>
        <row r="219">
          <cell r="J219">
            <v>48792</v>
          </cell>
          <cell r="K219">
            <v>64.034959643313641</v>
          </cell>
          <cell r="L219">
            <v>48.549475390823609</v>
          </cell>
          <cell r="M219">
            <v>57.376201414742923</v>
          </cell>
        </row>
        <row r="220">
          <cell r="J220">
            <v>48823</v>
          </cell>
          <cell r="K220">
            <v>62.315847715300514</v>
          </cell>
          <cell r="L220">
            <v>51.65015014933855</v>
          </cell>
          <cell r="M220">
            <v>57.729597761936866</v>
          </cell>
        </row>
        <row r="221">
          <cell r="J221">
            <v>48853</v>
          </cell>
          <cell r="K221">
            <v>56.820014446370578</v>
          </cell>
          <cell r="L221">
            <v>48.021675947587539</v>
          </cell>
          <cell r="M221">
            <v>53.036728891893873</v>
          </cell>
        </row>
        <row r="222">
          <cell r="J222">
            <v>48884</v>
          </cell>
          <cell r="K222">
            <v>61.298780910145069</v>
          </cell>
          <cell r="L222">
            <v>49.721542799780963</v>
          </cell>
          <cell r="M222">
            <v>56.320568522688504</v>
          </cell>
        </row>
        <row r="223">
          <cell r="J223">
            <v>48914</v>
          </cell>
          <cell r="K223">
            <v>63.391271282241512</v>
          </cell>
          <cell r="L223">
            <v>54.45208256935264</v>
          </cell>
          <cell r="M223">
            <v>59.547420135699291</v>
          </cell>
        </row>
        <row r="224">
          <cell r="J224">
            <v>48945</v>
          </cell>
          <cell r="K224">
            <v>62.605622978283328</v>
          </cell>
          <cell r="L224">
            <v>56.69746</v>
          </cell>
          <cell r="M224">
            <v>60.065112897621489</v>
          </cell>
        </row>
        <row r="225">
          <cell r="J225">
            <v>48976</v>
          </cell>
          <cell r="K225">
            <v>65.577901958277536</v>
          </cell>
          <cell r="L225">
            <v>54.830052154369071</v>
          </cell>
          <cell r="M225">
            <v>60.956326542596891</v>
          </cell>
        </row>
        <row r="226">
          <cell r="J226">
            <v>49004</v>
          </cell>
          <cell r="K226">
            <v>55.438512562371663</v>
          </cell>
          <cell r="L226">
            <v>49.203246255742968</v>
          </cell>
          <cell r="M226">
            <v>52.757348050521315</v>
          </cell>
        </row>
        <row r="227">
          <cell r="J227">
            <v>49035</v>
          </cell>
          <cell r="K227">
            <v>53.078281803554418</v>
          </cell>
          <cell r="L227">
            <v>47.366859645919071</v>
          </cell>
          <cell r="M227">
            <v>50.622370275771218</v>
          </cell>
        </row>
        <row r="228">
          <cell r="J228">
            <v>49065</v>
          </cell>
          <cell r="K228">
            <v>45.887095754857135</v>
          </cell>
          <cell r="L228">
            <v>39.058957134754991</v>
          </cell>
          <cell r="M228">
            <v>42.950996148213207</v>
          </cell>
        </row>
        <row r="229">
          <cell r="J229">
            <v>49096</v>
          </cell>
          <cell r="K229">
            <v>52.797276090452634</v>
          </cell>
          <cell r="L229">
            <v>43.323963733655596</v>
          </cell>
          <cell r="M229">
            <v>48.723751777029904</v>
          </cell>
        </row>
        <row r="230">
          <cell r="J230">
            <v>49126</v>
          </cell>
          <cell r="K230">
            <v>58.552716698465673</v>
          </cell>
          <cell r="L230">
            <v>47.317360500859117</v>
          </cell>
          <cell r="M230">
            <v>53.721513533494857</v>
          </cell>
        </row>
        <row r="231">
          <cell r="J231">
            <v>49157</v>
          </cell>
          <cell r="K231">
            <v>65.753107825175505</v>
          </cell>
          <cell r="L231">
            <v>49.980436572614352</v>
          </cell>
          <cell r="M231">
            <v>58.970859186574202</v>
          </cell>
        </row>
        <row r="232">
          <cell r="J232">
            <v>49188</v>
          </cell>
          <cell r="K232">
            <v>63.98905889528497</v>
          </cell>
          <cell r="L232">
            <v>52.545177334173147</v>
          </cell>
          <cell r="M232">
            <v>59.068189824006879</v>
          </cell>
        </row>
        <row r="233">
          <cell r="J233">
            <v>49218</v>
          </cell>
          <cell r="K233">
            <v>57.687279534964958</v>
          </cell>
          <cell r="L233">
            <v>48.920922266364045</v>
          </cell>
          <cell r="M233">
            <v>53.917745909466561</v>
          </cell>
        </row>
        <row r="234">
          <cell r="J234">
            <v>49249</v>
          </cell>
          <cell r="K234">
            <v>61.036932327875</v>
          </cell>
          <cell r="L234">
            <v>50.352167216516946</v>
          </cell>
          <cell r="M234">
            <v>56.442483329991035</v>
          </cell>
        </row>
        <row r="235">
          <cell r="J235">
            <v>49279</v>
          </cell>
          <cell r="K235">
            <v>64.386787072032121</v>
          </cell>
          <cell r="L235">
            <v>54.602984396253198</v>
          </cell>
          <cell r="M235">
            <v>60.179751921447178</v>
          </cell>
        </row>
        <row r="236">
          <cell r="J236">
            <v>49310</v>
          </cell>
          <cell r="K236">
            <v>61.636735163529906</v>
          </cell>
          <cell r="L236">
            <v>51.29504</v>
          </cell>
          <cell r="M236">
            <v>57.18980624321204</v>
          </cell>
        </row>
        <row r="237">
          <cell r="J237">
            <v>49341</v>
          </cell>
          <cell r="K237">
            <v>65.555015644778621</v>
          </cell>
          <cell r="L237">
            <v>55.765751964332807</v>
          </cell>
          <cell r="M237">
            <v>61.345632262186918</v>
          </cell>
        </row>
        <row r="238">
          <cell r="J238">
            <v>49369</v>
          </cell>
          <cell r="K238">
            <v>56.070656605306432</v>
          </cell>
          <cell r="L238">
            <v>49.759729914248027</v>
          </cell>
          <cell r="M238">
            <v>53.356958128151312</v>
          </cell>
        </row>
        <row r="239">
          <cell r="J239">
            <v>49400</v>
          </cell>
          <cell r="K239">
            <v>54.232953353339468</v>
          </cell>
          <cell r="L239">
            <v>48.05858357723131</v>
          </cell>
          <cell r="M239">
            <v>51.577974349612958</v>
          </cell>
        </row>
        <row r="240">
          <cell r="J240">
            <v>49430</v>
          </cell>
          <cell r="K240">
            <v>47.532946165131698</v>
          </cell>
          <cell r="L240">
            <v>41.34593671761759</v>
          </cell>
          <cell r="M240">
            <v>44.872532102700632</v>
          </cell>
        </row>
        <row r="241">
          <cell r="J241">
            <v>49461</v>
          </cell>
          <cell r="K241">
            <v>52.415407484039818</v>
          </cell>
          <cell r="L241">
            <v>43.370610498563586</v>
          </cell>
          <cell r="M241">
            <v>48.526144780285037</v>
          </cell>
        </row>
        <row r="242">
          <cell r="J242">
            <v>49491</v>
          </cell>
          <cell r="K242">
            <v>59.619164285647159</v>
          </cell>
          <cell r="L242">
            <v>48.942749976991841</v>
          </cell>
          <cell r="M242">
            <v>55.028306132925366</v>
          </cell>
        </row>
        <row r="243">
          <cell r="J243">
            <v>49522</v>
          </cell>
          <cell r="K243">
            <v>66.82626452951142</v>
          </cell>
          <cell r="L243">
            <v>51.42627752557712</v>
          </cell>
          <cell r="M243">
            <v>60.204270117819661</v>
          </cell>
        </row>
        <row r="244">
          <cell r="J244">
            <v>49553</v>
          </cell>
          <cell r="K244">
            <v>65.007038608785621</v>
          </cell>
          <cell r="L244">
            <v>54.211204250258632</v>
          </cell>
          <cell r="M244">
            <v>60.364829834619009</v>
          </cell>
        </row>
        <row r="245">
          <cell r="J245">
            <v>49583</v>
          </cell>
          <cell r="K245">
            <v>57.440620176873018</v>
          </cell>
          <cell r="L245">
            <v>48.743040000000001</v>
          </cell>
          <cell r="M245">
            <v>53.700660700817622</v>
          </cell>
        </row>
        <row r="246">
          <cell r="J246">
            <v>49614</v>
          </cell>
          <cell r="K246">
            <v>59.044964883238727</v>
          </cell>
          <cell r="L246">
            <v>49.885510076471014</v>
          </cell>
          <cell r="M246">
            <v>55.106399316328606</v>
          </cell>
        </row>
        <row r="247">
          <cell r="J247">
            <v>49644</v>
          </cell>
          <cell r="K247">
            <v>65.281999847030477</v>
          </cell>
          <cell r="L247">
            <v>55.147105458351206</v>
          </cell>
          <cell r="M247">
            <v>60.92399525989839</v>
          </cell>
        </row>
        <row r="248">
          <cell r="J248">
            <v>49675</v>
          </cell>
          <cell r="K248">
            <v>63.903992079769218</v>
          </cell>
          <cell r="L248">
            <v>53.603452845248448</v>
          </cell>
          <cell r="M248">
            <v>59.474760208925289</v>
          </cell>
        </row>
        <row r="249">
          <cell r="J249">
            <v>49706</v>
          </cell>
          <cell r="K249">
            <v>67.120365925574475</v>
          </cell>
          <cell r="L249">
            <v>54.776707017559289</v>
          </cell>
          <cell r="M249">
            <v>61.812592595127938</v>
          </cell>
        </row>
        <row r="250">
          <cell r="J250">
            <v>49735</v>
          </cell>
          <cell r="K250">
            <v>57.626091248134983</v>
          </cell>
          <cell r="L250">
            <v>51.956317976854365</v>
          </cell>
          <cell r="M250">
            <v>55.188088741484314</v>
          </cell>
        </row>
        <row r="251">
          <cell r="J251">
            <v>49766</v>
          </cell>
          <cell r="K251">
            <v>55.735731129102462</v>
          </cell>
          <cell r="L251">
            <v>48.872466046738992</v>
          </cell>
          <cell r="M251">
            <v>52.784527143686162</v>
          </cell>
        </row>
        <row r="252">
          <cell r="J252">
            <v>49796</v>
          </cell>
          <cell r="K252">
            <v>48.91201077382361</v>
          </cell>
          <cell r="L252">
            <v>42.369559511300949</v>
          </cell>
          <cell r="M252">
            <v>46.09875673093886</v>
          </cell>
        </row>
        <row r="253">
          <cell r="J253">
            <v>49827</v>
          </cell>
          <cell r="K253">
            <v>54.075017851420441</v>
          </cell>
          <cell r="L253">
            <v>45.896204527745866</v>
          </cell>
          <cell r="M253">
            <v>50.558128122240376</v>
          </cell>
        </row>
        <row r="254">
          <cell r="J254">
            <v>49857</v>
          </cell>
          <cell r="K254">
            <v>62.403336086355104</v>
          </cell>
          <cell r="L254">
            <v>49.735745917103188</v>
          </cell>
          <cell r="M254">
            <v>56.956272313576775</v>
          </cell>
        </row>
        <row r="255">
          <cell r="J255">
            <v>49888</v>
          </cell>
          <cell r="K255">
            <v>68.873570278611993</v>
          </cell>
          <cell r="L255">
            <v>53.473076104054087</v>
          </cell>
          <cell r="M255">
            <v>62.251357783552095</v>
          </cell>
        </row>
        <row r="256">
          <cell r="J256">
            <v>49919</v>
          </cell>
          <cell r="K256">
            <v>67.961060732816051</v>
          </cell>
          <cell r="L256">
            <v>55.612318248011178</v>
          </cell>
          <cell r="M256">
            <v>62.651101464349949</v>
          </cell>
        </row>
        <row r="257">
          <cell r="J257">
            <v>49949</v>
          </cell>
          <cell r="K257">
            <v>60.644875290182355</v>
          </cell>
          <cell r="L257">
            <v>50.542336744088786</v>
          </cell>
          <cell r="M257">
            <v>56.300783715362115</v>
          </cell>
        </row>
        <row r="258">
          <cell r="J258">
            <v>49980</v>
          </cell>
          <cell r="K258">
            <v>63.262875545045361</v>
          </cell>
          <cell r="L258">
            <v>52.884826835882585</v>
          </cell>
          <cell r="M258">
            <v>58.800314600105366</v>
          </cell>
        </row>
        <row r="259">
          <cell r="J259">
            <v>50010</v>
          </cell>
          <cell r="K259">
            <v>67.475973111555049</v>
          </cell>
          <cell r="L259">
            <v>56.065212754997575</v>
          </cell>
          <cell r="M259">
            <v>62.569346158235334</v>
          </cell>
        </row>
        <row r="260">
          <cell r="J260">
            <v>50041</v>
          </cell>
          <cell r="K260">
            <v>66.505485541096192</v>
          </cell>
          <cell r="L260">
            <v>56.235302144417162</v>
          </cell>
          <cell r="M260">
            <v>62.089306680524203</v>
          </cell>
        </row>
        <row r="261">
          <cell r="J261">
            <v>50072</v>
          </cell>
          <cell r="K261">
            <v>68.507779497560406</v>
          </cell>
          <cell r="L261">
            <v>59.08146986655516</v>
          </cell>
          <cell r="M261">
            <v>64.454466356228153</v>
          </cell>
        </row>
        <row r="262">
          <cell r="J262">
            <v>50100</v>
          </cell>
          <cell r="K262">
            <v>58.780391537223302</v>
          </cell>
          <cell r="L262">
            <v>53.823880528522061</v>
          </cell>
          <cell r="M262">
            <v>56.649091803481767</v>
          </cell>
        </row>
        <row r="263">
          <cell r="J263">
            <v>50131</v>
          </cell>
          <cell r="K263">
            <v>56.848377011151698</v>
          </cell>
          <cell r="L263">
            <v>51.077772762377897</v>
          </cell>
          <cell r="M263">
            <v>54.367017184178962</v>
          </cell>
        </row>
        <row r="264">
          <cell r="J264">
            <v>50161</v>
          </cell>
          <cell r="K264">
            <v>51.444842518089295</v>
          </cell>
          <cell r="L264">
            <v>44.512852670284651</v>
          </cell>
          <cell r="M264">
            <v>48.464086883533298</v>
          </cell>
        </row>
        <row r="265">
          <cell r="J265">
            <v>50192</v>
          </cell>
          <cell r="K265">
            <v>56.588897660624077</v>
          </cell>
          <cell r="L265">
            <v>47.501124968918248</v>
          </cell>
          <cell r="M265">
            <v>52.681155403190566</v>
          </cell>
        </row>
        <row r="266">
          <cell r="J266">
            <v>50222</v>
          </cell>
          <cell r="K266">
            <v>65.410865552352178</v>
          </cell>
          <cell r="L266">
            <v>52.144715366911178</v>
          </cell>
          <cell r="M266">
            <v>59.706420972612548</v>
          </cell>
        </row>
        <row r="267">
          <cell r="J267">
            <v>50253</v>
          </cell>
          <cell r="K267">
            <v>70.671429469859021</v>
          </cell>
          <cell r="L267">
            <v>54.956669876209801</v>
          </cell>
          <cell r="M267">
            <v>63.914082844589849</v>
          </cell>
        </row>
        <row r="268">
          <cell r="J268">
            <v>50284</v>
          </cell>
          <cell r="K268">
            <v>68.466620849135225</v>
          </cell>
          <cell r="L268">
            <v>56.647577082999241</v>
          </cell>
          <cell r="M268">
            <v>63.384432029696747</v>
          </cell>
        </row>
        <row r="269">
          <cell r="J269">
            <v>50314</v>
          </cell>
          <cell r="K269">
            <v>60.79419962737699</v>
          </cell>
          <cell r="L269">
            <v>51.4503561040733</v>
          </cell>
          <cell r="M269">
            <v>56.776346912356402</v>
          </cell>
        </row>
        <row r="270">
          <cell r="J270">
            <v>50345</v>
          </cell>
          <cell r="K270">
            <v>65.148416989295001</v>
          </cell>
          <cell r="L270">
            <v>54.12919614070212</v>
          </cell>
          <cell r="M270">
            <v>60.410152024400062</v>
          </cell>
        </row>
        <row r="271">
          <cell r="J271">
            <v>50375</v>
          </cell>
          <cell r="K271">
            <v>70.243518282058915</v>
          </cell>
          <cell r="L271">
            <v>59.603867317016437</v>
          </cell>
          <cell r="M271">
            <v>65.66846836709064</v>
          </cell>
        </row>
        <row r="272">
          <cell r="J272">
            <v>50406</v>
          </cell>
          <cell r="K272">
            <v>69.612738213193211</v>
          </cell>
          <cell r="L272">
            <v>60.012957862200487</v>
          </cell>
          <cell r="M272">
            <v>65.484832662266342</v>
          </cell>
        </row>
        <row r="273">
          <cell r="J273">
            <v>50437</v>
          </cell>
          <cell r="K273">
            <v>73.258658152167854</v>
          </cell>
          <cell r="L273">
            <v>62.114678625943178</v>
          </cell>
          <cell r="M273">
            <v>68.466746955891239</v>
          </cell>
        </row>
        <row r="274">
          <cell r="J274">
            <v>50465</v>
          </cell>
          <cell r="K274">
            <v>61.544663524941328</v>
          </cell>
          <cell r="L274">
            <v>55.682163865806245</v>
          </cell>
          <cell r="M274">
            <v>59.023788671513238</v>
          </cell>
        </row>
        <row r="275">
          <cell r="J275">
            <v>50496</v>
          </cell>
          <cell r="K275">
            <v>59.91902606256906</v>
          </cell>
          <cell r="L275">
            <v>54.240010173427002</v>
          </cell>
          <cell r="M275">
            <v>57.477049230237967</v>
          </cell>
        </row>
        <row r="276">
          <cell r="J276">
            <v>50526</v>
          </cell>
          <cell r="K276">
            <v>54.30079057790104</v>
          </cell>
          <cell r="L276">
            <v>48.075841381244658</v>
          </cell>
          <cell r="M276">
            <v>51.624062423338799</v>
          </cell>
        </row>
        <row r="277">
          <cell r="J277">
            <v>50557</v>
          </cell>
          <cell r="K277">
            <v>59.548702651687137</v>
          </cell>
          <cell r="L277">
            <v>50.094934827902186</v>
          </cell>
          <cell r="M277">
            <v>55.4835824874596</v>
          </cell>
        </row>
        <row r="278">
          <cell r="J278">
            <v>50587</v>
          </cell>
          <cell r="K278">
            <v>68.313597979855075</v>
          </cell>
          <cell r="L278">
            <v>54.492962278467232</v>
          </cell>
          <cell r="M278">
            <v>62.370724628258294</v>
          </cell>
        </row>
        <row r="279">
          <cell r="J279">
            <v>50618</v>
          </cell>
          <cell r="K279">
            <v>74.397007067451142</v>
          </cell>
          <cell r="L279">
            <v>57.468040198697842</v>
          </cell>
          <cell r="M279">
            <v>67.117551313887219</v>
          </cell>
        </row>
        <row r="280">
          <cell r="J280">
            <v>50649</v>
          </cell>
          <cell r="K280">
            <v>71.144245182997309</v>
          </cell>
          <cell r="L280">
            <v>59.370635700678051</v>
          </cell>
          <cell r="M280">
            <v>66.081593105600021</v>
          </cell>
        </row>
        <row r="281">
          <cell r="J281">
            <v>50679</v>
          </cell>
          <cell r="K281">
            <v>63.730823727896386</v>
          </cell>
          <cell r="L281">
            <v>54.418934085278558</v>
          </cell>
          <cell r="M281">
            <v>59.726711181570721</v>
          </cell>
        </row>
        <row r="282">
          <cell r="J282">
            <v>50710</v>
          </cell>
          <cell r="K282">
            <v>69.782369081020164</v>
          </cell>
          <cell r="L282">
            <v>56.851564460541539</v>
          </cell>
          <cell r="M282">
            <v>64.222123094214354</v>
          </cell>
        </row>
        <row r="283">
          <cell r="J283">
            <v>50740</v>
          </cell>
          <cell r="K283">
            <v>73.95508119156024</v>
          </cell>
          <cell r="L283">
            <v>62.843497508639764</v>
          </cell>
          <cell r="M283">
            <v>69.177100207904431</v>
          </cell>
        </row>
        <row r="284"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Solar QF"/>
      <sheetName val="Exhibit 4 - Renewable Wind"/>
      <sheetName val="Exhibit 5 - Renewable BaseLoad"/>
      <sheetName val="Exhibit 6 - Renewable Solar"/>
      <sheetName val="Exhibit 7 - Blending"/>
      <sheetName val="Table 1"/>
      <sheetName val="Table 2"/>
      <sheetName val="Tables 3 to 6"/>
      <sheetName val="Table 7(16-30)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42005</v>
          </cell>
          <cell r="K8">
            <v>23.785487297579181</v>
          </cell>
          <cell r="L8">
            <v>19.806235531190044</v>
          </cell>
          <cell r="M8">
            <v>22.074409038031853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42036</v>
          </cell>
          <cell r="K9">
            <v>21.291715830258994</v>
          </cell>
          <cell r="L9">
            <v>12.085937206859114</v>
          </cell>
          <cell r="M9">
            <v>17.333231022197044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42064</v>
          </cell>
          <cell r="K10">
            <v>19.925449308740411</v>
          </cell>
          <cell r="L10">
            <v>15.339238234216703</v>
          </cell>
          <cell r="M10">
            <v>17.953378546695216</v>
          </cell>
          <cell r="P10">
            <v>2024</v>
          </cell>
          <cell r="Q10">
            <v>40.234360833333334</v>
          </cell>
          <cell r="R10">
            <v>32.53317666666667</v>
          </cell>
          <cell r="S10">
            <v>36.851123230456444</v>
          </cell>
          <cell r="T10">
            <v>1.0918082627147911</v>
          </cell>
          <cell r="U10">
            <v>0.88282727403486283</v>
          </cell>
        </row>
        <row r="11">
          <cell r="J11">
            <v>42095</v>
          </cell>
          <cell r="K11">
            <v>20.381100118446795</v>
          </cell>
          <cell r="L11">
            <v>17.068839018130912</v>
          </cell>
          <cell r="M11">
            <v>18.956827845310965</v>
          </cell>
          <cell r="P11">
            <v>2025</v>
          </cell>
          <cell r="Q11">
            <v>42.701166666666666</v>
          </cell>
          <cell r="R11">
            <v>34.631223333333331</v>
          </cell>
          <cell r="S11">
            <v>39.149629846800622</v>
          </cell>
          <cell r="T11">
            <v>1.0907169961443781</v>
          </cell>
          <cell r="U11">
            <v>0.88458622645607099</v>
          </cell>
        </row>
        <row r="12">
          <cell r="J12">
            <v>42125</v>
          </cell>
          <cell r="K12">
            <v>26.676991265709848</v>
          </cell>
          <cell r="L12">
            <v>23.173832127312963</v>
          </cell>
          <cell r="M12">
            <v>25.170632836199186</v>
          </cell>
          <cell r="P12">
            <v>2026</v>
          </cell>
          <cell r="Q12">
            <v>44.195540833333325</v>
          </cell>
          <cell r="R12">
            <v>35.783108333333338</v>
          </cell>
          <cell r="S12">
            <v>40.50154561194838</v>
          </cell>
          <cell r="T12">
            <v>1.0912062778240044</v>
          </cell>
          <cell r="U12">
            <v>0.88349982186301912</v>
          </cell>
        </row>
        <row r="13">
          <cell r="J13">
            <v>42156</v>
          </cell>
          <cell r="K13">
            <v>37.322733874632789</v>
          </cell>
          <cell r="L13">
            <v>24.615597772880243</v>
          </cell>
          <cell r="M13">
            <v>31.858665350879193</v>
          </cell>
          <cell r="P13">
            <v>2027</v>
          </cell>
          <cell r="Q13">
            <v>46.313721666666673</v>
          </cell>
          <cell r="R13">
            <v>37.58096333333333</v>
          </cell>
          <cell r="S13">
            <v>42.47817612083913</v>
          </cell>
          <cell r="T13">
            <v>1.0902944969886756</v>
          </cell>
          <cell r="U13">
            <v>0.88471226322018792</v>
          </cell>
        </row>
        <row r="14">
          <cell r="J14">
            <v>42186</v>
          </cell>
          <cell r="K14">
            <v>40.152853906114792</v>
          </cell>
          <cell r="L14">
            <v>24.660463542903482</v>
          </cell>
          <cell r="M14">
            <v>33.491126049933925</v>
          </cell>
          <cell r="P14">
            <v>2028</v>
          </cell>
          <cell r="Q14">
            <v>48.839144999999995</v>
          </cell>
          <cell r="R14">
            <v>40.069640833333331</v>
          </cell>
          <cell r="S14">
            <v>44.981869826716185</v>
          </cell>
          <cell r="T14">
            <v>1.0857517748404681</v>
          </cell>
          <cell r="U14">
            <v>0.89079535794518439</v>
          </cell>
        </row>
        <row r="15">
          <cell r="J15">
            <v>42217</v>
          </cell>
          <cell r="K15">
            <v>31.865750733301777</v>
          </cell>
          <cell r="L15">
            <v>23.31645309587072</v>
          </cell>
          <cell r="M15">
            <v>28.18955274920642</v>
          </cell>
          <cell r="P15">
            <v>2029</v>
          </cell>
          <cell r="Q15">
            <v>50.089875833333338</v>
          </cell>
          <cell r="R15">
            <v>41.34504583333333</v>
          </cell>
          <cell r="S15">
            <v>46.251120536987266</v>
          </cell>
          <cell r="T15">
            <v>1.0829981036519147</v>
          </cell>
          <cell r="U15">
            <v>0.89392527907014663</v>
          </cell>
        </row>
        <row r="16">
          <cell r="J16">
            <v>42248</v>
          </cell>
          <cell r="K16">
            <v>27.384399892172524</v>
          </cell>
          <cell r="L16">
            <v>23.254535731877322</v>
          </cell>
          <cell r="M16">
            <v>25.608558303245587</v>
          </cell>
          <cell r="P16">
            <v>2030</v>
          </cell>
          <cell r="Q16">
            <v>52.187535000000004</v>
          </cell>
          <cell r="R16">
            <v>42.983530833333326</v>
          </cell>
          <cell r="S16">
            <v>48.144015076549067</v>
          </cell>
          <cell r="T16">
            <v>1.0839880080010305</v>
          </cell>
          <cell r="U16">
            <v>0.8928115107348118</v>
          </cell>
        </row>
        <row r="17">
          <cell r="J17">
            <v>42278</v>
          </cell>
          <cell r="K17">
            <v>23.691494432537873</v>
          </cell>
          <cell r="L17">
            <v>21.501935483870966</v>
          </cell>
          <cell r="M17">
            <v>22.7499840846111</v>
          </cell>
          <cell r="P17">
            <v>2031</v>
          </cell>
          <cell r="Q17">
            <v>55.338625000000008</v>
          </cell>
          <cell r="R17">
            <v>45.840923333333329</v>
          </cell>
          <cell r="S17">
            <v>51.194747550238823</v>
          </cell>
          <cell r="T17">
            <v>1.080943410174934</v>
          </cell>
          <cell r="U17">
            <v>0.89542239247001587</v>
          </cell>
        </row>
        <row r="18">
          <cell r="J18">
            <v>42309</v>
          </cell>
          <cell r="K18">
            <v>22.096778999141115</v>
          </cell>
          <cell r="L18">
            <v>20.605492353584257</v>
          </cell>
          <cell r="M18">
            <v>21.455525741551668</v>
          </cell>
          <cell r="P18">
            <v>2032</v>
          </cell>
          <cell r="Q18">
            <v>56.463290833333325</v>
          </cell>
          <cell r="R18">
            <v>46.926939166666678</v>
          </cell>
          <cell r="S18">
            <v>52.272130315868509</v>
          </cell>
          <cell r="T18">
            <v>1.0801796385978262</v>
          </cell>
          <cell r="U18">
            <v>0.89774300154016939</v>
          </cell>
        </row>
        <row r="19">
          <cell r="J19">
            <v>42339</v>
          </cell>
          <cell r="K19">
            <v>21.549683426272821</v>
          </cell>
          <cell r="L19">
            <v>19.276005748613887</v>
          </cell>
          <cell r="M19">
            <v>20.572002024879481</v>
          </cell>
          <cell r="P19">
            <v>2033</v>
          </cell>
          <cell r="Q19">
            <v>57.682872500000009</v>
          </cell>
          <cell r="R19">
            <v>47.963200000000001</v>
          </cell>
          <cell r="S19">
            <v>53.414606383734444</v>
          </cell>
          <cell r="T19">
            <v>1.0799082199651913</v>
          </cell>
          <cell r="U19">
            <v>0.89794165392568581</v>
          </cell>
        </row>
        <row r="20">
          <cell r="J20">
            <v>42370</v>
          </cell>
          <cell r="K20">
            <v>24.486294135896966</v>
          </cell>
          <cell r="L20">
            <v>21.978847441981479</v>
          </cell>
          <cell r="M20">
            <v>23.408092057513304</v>
          </cell>
          <cell r="P20">
            <v>2034</v>
          </cell>
          <cell r="Q20">
            <v>58.91801916666666</v>
          </cell>
          <cell r="R20">
            <v>49.562219999999996</v>
          </cell>
          <cell r="S20">
            <v>54.796306650984356</v>
          </cell>
          <cell r="T20">
            <v>1.0752188015505286</v>
          </cell>
          <cell r="U20">
            <v>0.9044810321921517</v>
          </cell>
        </row>
        <row r="21">
          <cell r="J21">
            <v>42401</v>
          </cell>
          <cell r="K21">
            <v>23.801406379794031</v>
          </cell>
          <cell r="L21">
            <v>20.851882653228785</v>
          </cell>
          <cell r="M21">
            <v>22.533111177370973</v>
          </cell>
          <cell r="P21">
            <v>2035</v>
          </cell>
          <cell r="Q21">
            <v>60.59161666666666</v>
          </cell>
          <cell r="R21">
            <v>50.87018333333333</v>
          </cell>
          <cell r="S21">
            <v>56.322083962256833</v>
          </cell>
          <cell r="T21">
            <v>1.0758056592378751</v>
          </cell>
          <cell r="U21">
            <v>0.90320136888796598</v>
          </cell>
        </row>
        <row r="22">
          <cell r="J22">
            <v>42430</v>
          </cell>
          <cell r="K22">
            <v>20.131875236863209</v>
          </cell>
          <cell r="L22">
            <v>17.543107525038899</v>
          </cell>
          <cell r="M22">
            <v>19.018705120778755</v>
          </cell>
          <cell r="P22">
            <v>2036</v>
          </cell>
          <cell r="Q22">
            <v>61.740465</v>
          </cell>
          <cell r="R22">
            <v>52.053042500000004</v>
          </cell>
          <cell r="S22">
            <v>57.482592700318101</v>
          </cell>
          <cell r="T22">
            <v>1.0740723773870127</v>
          </cell>
          <cell r="U22">
            <v>0.90554444493092512</v>
          </cell>
        </row>
        <row r="23">
          <cell r="J23">
            <v>42461</v>
          </cell>
          <cell r="K23">
            <v>18.681027162944986</v>
          </cell>
          <cell r="L23">
            <v>13.759514434837946</v>
          </cell>
          <cell r="M23">
            <v>16.564776689858959</v>
          </cell>
          <cell r="P23">
            <v>2037</v>
          </cell>
          <cell r="Q23">
            <v>63.823340000000002</v>
          </cell>
          <cell r="R23">
            <v>53.978084166666662</v>
          </cell>
          <cell r="S23">
            <v>59.495757520429883</v>
          </cell>
          <cell r="T23">
            <v>1.072737665002149</v>
          </cell>
          <cell r="U23">
            <v>0.90725938144634022</v>
          </cell>
        </row>
        <row r="24">
          <cell r="J24">
            <v>42491</v>
          </cell>
          <cell r="K24">
            <v>17.449270932402698</v>
          </cell>
          <cell r="L24">
            <v>10.617283069648192</v>
          </cell>
          <cell r="M24">
            <v>14.51151615141826</v>
          </cell>
          <cell r="P24">
            <v>2038</v>
          </cell>
          <cell r="Q24">
            <v>65.349897499999997</v>
          </cell>
          <cell r="R24">
            <v>56.089000833333337</v>
          </cell>
          <cell r="S24">
            <v>61.274502831085613</v>
          </cell>
          <cell r="T24">
            <v>1.0665104485653512</v>
          </cell>
          <cell r="U24">
            <v>0.91537259776636526</v>
          </cell>
        </row>
        <row r="25">
          <cell r="J25">
            <v>42522</v>
          </cell>
          <cell r="K25">
            <v>17.609162795046313</v>
          </cell>
          <cell r="L25">
            <v>9.2684269105661343</v>
          </cell>
          <cell r="M25">
            <v>14.022646364719835</v>
          </cell>
          <cell r="P25">
            <v>2039</v>
          </cell>
          <cell r="Q25">
            <v>67.611695833333329</v>
          </cell>
          <cell r="R25">
            <v>57.579707500000005</v>
          </cell>
          <cell r="S25">
            <v>63.202639845701789</v>
          </cell>
          <cell r="T25">
            <v>1.069760630226767</v>
          </cell>
          <cell r="U25">
            <v>0.91103326760671399</v>
          </cell>
        </row>
        <row r="26">
          <cell r="J26">
            <v>42552</v>
          </cell>
          <cell r="K26">
            <v>26.008863468110295</v>
          </cell>
          <cell r="L26">
            <v>18.483082449120843</v>
          </cell>
          <cell r="M26">
            <v>22.77277762994483</v>
          </cell>
          <cell r="P26">
            <v>2040</v>
          </cell>
          <cell r="Q26">
            <v>69.93328666666666</v>
          </cell>
          <cell r="R26">
            <v>59.893374166666682</v>
          </cell>
          <cell r="S26">
            <v>65.508768065849026</v>
          </cell>
          <cell r="T26">
            <v>1.0675408610397028</v>
          </cell>
          <cell r="U26">
            <v>0.91428027018401903</v>
          </cell>
        </row>
        <row r="27">
          <cell r="J27">
            <v>42583</v>
          </cell>
          <cell r="K27">
            <v>27.594859252770931</v>
          </cell>
          <cell r="L27">
            <v>21.295809914983657</v>
          </cell>
          <cell r="M27">
            <v>24.886268037522399</v>
          </cell>
          <cell r="P27">
            <v>2041</v>
          </cell>
          <cell r="Q27">
            <v>71.541750833333325</v>
          </cell>
          <cell r="R27">
            <v>61.270920833333328</v>
          </cell>
          <cell r="S27">
            <v>67.034807714218019</v>
          </cell>
          <cell r="T27">
            <v>1.0672328790488854</v>
          </cell>
          <cell r="U27">
            <v>0.91401650758129682</v>
          </cell>
        </row>
        <row r="28">
          <cell r="J28">
            <v>42614</v>
          </cell>
          <cell r="K28">
            <v>26.462973856690652</v>
          </cell>
          <cell r="L28">
            <v>22.793451325123435</v>
          </cell>
          <cell r="M28">
            <v>24.885079168116746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J29">
            <v>42644</v>
          </cell>
          <cell r="K29">
            <v>23.542702132769868</v>
          </cell>
          <cell r="L29">
            <v>20.381485696162081</v>
          </cell>
          <cell r="M29">
            <v>22.183379065028518</v>
          </cell>
        </row>
        <row r="30">
          <cell r="J30">
            <v>42675</v>
          </cell>
          <cell r="K30">
            <v>25.164109673371399</v>
          </cell>
          <cell r="L30">
            <v>21.607856200235972</v>
          </cell>
          <cell r="M30">
            <v>23.634920679923162</v>
          </cell>
        </row>
        <row r="31">
          <cell r="J31">
            <v>42705</v>
          </cell>
          <cell r="K31">
            <v>28.258211271957393</v>
          </cell>
          <cell r="L31">
            <v>22.713748413878509</v>
          </cell>
          <cell r="M31">
            <v>25.874092242983473</v>
          </cell>
        </row>
        <row r="32">
          <cell r="J32">
            <v>42736</v>
          </cell>
          <cell r="K32">
            <v>26.610427810878129</v>
          </cell>
          <cell r="L32">
            <v>23.797296426295663</v>
          </cell>
          <cell r="M32">
            <v>25.400781315507665</v>
          </cell>
        </row>
        <row r="33">
          <cell r="J33">
            <v>42767</v>
          </cell>
          <cell r="K33">
            <v>25.909545443119729</v>
          </cell>
          <cell r="L33">
            <v>22.747854371096416</v>
          </cell>
          <cell r="M33">
            <v>24.550018282149704</v>
          </cell>
        </row>
        <row r="34">
          <cell r="J34">
            <v>42795</v>
          </cell>
          <cell r="K34">
            <v>23.361212127504707</v>
          </cell>
          <cell r="L34">
            <v>21.215682896887287</v>
          </cell>
          <cell r="M34">
            <v>22.438634558339217</v>
          </cell>
        </row>
        <row r="35">
          <cell r="J35">
            <v>42826</v>
          </cell>
          <cell r="K35">
            <v>21.901474569356903</v>
          </cell>
          <cell r="L35">
            <v>15.885975890491896</v>
          </cell>
          <cell r="M35">
            <v>19.314810137444951</v>
          </cell>
        </row>
        <row r="36">
          <cell r="J36">
            <v>42856</v>
          </cell>
          <cell r="K36">
            <v>20.317396454533743</v>
          </cell>
          <cell r="L36">
            <v>11.858997179712611</v>
          </cell>
          <cell r="M36">
            <v>16.680284766360653</v>
          </cell>
        </row>
        <row r="37">
          <cell r="J37">
            <v>42887</v>
          </cell>
          <cell r="K37">
            <v>19.567108149355487</v>
          </cell>
          <cell r="L37">
            <v>11.220612353632701</v>
          </cell>
          <cell r="M37">
            <v>15.978114957194688</v>
          </cell>
        </row>
        <row r="38">
          <cell r="J38">
            <v>42917</v>
          </cell>
          <cell r="K38">
            <v>25.948742376905493</v>
          </cell>
          <cell r="L38">
            <v>17.806195909471736</v>
          </cell>
          <cell r="M38">
            <v>22.447447395908974</v>
          </cell>
        </row>
        <row r="39">
          <cell r="J39">
            <v>42948</v>
          </cell>
          <cell r="K39">
            <v>30.533541998786063</v>
          </cell>
          <cell r="L39">
            <v>22.35372369365761</v>
          </cell>
          <cell r="M39">
            <v>27.01622012758083</v>
          </cell>
        </row>
        <row r="40">
          <cell r="J40">
            <v>42979</v>
          </cell>
          <cell r="K40">
            <v>28.60406750542068</v>
          </cell>
          <cell r="L40">
            <v>24.625492661231061</v>
          </cell>
          <cell r="M40">
            <v>26.893280322419145</v>
          </cell>
        </row>
        <row r="41">
          <cell r="J41">
            <v>43009</v>
          </cell>
          <cell r="K41">
            <v>25.989913440328895</v>
          </cell>
          <cell r="L41">
            <v>23.628670382113711</v>
          </cell>
          <cell r="M41">
            <v>24.974578925296363</v>
          </cell>
        </row>
        <row r="42">
          <cell r="J42">
            <v>43040</v>
          </cell>
          <cell r="K42">
            <v>28.113163745580781</v>
          </cell>
          <cell r="L42">
            <v>24.546063644682789</v>
          </cell>
          <cell r="M42">
            <v>26.579310702194643</v>
          </cell>
        </row>
        <row r="43">
          <cell r="J43">
            <v>43070</v>
          </cell>
          <cell r="K43">
            <v>31.139757935734512</v>
          </cell>
          <cell r="L43">
            <v>25.554573205839706</v>
          </cell>
          <cell r="M43">
            <v>28.738128501879743</v>
          </cell>
        </row>
        <row r="44">
          <cell r="J44">
            <v>43101</v>
          </cell>
          <cell r="K44">
            <v>28.630777287719543</v>
          </cell>
          <cell r="L44">
            <v>25.311396386863883</v>
          </cell>
          <cell r="M44">
            <v>27.203443500351611</v>
          </cell>
        </row>
        <row r="45">
          <cell r="J45">
            <v>43132</v>
          </cell>
          <cell r="K45">
            <v>28.147454865511023</v>
          </cell>
          <cell r="L45">
            <v>24.544171124776078</v>
          </cell>
          <cell r="M45">
            <v>26.598042856994997</v>
          </cell>
        </row>
        <row r="46">
          <cell r="J46">
            <v>43160</v>
          </cell>
          <cell r="K46">
            <v>25.928937124008492</v>
          </cell>
          <cell r="L46">
            <v>23.163109089975052</v>
          </cell>
          <cell r="M46">
            <v>24.739631069374113</v>
          </cell>
        </row>
        <row r="47">
          <cell r="J47">
            <v>43191</v>
          </cell>
          <cell r="K47">
            <v>23.926099349564026</v>
          </cell>
          <cell r="L47">
            <v>17.808535582575868</v>
          </cell>
          <cell r="M47">
            <v>21.295546929759116</v>
          </cell>
          <cell r="U47">
            <v>0.84603740708183717</v>
          </cell>
          <cell r="V47">
            <v>0.15396259291816258</v>
          </cell>
        </row>
        <row r="48">
          <cell r="J48">
            <v>43221</v>
          </cell>
          <cell r="K48">
            <v>21.869745354539877</v>
          </cell>
          <cell r="L48">
            <v>14.506227195892377</v>
          </cell>
          <cell r="M48">
            <v>18.703432546321451</v>
          </cell>
        </row>
        <row r="49">
          <cell r="J49">
            <v>43252</v>
          </cell>
          <cell r="K49">
            <v>21.290968532515009</v>
          </cell>
          <cell r="L49">
            <v>13.740978319677208</v>
          </cell>
          <cell r="M49">
            <v>18.044472740994753</v>
          </cell>
        </row>
        <row r="50">
          <cell r="J50">
            <v>43282</v>
          </cell>
          <cell r="K50">
            <v>27.951055392666483</v>
          </cell>
          <cell r="L50">
            <v>19.022420599461491</v>
          </cell>
          <cell r="M50">
            <v>24.111742431588333</v>
          </cell>
        </row>
        <row r="51">
          <cell r="J51">
            <v>43313</v>
          </cell>
          <cell r="K51">
            <v>32.966684945847746</v>
          </cell>
          <cell r="L51">
            <v>22.908998099040591</v>
          </cell>
          <cell r="M51">
            <v>28.641879601720667</v>
          </cell>
        </row>
        <row r="52">
          <cell r="J52">
            <v>43344</v>
          </cell>
          <cell r="K52">
            <v>31.760542160779163</v>
          </cell>
          <cell r="L52">
            <v>27.527968507046641</v>
          </cell>
          <cell r="M52">
            <v>29.940535489674176</v>
          </cell>
        </row>
        <row r="53">
          <cell r="J53">
            <v>43374</v>
          </cell>
          <cell r="K53">
            <v>29.468658276207591</v>
          </cell>
          <cell r="L53">
            <v>26.133247323853649</v>
          </cell>
          <cell r="M53">
            <v>28.034431566695392</v>
          </cell>
        </row>
        <row r="54">
          <cell r="J54">
            <v>43405</v>
          </cell>
          <cell r="K54">
            <v>30.088737614669448</v>
          </cell>
          <cell r="L54">
            <v>26.33275976271338</v>
          </cell>
          <cell r="M54">
            <v>28.473667138328338</v>
          </cell>
        </row>
        <row r="55">
          <cell r="J55">
            <v>43435</v>
          </cell>
          <cell r="K55">
            <v>32.941209887940651</v>
          </cell>
          <cell r="L55">
            <v>27.872458924115442</v>
          </cell>
          <cell r="M55">
            <v>30.761646973495807</v>
          </cell>
        </row>
        <row r="56">
          <cell r="J56">
            <v>43466</v>
          </cell>
          <cell r="K56">
            <v>31.712489275242294</v>
          </cell>
          <cell r="L56">
            <v>26.936354878696161</v>
          </cell>
          <cell r="M56">
            <v>29.658751484727457</v>
          </cell>
        </row>
        <row r="57">
          <cell r="J57">
            <v>43497</v>
          </cell>
          <cell r="K57">
            <v>30.835402592959074</v>
          </cell>
          <cell r="L57">
            <v>26.812465517997179</v>
          </cell>
          <cell r="M57">
            <v>29.105539650725458</v>
          </cell>
        </row>
        <row r="58">
          <cell r="J58">
            <v>43525</v>
          </cell>
          <cell r="K58">
            <v>28.621915429574734</v>
          </cell>
          <cell r="L58">
            <v>25.577164974680983</v>
          </cell>
          <cell r="M58">
            <v>27.312672733970423</v>
          </cell>
        </row>
        <row r="59">
          <cell r="J59">
            <v>43556</v>
          </cell>
          <cell r="K59">
            <v>26.443074228179981</v>
          </cell>
          <cell r="L59">
            <v>19.292340728291087</v>
          </cell>
          <cell r="M59">
            <v>23.368258823227755</v>
          </cell>
        </row>
        <row r="60">
          <cell r="J60">
            <v>43586</v>
          </cell>
          <cell r="K60">
            <v>24.299465802918718</v>
          </cell>
          <cell r="L60">
            <v>16.136886504276422</v>
          </cell>
          <cell r="M60">
            <v>20.78955670450253</v>
          </cell>
        </row>
        <row r="61">
          <cell r="J61">
            <v>43617</v>
          </cell>
          <cell r="K61">
            <v>23.568072974269327</v>
          </cell>
          <cell r="L61">
            <v>15.659599382441499</v>
          </cell>
          <cell r="M61">
            <v>20.16742932978336</v>
          </cell>
        </row>
        <row r="62">
          <cell r="J62">
            <v>43647</v>
          </cell>
          <cell r="K62">
            <v>30.925149995339424</v>
          </cell>
          <cell r="L62">
            <v>19.937564650654554</v>
          </cell>
          <cell r="M62">
            <v>26.200488297124927</v>
          </cell>
        </row>
        <row r="63">
          <cell r="J63">
            <v>43678</v>
          </cell>
          <cell r="K63">
            <v>35.687791799189093</v>
          </cell>
          <cell r="L63">
            <v>23.767526389997087</v>
          </cell>
          <cell r="M63">
            <v>30.56207767323653</v>
          </cell>
        </row>
        <row r="64">
          <cell r="J64">
            <v>43709</v>
          </cell>
          <cell r="K64">
            <v>34.144843329282288</v>
          </cell>
          <cell r="L64">
            <v>27.917181599591359</v>
          </cell>
          <cell r="M64">
            <v>31.466948785515186</v>
          </cell>
        </row>
        <row r="65">
          <cell r="J65">
            <v>43739</v>
          </cell>
          <cell r="K65">
            <v>31.67789688175851</v>
          </cell>
          <cell r="L65">
            <v>27.132996379069681</v>
          </cell>
          <cell r="M65">
            <v>29.723589665602312</v>
          </cell>
        </row>
        <row r="66">
          <cell r="J66">
            <v>43770</v>
          </cell>
          <cell r="K66">
            <v>32.046545081261456</v>
          </cell>
          <cell r="L66">
            <v>27.40725949635403</v>
          </cell>
          <cell r="M66">
            <v>30.051652279751259</v>
          </cell>
        </row>
        <row r="67">
          <cell r="J67">
            <v>43800</v>
          </cell>
          <cell r="K67">
            <v>34.720098114991757</v>
          </cell>
          <cell r="L67">
            <v>28.352324326223467</v>
          </cell>
          <cell r="M67">
            <v>31.98195538582139</v>
          </cell>
        </row>
        <row r="68">
          <cell r="J68">
            <v>43831</v>
          </cell>
          <cell r="K68">
            <v>33.680304825844352</v>
          </cell>
          <cell r="L68">
            <v>28.662613580203033</v>
          </cell>
          <cell r="M68">
            <v>31.522697590218584</v>
          </cell>
        </row>
        <row r="69">
          <cell r="J69">
            <v>43862</v>
          </cell>
          <cell r="K69">
            <v>32.626697410422061</v>
          </cell>
          <cell r="L69">
            <v>28.634476412077113</v>
          </cell>
          <cell r="M69">
            <v>30.910042381133728</v>
          </cell>
        </row>
        <row r="70">
          <cell r="J70">
            <v>43891</v>
          </cell>
          <cell r="K70">
            <v>30.1830872836004</v>
          </cell>
          <cell r="L70">
            <v>27.179074268941818</v>
          </cell>
          <cell r="M70">
            <v>28.891361687297209</v>
          </cell>
        </row>
        <row r="71">
          <cell r="J71">
            <v>43922</v>
          </cell>
          <cell r="K71">
            <v>28.227572776912108</v>
          </cell>
          <cell r="L71">
            <v>20.355298064007044</v>
          </cell>
          <cell r="M71">
            <v>24.84249465036293</v>
          </cell>
        </row>
        <row r="72">
          <cell r="J72">
            <v>43952</v>
          </cell>
          <cell r="K72">
            <v>26.219011682208333</v>
          </cell>
          <cell r="L72">
            <v>16.92278350651835</v>
          </cell>
          <cell r="M72">
            <v>22.221633566661637</v>
          </cell>
        </row>
        <row r="73">
          <cell r="J73">
            <v>43983</v>
          </cell>
          <cell r="K73">
            <v>25.352232329581003</v>
          </cell>
          <cell r="L73">
            <v>16.319116204521151</v>
          </cell>
          <cell r="M73">
            <v>21.467992395805265</v>
          </cell>
        </row>
        <row r="74">
          <cell r="J74">
            <v>44013</v>
          </cell>
          <cell r="K74">
            <v>32.682881930752835</v>
          </cell>
          <cell r="L74">
            <v>22.026076777313772</v>
          </cell>
          <cell r="M74">
            <v>28.100455714774036</v>
          </cell>
        </row>
        <row r="75">
          <cell r="J75">
            <v>44044</v>
          </cell>
          <cell r="K75">
            <v>37.49153538475948</v>
          </cell>
          <cell r="L75">
            <v>25.653514055433138</v>
          </cell>
          <cell r="M75">
            <v>32.401186213149153</v>
          </cell>
        </row>
        <row r="76">
          <cell r="J76">
            <v>44075</v>
          </cell>
          <cell r="K76">
            <v>35.780428169965511</v>
          </cell>
          <cell r="L76">
            <v>29.905186853097064</v>
          </cell>
          <cell r="M76">
            <v>33.254074403712075</v>
          </cell>
        </row>
        <row r="77">
          <cell r="J77">
            <v>44105</v>
          </cell>
          <cell r="K77">
            <v>33.248582910570228</v>
          </cell>
          <cell r="L77">
            <v>29.146776520440923</v>
          </cell>
          <cell r="M77">
            <v>31.484806162814621</v>
          </cell>
        </row>
        <row r="78">
          <cell r="J78">
            <v>44136</v>
          </cell>
          <cell r="K78">
            <v>33.389774009721847</v>
          </cell>
          <cell r="L78">
            <v>29.373481254676303</v>
          </cell>
          <cell r="M78">
            <v>31.66276812505226</v>
          </cell>
        </row>
        <row r="79">
          <cell r="J79">
            <v>44166</v>
          </cell>
          <cell r="K79">
            <v>36.306635332501514</v>
          </cell>
          <cell r="L79">
            <v>30.354003815839409</v>
          </cell>
          <cell r="M79">
            <v>33.747003780336811</v>
          </cell>
        </row>
        <row r="80">
          <cell r="J80">
            <v>44197</v>
          </cell>
          <cell r="K80">
            <v>35.538718570509147</v>
          </cell>
          <cell r="L80">
            <v>30.098243272510238</v>
          </cell>
          <cell r="M80">
            <v>33.199314192369613</v>
          </cell>
        </row>
        <row r="81">
          <cell r="J81">
            <v>44228</v>
          </cell>
          <cell r="K81">
            <v>34.441695203358556</v>
          </cell>
          <cell r="L81">
            <v>29.266855297094285</v>
          </cell>
          <cell r="M81">
            <v>32.216514043664915</v>
          </cell>
        </row>
        <row r="82">
          <cell r="J82">
            <v>44256</v>
          </cell>
          <cell r="K82">
            <v>32.174954296098456</v>
          </cell>
          <cell r="L82">
            <v>27.807837773181667</v>
          </cell>
          <cell r="M82">
            <v>30.297094191244234</v>
          </cell>
        </row>
        <row r="83">
          <cell r="J83">
            <v>44287</v>
          </cell>
          <cell r="K83">
            <v>29.973960033500305</v>
          </cell>
          <cell r="L83">
            <v>21.911895091694056</v>
          </cell>
          <cell r="M83">
            <v>26.507272108523615</v>
          </cell>
        </row>
        <row r="84">
          <cell r="J84">
            <v>44317</v>
          </cell>
          <cell r="K84">
            <v>27.525178333472443</v>
          </cell>
          <cell r="L84">
            <v>18.357493208260159</v>
          </cell>
          <cell r="M84">
            <v>23.58307372963116</v>
          </cell>
        </row>
        <row r="85">
          <cell r="J85">
            <v>44348</v>
          </cell>
          <cell r="K85">
            <v>27.148949163651803</v>
          </cell>
          <cell r="L85">
            <v>17.976941919717138</v>
          </cell>
          <cell r="M85">
            <v>23.204986048759896</v>
          </cell>
        </row>
        <row r="86">
          <cell r="J86">
            <v>44378</v>
          </cell>
          <cell r="K86">
            <v>34.103562032452118</v>
          </cell>
          <cell r="L86">
            <v>24.110537683068614</v>
          </cell>
          <cell r="M86">
            <v>29.806561562217212</v>
          </cell>
        </row>
        <row r="87">
          <cell r="J87">
            <v>44409</v>
          </cell>
          <cell r="K87">
            <v>38.986344837767028</v>
          </cell>
          <cell r="L87">
            <v>26.922711793453164</v>
          </cell>
          <cell r="M87">
            <v>33.798982628712068</v>
          </cell>
        </row>
        <row r="88">
          <cell r="J88">
            <v>44440</v>
          </cell>
          <cell r="K88">
            <v>37.434497047942614</v>
          </cell>
          <cell r="L88">
            <v>31.399048309734081</v>
          </cell>
          <cell r="M88">
            <v>34.839254090512938</v>
          </cell>
        </row>
        <row r="89">
          <cell r="J89">
            <v>44470</v>
          </cell>
          <cell r="K89">
            <v>35.647784095250337</v>
          </cell>
          <cell r="L89">
            <v>29.725523730625895</v>
          </cell>
          <cell r="M89">
            <v>33.101212138461825</v>
          </cell>
        </row>
        <row r="90">
          <cell r="J90">
            <v>44501</v>
          </cell>
          <cell r="K90">
            <v>36.403057562461079</v>
          </cell>
          <cell r="L90">
            <v>31.150655795282983</v>
          </cell>
          <cell r="M90">
            <v>34.144524802574495</v>
          </cell>
        </row>
        <row r="91">
          <cell r="J91">
            <v>44531</v>
          </cell>
          <cell r="K91">
            <v>38.736995802618729</v>
          </cell>
          <cell r="L91">
            <v>32.31878590676704</v>
          </cell>
          <cell r="M91">
            <v>35.9771655474025</v>
          </cell>
        </row>
        <row r="92">
          <cell r="J92">
            <v>44562</v>
          </cell>
          <cell r="K92">
            <v>36.642906570315489</v>
          </cell>
          <cell r="L92">
            <v>30.80779615640035</v>
          </cell>
          <cell r="M92">
            <v>34.133809092331973</v>
          </cell>
        </row>
        <row r="93">
          <cell r="J93">
            <v>44593</v>
          </cell>
          <cell r="K93">
            <v>37.789078190321604</v>
          </cell>
          <cell r="L93">
            <v>32.723480241446438</v>
          </cell>
          <cell r="M93">
            <v>35.610871072305279</v>
          </cell>
        </row>
        <row r="94">
          <cell r="J94">
            <v>44621</v>
          </cell>
          <cell r="K94">
            <v>34.413280873518538</v>
          </cell>
          <cell r="L94">
            <v>29.732066425870883</v>
          </cell>
          <cell r="M94">
            <v>32.40035866103004</v>
          </cell>
        </row>
        <row r="95">
          <cell r="J95">
            <v>44652</v>
          </cell>
          <cell r="K95">
            <v>32.281156421295059</v>
          </cell>
          <cell r="L95">
            <v>25.778563568510648</v>
          </cell>
          <cell r="M95">
            <v>29.485041494597759</v>
          </cell>
        </row>
        <row r="96">
          <cell r="J96">
            <v>44682</v>
          </cell>
          <cell r="K96">
            <v>28.087133212673201</v>
          </cell>
          <cell r="L96">
            <v>21.099312090687899</v>
          </cell>
          <cell r="M96">
            <v>25.082370130219516</v>
          </cell>
        </row>
        <row r="97">
          <cell r="J97">
            <v>44713</v>
          </cell>
          <cell r="K97">
            <v>31.400920122474496</v>
          </cell>
          <cell r="L97">
            <v>23.378934903575974</v>
          </cell>
          <cell r="M97">
            <v>27.951466478348131</v>
          </cell>
        </row>
        <row r="98">
          <cell r="J98">
            <v>44743</v>
          </cell>
          <cell r="K98">
            <v>36.810354687735604</v>
          </cell>
          <cell r="L98">
            <v>28.071772035855652</v>
          </cell>
          <cell r="M98">
            <v>33.052764147427226</v>
          </cell>
        </row>
        <row r="99">
          <cell r="J99">
            <v>44774</v>
          </cell>
          <cell r="K99">
            <v>41.017683573369155</v>
          </cell>
          <cell r="L99">
            <v>29.08573020960409</v>
          </cell>
          <cell r="M99">
            <v>35.88694362695017</v>
          </cell>
        </row>
        <row r="100">
          <cell r="J100">
            <v>44805</v>
          </cell>
          <cell r="K100">
            <v>40.564012509539012</v>
          </cell>
          <cell r="L100">
            <v>33.300715795969332</v>
          </cell>
          <cell r="M100">
            <v>37.440794922704043</v>
          </cell>
        </row>
        <row r="101">
          <cell r="J101">
            <v>44835</v>
          </cell>
          <cell r="K101">
            <v>37.165669764638032</v>
          </cell>
          <cell r="L101">
            <v>30.66791463373421</v>
          </cell>
          <cell r="M101">
            <v>34.371635058349383</v>
          </cell>
        </row>
        <row r="102">
          <cell r="J102">
            <v>44866</v>
          </cell>
          <cell r="K102">
            <v>39.178441632257979</v>
          </cell>
          <cell r="L102">
            <v>32.890363279523093</v>
          </cell>
          <cell r="M102">
            <v>36.474567940581977</v>
          </cell>
        </row>
        <row r="103">
          <cell r="J103">
            <v>44896</v>
          </cell>
          <cell r="K103">
            <v>40.751413667041909</v>
          </cell>
          <cell r="L103">
            <v>33.857530686768882</v>
          </cell>
          <cell r="M103">
            <v>37.787043985524505</v>
          </cell>
        </row>
        <row r="104">
          <cell r="J104">
            <v>44927</v>
          </cell>
          <cell r="K104">
            <v>38.843501451160016</v>
          </cell>
          <cell r="L104">
            <v>32.087272152164815</v>
          </cell>
          <cell r="M104">
            <v>35.93832285259208</v>
          </cell>
        </row>
        <row r="105">
          <cell r="J105">
            <v>44958</v>
          </cell>
          <cell r="K105">
            <v>41.156463107277766</v>
          </cell>
          <cell r="L105">
            <v>34.370859266865054</v>
          </cell>
          <cell r="M105">
            <v>38.238653455900298</v>
          </cell>
        </row>
        <row r="106">
          <cell r="J106">
            <v>44986</v>
          </cell>
          <cell r="K106">
            <v>36.732416869008915</v>
          </cell>
          <cell r="L106">
            <v>30.979502500219109</v>
          </cell>
          <cell r="M106">
            <v>34.258663690429294</v>
          </cell>
        </row>
        <row r="107">
          <cell r="J107">
            <v>45017</v>
          </cell>
          <cell r="K107">
            <v>34.416551281509193</v>
          </cell>
          <cell r="L107">
            <v>29.927829116374568</v>
          </cell>
          <cell r="M107">
            <v>32.486400750501303</v>
          </cell>
        </row>
        <row r="108">
          <cell r="J108">
            <v>45047</v>
          </cell>
          <cell r="K108">
            <v>29.128795378427412</v>
          </cell>
          <cell r="L108">
            <v>23.736550097014991</v>
          </cell>
          <cell r="M108">
            <v>26.81012990742007</v>
          </cell>
        </row>
        <row r="109">
          <cell r="J109">
            <v>45078</v>
          </cell>
          <cell r="K109">
            <v>35.715943045208022</v>
          </cell>
          <cell r="L109">
            <v>27.719390633160792</v>
          </cell>
          <cell r="M109">
            <v>32.277425508027711</v>
          </cell>
        </row>
        <row r="110">
          <cell r="J110">
            <v>45108</v>
          </cell>
          <cell r="K110">
            <v>39.236040117156229</v>
          </cell>
          <cell r="L110">
            <v>32.231272345796256</v>
          </cell>
          <cell r="M110">
            <v>36.22398997547144</v>
          </cell>
        </row>
        <row r="111">
          <cell r="J111">
            <v>45139</v>
          </cell>
          <cell r="K111">
            <v>43.006934596979001</v>
          </cell>
          <cell r="L111">
            <v>31.495990979044613</v>
          </cell>
          <cell r="M111">
            <v>38.057228841267211</v>
          </cell>
        </row>
        <row r="112">
          <cell r="J112">
            <v>45170</v>
          </cell>
          <cell r="K112">
            <v>43.715377693574894</v>
          </cell>
          <cell r="L112">
            <v>35.558959443075601</v>
          </cell>
          <cell r="M112">
            <v>40.208117845860194</v>
          </cell>
        </row>
        <row r="113">
          <cell r="J113">
            <v>45200</v>
          </cell>
          <cell r="K113">
            <v>38.642350558557489</v>
          </cell>
          <cell r="L113">
            <v>33.017904923299113</v>
          </cell>
          <cell r="M113">
            <v>36.223838935396387</v>
          </cell>
        </row>
        <row r="114">
          <cell r="J114">
            <v>45231</v>
          </cell>
          <cell r="K114">
            <v>41.519414993400837</v>
          </cell>
          <cell r="L114">
            <v>34.515504521730442</v>
          </cell>
          <cell r="M114">
            <v>38.507733490582567</v>
          </cell>
        </row>
        <row r="115">
          <cell r="J115">
            <v>45261</v>
          </cell>
          <cell r="K115">
            <v>42.637692545421054</v>
          </cell>
          <cell r="L115">
            <v>35.103204867404365</v>
          </cell>
          <cell r="M115">
            <v>39.397862843873881</v>
          </cell>
        </row>
        <row r="116">
          <cell r="J116">
            <v>45292</v>
          </cell>
          <cell r="K116">
            <v>41.487269100000006</v>
          </cell>
          <cell r="L116">
            <v>35.154567799999995</v>
          </cell>
          <cell r="M116">
            <v>38.764207540999998</v>
          </cell>
        </row>
        <row r="117">
          <cell r="J117">
            <v>45323</v>
          </cell>
          <cell r="K117">
            <v>43.029638499999997</v>
          </cell>
          <cell r="L117">
            <v>36.714207399999999</v>
          </cell>
          <cell r="M117">
            <v>40.314003126999999</v>
          </cell>
        </row>
        <row r="118">
          <cell r="J118">
            <v>45352</v>
          </cell>
          <cell r="K118">
            <v>38.720404199999997</v>
          </cell>
          <cell r="L118">
            <v>34.101708500000001</v>
          </cell>
          <cell r="M118">
            <v>36.734365048999997</v>
          </cell>
        </row>
        <row r="119">
          <cell r="J119">
            <v>45383</v>
          </cell>
          <cell r="K119">
            <v>36.958962700000001</v>
          </cell>
          <cell r="L119">
            <v>33.048196799999999</v>
          </cell>
          <cell r="M119">
            <v>35.277333362999997</v>
          </cell>
        </row>
        <row r="120">
          <cell r="J120">
            <v>45413</v>
          </cell>
          <cell r="K120">
            <v>29.738377499999999</v>
          </cell>
          <cell r="L120">
            <v>25.972135999999999</v>
          </cell>
          <cell r="M120">
            <v>28.118893654999994</v>
          </cell>
        </row>
        <row r="121">
          <cell r="J121">
            <v>45444</v>
          </cell>
          <cell r="K121">
            <v>35.975518199999996</v>
          </cell>
          <cell r="L121">
            <v>29.846802000000004</v>
          </cell>
          <cell r="M121">
            <v>33.340170233999999</v>
          </cell>
        </row>
        <row r="122">
          <cell r="J122">
            <v>45474</v>
          </cell>
          <cell r="K122">
            <v>41.237815200000007</v>
          </cell>
          <cell r="L122">
            <v>32.739345</v>
          </cell>
          <cell r="M122">
            <v>37.583473013999999</v>
          </cell>
        </row>
        <row r="123">
          <cell r="J123">
            <v>45505</v>
          </cell>
          <cell r="K123">
            <v>45.936894000000002</v>
          </cell>
          <cell r="L123">
            <v>35.334221100000008</v>
          </cell>
          <cell r="M123">
            <v>41.377744653000008</v>
          </cell>
        </row>
        <row r="124">
          <cell r="J124">
            <v>45536</v>
          </cell>
          <cell r="K124">
            <v>47.369253999999998</v>
          </cell>
          <cell r="L124">
            <v>37.765206400000004</v>
          </cell>
          <cell r="M124">
            <v>43.239513532000004</v>
          </cell>
        </row>
        <row r="125">
          <cell r="J125">
            <v>45566</v>
          </cell>
          <cell r="K125">
            <v>41.234943000000001</v>
          </cell>
          <cell r="L125">
            <v>35.24537740000001</v>
          </cell>
          <cell r="M125">
            <v>38.659429791999997</v>
          </cell>
        </row>
        <row r="126">
          <cell r="J126">
            <v>45597</v>
          </cell>
          <cell r="K126">
            <v>44.069286000000005</v>
          </cell>
          <cell r="L126">
            <v>36.526226900000005</v>
          </cell>
          <cell r="M126">
            <v>40.825770587000001</v>
          </cell>
        </row>
        <row r="127">
          <cell r="J127">
            <v>45627</v>
          </cell>
          <cell r="K127">
            <v>45.411766400000005</v>
          </cell>
          <cell r="L127">
            <v>38.222541800000002</v>
          </cell>
          <cell r="M127">
            <v>42.320399821999999</v>
          </cell>
        </row>
        <row r="128">
          <cell r="J128">
            <v>45658</v>
          </cell>
          <cell r="K128">
            <v>43.957384599999997</v>
          </cell>
          <cell r="L128">
            <v>37.208582100000001</v>
          </cell>
          <cell r="M128">
            <v>41.055399524999999</v>
          </cell>
        </row>
        <row r="129">
          <cell r="J129">
            <v>45689</v>
          </cell>
          <cell r="K129">
            <v>46.293465099999999</v>
          </cell>
          <cell r="L129">
            <v>39.351360200000002</v>
          </cell>
          <cell r="M129">
            <v>43.308359992999996</v>
          </cell>
        </row>
        <row r="130">
          <cell r="J130">
            <v>45717</v>
          </cell>
          <cell r="K130">
            <v>41.290517100000002</v>
          </cell>
          <cell r="L130">
            <v>36.165576300000005</v>
          </cell>
          <cell r="M130">
            <v>39.086792556000006</v>
          </cell>
        </row>
        <row r="131">
          <cell r="J131">
            <v>45748</v>
          </cell>
          <cell r="K131">
            <v>39.274839699999994</v>
          </cell>
          <cell r="L131">
            <v>34.974193999999997</v>
          </cell>
          <cell r="M131">
            <v>37.425562048999993</v>
          </cell>
        </row>
        <row r="132">
          <cell r="J132">
            <v>45778</v>
          </cell>
          <cell r="K132">
            <v>31.515341400000001</v>
          </cell>
          <cell r="L132">
            <v>27.459721400000006</v>
          </cell>
          <cell r="M132">
            <v>29.771424799999998</v>
          </cell>
        </row>
        <row r="133">
          <cell r="J133">
            <v>45809</v>
          </cell>
          <cell r="K133">
            <v>38.891174999999997</v>
          </cell>
          <cell r="L133">
            <v>31.539093700000002</v>
          </cell>
          <cell r="M133">
            <v>35.729780040999998</v>
          </cell>
        </row>
        <row r="134">
          <cell r="J134">
            <v>45839</v>
          </cell>
          <cell r="K134">
            <v>43.936765799999996</v>
          </cell>
          <cell r="L134">
            <v>35.139003700000004</v>
          </cell>
          <cell r="M134">
            <v>40.153728096999998</v>
          </cell>
        </row>
        <row r="135">
          <cell r="J135">
            <v>45870</v>
          </cell>
          <cell r="K135">
            <v>49.365698000000009</v>
          </cell>
          <cell r="L135">
            <v>38.682619600000002</v>
          </cell>
          <cell r="M135">
            <v>44.771974288000003</v>
          </cell>
        </row>
        <row r="136">
          <cell r="J136">
            <v>45901</v>
          </cell>
          <cell r="K136">
            <v>50.630898899999998</v>
          </cell>
          <cell r="L136">
            <v>40.352653500000002</v>
          </cell>
          <cell r="M136">
            <v>46.211253377999995</v>
          </cell>
        </row>
        <row r="137">
          <cell r="J137">
            <v>45931</v>
          </cell>
          <cell r="K137">
            <v>43.418008100000002</v>
          </cell>
          <cell r="L137">
            <v>37.470909599999999</v>
          </cell>
          <cell r="M137">
            <v>40.860755744999999</v>
          </cell>
        </row>
        <row r="138">
          <cell r="J138">
            <v>45962</v>
          </cell>
          <cell r="K138">
            <v>45.1162414</v>
          </cell>
          <cell r="L138">
            <v>37.974275599999999</v>
          </cell>
          <cell r="M138">
            <v>42.045196105999999</v>
          </cell>
        </row>
        <row r="139">
          <cell r="J139">
            <v>45992</v>
          </cell>
          <cell r="K139">
            <v>47.259897600000002</v>
          </cell>
          <cell r="L139">
            <v>39.545180800000004</v>
          </cell>
          <cell r="M139">
            <v>43.942569376000002</v>
          </cell>
        </row>
        <row r="140">
          <cell r="J140">
            <v>46023</v>
          </cell>
          <cell r="K140">
            <v>45.733458299999995</v>
          </cell>
          <cell r="L140">
            <v>38.534884699999999</v>
          </cell>
          <cell r="M140">
            <v>42.638071651999994</v>
          </cell>
        </row>
        <row r="141">
          <cell r="J141">
            <v>46054</v>
          </cell>
          <cell r="K141">
            <v>48.238484800000002</v>
          </cell>
          <cell r="L141">
            <v>40.829286000000003</v>
          </cell>
          <cell r="M141">
            <v>45.052529316000005</v>
          </cell>
        </row>
        <row r="142">
          <cell r="J142">
            <v>46082</v>
          </cell>
          <cell r="K142">
            <v>42.420858500000001</v>
          </cell>
          <cell r="L142">
            <v>37.228261600000003</v>
          </cell>
          <cell r="M142">
            <v>40.188041833</v>
          </cell>
        </row>
        <row r="143">
          <cell r="J143">
            <v>46113</v>
          </cell>
          <cell r="K143">
            <v>40.291051899999999</v>
          </cell>
          <cell r="L143">
            <v>35.793675300000004</v>
          </cell>
          <cell r="M143">
            <v>38.357179962000004</v>
          </cell>
        </row>
        <row r="144">
          <cell r="J144">
            <v>46143</v>
          </cell>
          <cell r="K144">
            <v>32.983024499999999</v>
          </cell>
          <cell r="L144">
            <v>30.604773000000002</v>
          </cell>
          <cell r="M144">
            <v>31.960376354999998</v>
          </cell>
        </row>
        <row r="145">
          <cell r="J145">
            <v>46174</v>
          </cell>
          <cell r="K145">
            <v>39.840611700000004</v>
          </cell>
          <cell r="L145">
            <v>31.895895400000004</v>
          </cell>
          <cell r="M145">
            <v>36.424383691000003</v>
          </cell>
        </row>
        <row r="146">
          <cell r="J146">
            <v>46204</v>
          </cell>
          <cell r="K146">
            <v>45.275484499999997</v>
          </cell>
          <cell r="L146">
            <v>36.562843599999994</v>
          </cell>
          <cell r="M146">
            <v>41.529048912999997</v>
          </cell>
        </row>
        <row r="147">
          <cell r="J147">
            <v>46235</v>
          </cell>
          <cell r="K147">
            <v>50.605581999999998</v>
          </cell>
          <cell r="L147">
            <v>39.651285000000001</v>
          </cell>
          <cell r="M147">
            <v>45.895234289999998</v>
          </cell>
        </row>
        <row r="148">
          <cell r="J148">
            <v>46266</v>
          </cell>
          <cell r="K148">
            <v>51.933137000000002</v>
          </cell>
          <cell r="L148">
            <v>41.286541100000001</v>
          </cell>
          <cell r="M148">
            <v>47.355100762999996</v>
          </cell>
        </row>
        <row r="149">
          <cell r="J149">
            <v>46296</v>
          </cell>
          <cell r="K149">
            <v>44.782392199999997</v>
          </cell>
          <cell r="L149">
            <v>38.274518800000003</v>
          </cell>
          <cell r="M149">
            <v>41.984006637999997</v>
          </cell>
        </row>
        <row r="150">
          <cell r="J150">
            <v>46327</v>
          </cell>
          <cell r="K150">
            <v>47.6637147</v>
          </cell>
          <cell r="L150">
            <v>39.7684827</v>
          </cell>
          <cell r="M150">
            <v>44.268764939999997</v>
          </cell>
        </row>
        <row r="151">
          <cell r="J151">
            <v>46357</v>
          </cell>
          <cell r="K151">
            <v>49.076920999999999</v>
          </cell>
          <cell r="L151">
            <v>40.995555500000009</v>
          </cell>
          <cell r="M151">
            <v>45.601933834999997</v>
          </cell>
        </row>
        <row r="152">
          <cell r="J152">
            <v>46388</v>
          </cell>
          <cell r="K152">
            <v>47.100335100000002</v>
          </cell>
          <cell r="L152">
            <v>40.214018700000004</v>
          </cell>
          <cell r="M152">
            <v>44.139219048000001</v>
          </cell>
        </row>
        <row r="153">
          <cell r="J153">
            <v>46419</v>
          </cell>
          <cell r="K153">
            <v>49.329792699999999</v>
          </cell>
          <cell r="L153">
            <v>41.793924099999998</v>
          </cell>
          <cell r="M153">
            <v>46.089369201999993</v>
          </cell>
        </row>
        <row r="154">
          <cell r="J154">
            <v>46447</v>
          </cell>
          <cell r="K154">
            <v>44.452130199999999</v>
          </cell>
          <cell r="L154">
            <v>38.501808100000005</v>
          </cell>
          <cell r="M154">
            <v>41.893491697000002</v>
          </cell>
        </row>
        <row r="155">
          <cell r="J155">
            <v>46478</v>
          </cell>
          <cell r="K155">
            <v>41.314754000000008</v>
          </cell>
          <cell r="L155">
            <v>36.900202900000004</v>
          </cell>
          <cell r="M155">
            <v>39.416497027000005</v>
          </cell>
        </row>
        <row r="156">
          <cell r="J156">
            <v>46508</v>
          </cell>
          <cell r="K156">
            <v>33.7668605</v>
          </cell>
          <cell r="L156">
            <v>31.383099700000002</v>
          </cell>
          <cell r="M156">
            <v>32.741843355999997</v>
          </cell>
        </row>
        <row r="157">
          <cell r="J157">
            <v>46539</v>
          </cell>
          <cell r="K157">
            <v>41.960735</v>
          </cell>
          <cell r="L157">
            <v>33.5107128</v>
          </cell>
          <cell r="M157">
            <v>38.327225454000001</v>
          </cell>
        </row>
        <row r="158">
          <cell r="J158">
            <v>46569</v>
          </cell>
          <cell r="K158">
            <v>47.055763800000001</v>
          </cell>
          <cell r="L158">
            <v>37.995721000000003</v>
          </cell>
          <cell r="M158">
            <v>43.159945395999998</v>
          </cell>
        </row>
        <row r="159">
          <cell r="J159">
            <v>46600</v>
          </cell>
          <cell r="K159">
            <v>52.807780000000008</v>
          </cell>
          <cell r="L159">
            <v>41.227066200000003</v>
          </cell>
          <cell r="M159">
            <v>47.828073066000002</v>
          </cell>
        </row>
        <row r="160">
          <cell r="J160">
            <v>46631</v>
          </cell>
          <cell r="K160">
            <v>54.180534899999998</v>
          </cell>
          <cell r="L160">
            <v>43.433305700000005</v>
          </cell>
          <cell r="M160">
            <v>49.559226343999995</v>
          </cell>
        </row>
        <row r="161">
          <cell r="J161">
            <v>46661</v>
          </cell>
          <cell r="K161">
            <v>48.207409600000005</v>
          </cell>
          <cell r="L161">
            <v>41.3009348</v>
          </cell>
          <cell r="M161">
            <v>45.237625436000002</v>
          </cell>
        </row>
        <row r="162">
          <cell r="J162">
            <v>46692</v>
          </cell>
          <cell r="K162">
            <v>51.874747800000002</v>
          </cell>
          <cell r="L162">
            <v>42.938152500000001</v>
          </cell>
          <cell r="M162">
            <v>48.032011820999998</v>
          </cell>
        </row>
        <row r="163">
          <cell r="J163">
            <v>46722</v>
          </cell>
          <cell r="K163">
            <v>52.146987000000003</v>
          </cell>
          <cell r="L163">
            <v>43.475775999999996</v>
          </cell>
          <cell r="M163">
            <v>48.418366269999993</v>
          </cell>
        </row>
        <row r="164">
          <cell r="J164">
            <v>46753</v>
          </cell>
          <cell r="K164">
            <v>49.686568399999999</v>
          </cell>
          <cell r="L164">
            <v>42.936942600000002</v>
          </cell>
          <cell r="M164">
            <v>46.784229306</v>
          </cell>
        </row>
        <row r="165">
          <cell r="J165">
            <v>46784</v>
          </cell>
          <cell r="K165">
            <v>52.209170299999997</v>
          </cell>
          <cell r="L165">
            <v>44.736397100000005</v>
          </cell>
          <cell r="M165">
            <v>48.995877823999997</v>
          </cell>
        </row>
        <row r="166">
          <cell r="J166">
            <v>46813</v>
          </cell>
          <cell r="K166">
            <v>46.7954206</v>
          </cell>
          <cell r="L166">
            <v>40.934911600000007</v>
          </cell>
          <cell r="M166">
            <v>44.275401729999999</v>
          </cell>
        </row>
        <row r="167">
          <cell r="J167">
            <v>46844</v>
          </cell>
          <cell r="K167">
            <v>43.869229799999999</v>
          </cell>
          <cell r="L167">
            <v>39.497403599999998</v>
          </cell>
          <cell r="M167">
            <v>41.989344533999997</v>
          </cell>
        </row>
        <row r="168">
          <cell r="J168">
            <v>46874</v>
          </cell>
          <cell r="K168">
            <v>36.995133699999997</v>
          </cell>
          <cell r="L168">
            <v>33.570160700000002</v>
          </cell>
          <cell r="M168">
            <v>35.52239531</v>
          </cell>
        </row>
        <row r="169">
          <cell r="J169">
            <v>46905</v>
          </cell>
          <cell r="K169">
            <v>45.315703899999995</v>
          </cell>
          <cell r="L169">
            <v>36.225361500000005</v>
          </cell>
          <cell r="M169">
            <v>41.406856667999996</v>
          </cell>
        </row>
        <row r="170">
          <cell r="J170">
            <v>46935</v>
          </cell>
          <cell r="K170">
            <v>50.056565599999999</v>
          </cell>
          <cell r="L170">
            <v>41.258343800000006</v>
          </cell>
          <cell r="M170">
            <v>46.273330225999999</v>
          </cell>
        </row>
        <row r="171">
          <cell r="J171">
            <v>46966</v>
          </cell>
          <cell r="K171">
            <v>55.534950999999992</v>
          </cell>
          <cell r="L171">
            <v>43.535669100000007</v>
          </cell>
          <cell r="M171">
            <v>50.375259782999997</v>
          </cell>
        </row>
        <row r="172">
          <cell r="J172">
            <v>46997</v>
          </cell>
          <cell r="K172">
            <v>56.395310500000001</v>
          </cell>
          <cell r="L172">
            <v>46.142777699999996</v>
          </cell>
          <cell r="M172">
            <v>51.986721395999993</v>
          </cell>
        </row>
        <row r="173">
          <cell r="J173">
            <v>47027</v>
          </cell>
          <cell r="K173">
            <v>50.706861799999999</v>
          </cell>
          <cell r="L173">
            <v>43.7123864</v>
          </cell>
          <cell r="M173">
            <v>47.699237377999992</v>
          </cell>
        </row>
        <row r="174">
          <cell r="J174">
            <v>47058</v>
          </cell>
          <cell r="K174">
            <v>53.140662399999997</v>
          </cell>
          <cell r="L174">
            <v>44.327889900000002</v>
          </cell>
          <cell r="M174">
            <v>49.351170224999997</v>
          </cell>
        </row>
        <row r="175">
          <cell r="J175">
            <v>47088</v>
          </cell>
          <cell r="K175">
            <v>53.983687799999998</v>
          </cell>
          <cell r="L175">
            <v>46.047636400000002</v>
          </cell>
          <cell r="M175">
            <v>50.571185697999994</v>
          </cell>
        </row>
        <row r="176">
          <cell r="J176">
            <v>47119</v>
          </cell>
          <cell r="K176">
            <v>51.938376400000003</v>
          </cell>
          <cell r="L176">
            <v>44.2995892</v>
          </cell>
          <cell r="M176">
            <v>48.653697903999998</v>
          </cell>
        </row>
        <row r="177">
          <cell r="J177">
            <v>47150</v>
          </cell>
          <cell r="K177">
            <v>55.065736099999995</v>
          </cell>
          <cell r="L177">
            <v>46.872014100000001</v>
          </cell>
          <cell r="M177">
            <v>51.542435639999994</v>
          </cell>
        </row>
        <row r="178">
          <cell r="J178">
            <v>47178</v>
          </cell>
          <cell r="K178">
            <v>48.856930599999998</v>
          </cell>
          <cell r="L178">
            <v>43.179939400000002</v>
          </cell>
          <cell r="M178">
            <v>46.415824383999997</v>
          </cell>
        </row>
        <row r="179">
          <cell r="J179">
            <v>47209</v>
          </cell>
          <cell r="K179">
            <v>46.855847300000008</v>
          </cell>
          <cell r="L179">
            <v>42.254471600000002</v>
          </cell>
          <cell r="M179">
            <v>44.877255749</v>
          </cell>
        </row>
        <row r="180">
          <cell r="J180">
            <v>47239</v>
          </cell>
          <cell r="K180">
            <v>39.566498000000003</v>
          </cell>
          <cell r="L180">
            <v>36.183833199999995</v>
          </cell>
          <cell r="M180">
            <v>38.111952135999999</v>
          </cell>
        </row>
        <row r="181">
          <cell r="J181">
            <v>47270</v>
          </cell>
          <cell r="K181">
            <v>44.747074400000002</v>
          </cell>
          <cell r="L181">
            <v>37.092243800000006</v>
          </cell>
          <cell r="M181">
            <v>41.455497242</v>
          </cell>
        </row>
        <row r="182">
          <cell r="J182">
            <v>47300</v>
          </cell>
          <cell r="K182">
            <v>50.818523700000007</v>
          </cell>
          <cell r="L182">
            <v>42.057327199999996</v>
          </cell>
          <cell r="M182">
            <v>47.051209204999999</v>
          </cell>
        </row>
        <row r="183">
          <cell r="J183">
            <v>47331</v>
          </cell>
          <cell r="K183">
            <v>57.280957999999998</v>
          </cell>
          <cell r="L183">
            <v>44.6713053</v>
          </cell>
          <cell r="M183">
            <v>51.858807338999995</v>
          </cell>
        </row>
        <row r="184">
          <cell r="J184">
            <v>47362</v>
          </cell>
          <cell r="K184">
            <v>57.686473800000002</v>
          </cell>
          <cell r="L184">
            <v>47.595587000000002</v>
          </cell>
          <cell r="M184">
            <v>53.347392475999996</v>
          </cell>
        </row>
        <row r="185">
          <cell r="J185">
            <v>47392</v>
          </cell>
          <cell r="K185">
            <v>50.278776599999993</v>
          </cell>
          <cell r="L185">
            <v>43.644951400000004</v>
          </cell>
          <cell r="M185">
            <v>47.426231763999994</v>
          </cell>
        </row>
        <row r="186">
          <cell r="J186">
            <v>47423</v>
          </cell>
          <cell r="K186">
            <v>51.896645400000004</v>
          </cell>
          <cell r="L186">
            <v>44.086376900000005</v>
          </cell>
          <cell r="M186">
            <v>48.538229944999998</v>
          </cell>
        </row>
        <row r="187">
          <cell r="J187">
            <v>47453</v>
          </cell>
          <cell r="K187">
            <v>53.808254300000002</v>
          </cell>
          <cell r="L187">
            <v>46.158712700000002</v>
          </cell>
          <cell r="M187">
            <v>50.518951412</v>
          </cell>
        </row>
        <row r="188">
          <cell r="J188">
            <v>47484</v>
          </cell>
          <cell r="K188">
            <v>52.580855499999998</v>
          </cell>
          <cell r="L188">
            <v>44.5947137</v>
          </cell>
          <cell r="M188">
            <v>49.146814526</v>
          </cell>
        </row>
        <row r="189">
          <cell r="J189">
            <v>47515</v>
          </cell>
          <cell r="K189">
            <v>55.874215599999999</v>
          </cell>
          <cell r="L189">
            <v>47.684077800000004</v>
          </cell>
          <cell r="M189">
            <v>52.352456345999997</v>
          </cell>
        </row>
        <row r="190">
          <cell r="J190">
            <v>47543</v>
          </cell>
          <cell r="K190">
            <v>50.140831899999995</v>
          </cell>
          <cell r="L190">
            <v>44.401868800000003</v>
          </cell>
          <cell r="M190">
            <v>47.673077766999995</v>
          </cell>
        </row>
        <row r="191">
          <cell r="J191">
            <v>47574</v>
          </cell>
          <cell r="K191">
            <v>47.55602240000001</v>
          </cell>
          <cell r="L191">
            <v>42.721305300000004</v>
          </cell>
          <cell r="M191">
            <v>45.477094047000008</v>
          </cell>
        </row>
        <row r="192">
          <cell r="J192">
            <v>47604</v>
          </cell>
          <cell r="K192">
            <v>39.645007999999997</v>
          </cell>
          <cell r="L192">
            <v>36.481392700000001</v>
          </cell>
          <cell r="M192">
            <v>38.284653420999994</v>
          </cell>
        </row>
        <row r="193">
          <cell r="J193">
            <v>47635</v>
          </cell>
          <cell r="K193">
            <v>46.165172500000004</v>
          </cell>
          <cell r="L193">
            <v>38.981926300000005</v>
          </cell>
          <cell r="M193">
            <v>43.076376633999999</v>
          </cell>
        </row>
        <row r="194">
          <cell r="J194">
            <v>47665</v>
          </cell>
          <cell r="K194">
            <v>52.565380300000001</v>
          </cell>
          <cell r="L194">
            <v>43.246337400000002</v>
          </cell>
          <cell r="M194">
            <v>48.558191852999997</v>
          </cell>
        </row>
        <row r="195">
          <cell r="J195">
            <v>47696</v>
          </cell>
          <cell r="K195">
            <v>59.745545999999997</v>
          </cell>
          <cell r="L195">
            <v>46.645657800000002</v>
          </cell>
          <cell r="M195">
            <v>54.112594074</v>
          </cell>
        </row>
        <row r="196">
          <cell r="J196">
            <v>47727</v>
          </cell>
          <cell r="K196">
            <v>61.246085799999996</v>
          </cell>
          <cell r="L196">
            <v>49.965252899999996</v>
          </cell>
          <cell r="M196">
            <v>56.395327652999988</v>
          </cell>
        </row>
        <row r="197">
          <cell r="J197">
            <v>47757</v>
          </cell>
          <cell r="K197">
            <v>53.880208500000009</v>
          </cell>
          <cell r="L197">
            <v>46.895398</v>
          </cell>
          <cell r="M197">
            <v>50.876739985</v>
          </cell>
        </row>
        <row r="198">
          <cell r="J198">
            <v>47788</v>
          </cell>
          <cell r="K198">
            <v>56.029132600000004</v>
          </cell>
          <cell r="L198">
            <v>47.564411800000002</v>
          </cell>
          <cell r="M198">
            <v>52.389302655999998</v>
          </cell>
        </row>
        <row r="199">
          <cell r="J199">
            <v>47818</v>
          </cell>
          <cell r="K199">
            <v>57.411308699999999</v>
          </cell>
          <cell r="L199">
            <v>49.261281400000001</v>
          </cell>
          <cell r="M199">
            <v>53.906796960999998</v>
          </cell>
        </row>
        <row r="200">
          <cell r="J200">
            <v>47849</v>
          </cell>
          <cell r="K200">
            <v>56.755923200000012</v>
          </cell>
          <cell r="L200">
            <v>48.333595099999997</v>
          </cell>
          <cell r="M200">
            <v>53.134322117000004</v>
          </cell>
        </row>
        <row r="201">
          <cell r="J201">
            <v>47880</v>
          </cell>
          <cell r="K201">
            <v>60.366960399999996</v>
          </cell>
          <cell r="L201">
            <v>51.204324800000002</v>
          </cell>
          <cell r="M201">
            <v>56.427027091999996</v>
          </cell>
        </row>
        <row r="202">
          <cell r="J202">
            <v>47908</v>
          </cell>
          <cell r="K202">
            <v>52.907917799999993</v>
          </cell>
          <cell r="L202">
            <v>47.496288800000002</v>
          </cell>
          <cell r="M202">
            <v>50.580917329999991</v>
          </cell>
        </row>
        <row r="203">
          <cell r="J203">
            <v>47939</v>
          </cell>
          <cell r="K203">
            <v>51.038848999999999</v>
          </cell>
          <cell r="L203">
            <v>45.598187500000009</v>
          </cell>
          <cell r="M203">
            <v>48.699364555000002</v>
          </cell>
        </row>
        <row r="204">
          <cell r="J204">
            <v>47969</v>
          </cell>
          <cell r="K204">
            <v>42.353491199999993</v>
          </cell>
          <cell r="L204">
            <v>38.718935899999998</v>
          </cell>
          <cell r="M204">
            <v>40.790632420999991</v>
          </cell>
        </row>
        <row r="205">
          <cell r="J205">
            <v>48000</v>
          </cell>
          <cell r="K205">
            <v>49.546510499999997</v>
          </cell>
          <cell r="L205">
            <v>41.413231300000007</v>
          </cell>
          <cell r="M205">
            <v>46.049200443999993</v>
          </cell>
        </row>
        <row r="206">
          <cell r="J206">
            <v>48030</v>
          </cell>
          <cell r="K206">
            <v>56.384673999999997</v>
          </cell>
          <cell r="L206">
            <v>46.336682400000001</v>
          </cell>
          <cell r="M206">
            <v>52.064037611999993</v>
          </cell>
        </row>
        <row r="207">
          <cell r="J207">
            <v>48061</v>
          </cell>
          <cell r="K207">
            <v>62.116803000000004</v>
          </cell>
          <cell r="L207">
            <v>49.222441500000002</v>
          </cell>
          <cell r="M207">
            <v>56.572227554999998</v>
          </cell>
        </row>
        <row r="208">
          <cell r="J208">
            <v>48092</v>
          </cell>
          <cell r="K208">
            <v>64.460986299999988</v>
          </cell>
          <cell r="L208">
            <v>52.929933300000002</v>
          </cell>
          <cell r="M208">
            <v>59.502633509999995</v>
          </cell>
        </row>
        <row r="209">
          <cell r="J209">
            <v>48122</v>
          </cell>
          <cell r="K209">
            <v>56.266817700000004</v>
          </cell>
          <cell r="L209">
            <v>49.166473199999999</v>
          </cell>
          <cell r="M209">
            <v>53.213669565000004</v>
          </cell>
        </row>
        <row r="210">
          <cell r="J210">
            <v>48153</v>
          </cell>
          <cell r="K210">
            <v>57.717466599999995</v>
          </cell>
          <cell r="L210">
            <v>49.301496900000004</v>
          </cell>
          <cell r="M210">
            <v>54.098599628999992</v>
          </cell>
        </row>
        <row r="211">
          <cell r="J211">
            <v>48183</v>
          </cell>
          <cell r="K211">
            <v>60.116765299999997</v>
          </cell>
          <cell r="L211">
            <v>51.053019100000007</v>
          </cell>
          <cell r="M211">
            <v>56.219354433999996</v>
          </cell>
        </row>
        <row r="212">
          <cell r="J212">
            <v>48214</v>
          </cell>
          <cell r="K212">
            <v>58.739466099999994</v>
          </cell>
          <cell r="L212">
            <v>50.051509300000006</v>
          </cell>
          <cell r="M212">
            <v>55.003644675999993</v>
          </cell>
        </row>
        <row r="213">
          <cell r="J213">
            <v>48245</v>
          </cell>
          <cell r="K213">
            <v>62.0126609</v>
          </cell>
          <cell r="L213">
            <v>52.043059700000001</v>
          </cell>
          <cell r="M213">
            <v>57.725732383999997</v>
          </cell>
        </row>
        <row r="214">
          <cell r="J214">
            <v>48274</v>
          </cell>
          <cell r="K214">
            <v>54.466053099999996</v>
          </cell>
          <cell r="L214">
            <v>48.4401984</v>
          </cell>
          <cell r="M214">
            <v>51.874935578999995</v>
          </cell>
        </row>
        <row r="215">
          <cell r="J215">
            <v>48305</v>
          </cell>
          <cell r="K215">
            <v>52.590111299999997</v>
          </cell>
          <cell r="L215">
            <v>47.573576200000005</v>
          </cell>
          <cell r="M215">
            <v>50.433001207000004</v>
          </cell>
        </row>
        <row r="216">
          <cell r="J216">
            <v>48335</v>
          </cell>
          <cell r="K216">
            <v>44.063074499999999</v>
          </cell>
          <cell r="L216">
            <v>40.719888600000004</v>
          </cell>
          <cell r="M216">
            <v>42.625504562999993</v>
          </cell>
        </row>
        <row r="217">
          <cell r="J217">
            <v>48366</v>
          </cell>
          <cell r="K217">
            <v>50.820445599999999</v>
          </cell>
          <cell r="L217">
            <v>42.400638200000003</v>
          </cell>
          <cell r="M217">
            <v>47.199928417999999</v>
          </cell>
        </row>
        <row r="218">
          <cell r="J218">
            <v>48396</v>
          </cell>
          <cell r="K218">
            <v>56.9818979</v>
          </cell>
          <cell r="L218">
            <v>46.959916700000001</v>
          </cell>
          <cell r="M218">
            <v>52.672445983999999</v>
          </cell>
        </row>
        <row r="219">
          <cell r="J219">
            <v>48427</v>
          </cell>
          <cell r="K219">
            <v>63.303275999999997</v>
          </cell>
          <cell r="L219">
            <v>49.969761900000002</v>
          </cell>
          <cell r="M219">
            <v>57.569864936999998</v>
          </cell>
        </row>
        <row r="220">
          <cell r="J220">
            <v>48458</v>
          </cell>
          <cell r="K220">
            <v>64.376925999999997</v>
          </cell>
          <cell r="L220">
            <v>53.287614699999999</v>
          </cell>
          <cell r="M220">
            <v>59.608522140999995</v>
          </cell>
        </row>
        <row r="221">
          <cell r="J221">
            <v>48488</v>
          </cell>
          <cell r="K221">
            <v>56.427455599999995</v>
          </cell>
          <cell r="L221">
            <v>49.748735600000003</v>
          </cell>
          <cell r="M221">
            <v>53.555605999999997</v>
          </cell>
        </row>
        <row r="222">
          <cell r="J222">
            <v>48519</v>
          </cell>
          <cell r="K222">
            <v>59.011456299999999</v>
          </cell>
          <cell r="L222">
            <v>49.850075900000007</v>
          </cell>
          <cell r="M222">
            <v>55.072062727999999</v>
          </cell>
        </row>
        <row r="223">
          <cell r="J223">
            <v>48549</v>
          </cell>
          <cell r="K223">
            <v>60.6399744</v>
          </cell>
          <cell r="L223">
            <v>51.675192200000005</v>
          </cell>
          <cell r="M223">
            <v>56.785118054000002</v>
          </cell>
        </row>
        <row r="224">
          <cell r="J224">
            <v>48580</v>
          </cell>
          <cell r="K224">
            <v>59.116253599999993</v>
          </cell>
          <cell r="L224">
            <v>50.701051300000003</v>
          </cell>
          <cell r="M224">
            <v>55.497716611000001</v>
          </cell>
        </row>
        <row r="225">
          <cell r="J225">
            <v>48611</v>
          </cell>
          <cell r="K225">
            <v>62.699695000000006</v>
          </cell>
          <cell r="L225">
            <v>52.776666300000002</v>
          </cell>
          <cell r="M225">
            <v>58.432792659</v>
          </cell>
        </row>
        <row r="226">
          <cell r="J226">
            <v>48639</v>
          </cell>
          <cell r="K226">
            <v>54.953842399999999</v>
          </cell>
          <cell r="L226">
            <v>49.212685200000003</v>
          </cell>
          <cell r="M226">
            <v>52.485144804000001</v>
          </cell>
        </row>
        <row r="227">
          <cell r="J227">
            <v>48670</v>
          </cell>
          <cell r="K227">
            <v>52.5939993</v>
          </cell>
          <cell r="L227">
            <v>47.625693200000001</v>
          </cell>
          <cell r="M227">
            <v>50.457627676999998</v>
          </cell>
        </row>
        <row r="228">
          <cell r="J228">
            <v>48700</v>
          </cell>
          <cell r="K228">
            <v>43.609824200000006</v>
          </cell>
          <cell r="L228">
            <v>40.555333900000001</v>
          </cell>
          <cell r="M228">
            <v>42.296393371000001</v>
          </cell>
        </row>
        <row r="229">
          <cell r="J229">
            <v>48731</v>
          </cell>
          <cell r="K229">
            <v>51.245702700000002</v>
          </cell>
          <cell r="L229">
            <v>43.146857199999999</v>
          </cell>
          <cell r="M229">
            <v>47.763199134999994</v>
          </cell>
        </row>
        <row r="230">
          <cell r="J230">
            <v>48761</v>
          </cell>
          <cell r="K230">
            <v>58.016458899999996</v>
          </cell>
          <cell r="L230">
            <v>48.287817000000004</v>
          </cell>
          <cell r="M230">
            <v>53.833142882999994</v>
          </cell>
        </row>
        <row r="231">
          <cell r="J231">
            <v>48792</v>
          </cell>
          <cell r="K231">
            <v>64.768613999999999</v>
          </cell>
          <cell r="L231">
            <v>50.513313199999999</v>
          </cell>
          <cell r="M231">
            <v>58.638834656</v>
          </cell>
        </row>
        <row r="232">
          <cell r="J232">
            <v>48823</v>
          </cell>
          <cell r="K232">
            <v>65.842453599999999</v>
          </cell>
          <cell r="L232">
            <v>54.6044743</v>
          </cell>
          <cell r="M232">
            <v>61.010122500999998</v>
          </cell>
        </row>
        <row r="233">
          <cell r="J233">
            <v>48853</v>
          </cell>
          <cell r="K233">
            <v>59.0664838</v>
          </cell>
          <cell r="L233">
            <v>51.869668900000001</v>
          </cell>
          <cell r="M233">
            <v>55.971853392999989</v>
          </cell>
        </row>
        <row r="234">
          <cell r="J234">
            <v>48884</v>
          </cell>
          <cell r="K234">
            <v>62.920305500000005</v>
          </cell>
          <cell r="L234">
            <v>52.105343200000007</v>
          </cell>
          <cell r="M234">
            <v>58.269871711</v>
          </cell>
        </row>
        <row r="235">
          <cell r="J235">
            <v>48914</v>
          </cell>
          <cell r="K235">
            <v>63.331136199999996</v>
          </cell>
          <cell r="L235">
            <v>53.720479500000003</v>
          </cell>
          <cell r="M235">
            <v>59.198553818999997</v>
          </cell>
        </row>
        <row r="236">
          <cell r="J236">
            <v>48945</v>
          </cell>
          <cell r="K236">
            <v>61.408858099999996</v>
          </cell>
          <cell r="L236">
            <v>52.676151400000002</v>
          </cell>
          <cell r="M236">
            <v>57.653794218999998</v>
          </cell>
        </row>
        <row r="237">
          <cell r="J237">
            <v>48976</v>
          </cell>
          <cell r="K237">
            <v>64.409637599999996</v>
          </cell>
          <cell r="L237">
            <v>54.8559676</v>
          </cell>
          <cell r="M237">
            <v>60.301559499999996</v>
          </cell>
        </row>
        <row r="238">
          <cell r="J238">
            <v>49004</v>
          </cell>
          <cell r="K238">
            <v>56.390015499999997</v>
          </cell>
          <cell r="L238">
            <v>51.105920900000001</v>
          </cell>
          <cell r="M238">
            <v>54.117854821999998</v>
          </cell>
        </row>
        <row r="239">
          <cell r="J239">
            <v>49035</v>
          </cell>
          <cell r="K239">
            <v>54.391248099999999</v>
          </cell>
          <cell r="L239">
            <v>49.400650600000006</v>
          </cell>
          <cell r="M239">
            <v>52.245291174999998</v>
          </cell>
        </row>
        <row r="240">
          <cell r="J240">
            <v>49065</v>
          </cell>
          <cell r="K240">
            <v>46.424303800000004</v>
          </cell>
          <cell r="L240">
            <v>42.547345700000008</v>
          </cell>
          <cell r="M240">
            <v>44.757211817000005</v>
          </cell>
        </row>
        <row r="241">
          <cell r="J241">
            <v>49096</v>
          </cell>
          <cell r="K241">
            <v>53.7490709</v>
          </cell>
          <cell r="L241">
            <v>45.398245500000002</v>
          </cell>
          <cell r="M241">
            <v>50.158215978000001</v>
          </cell>
        </row>
        <row r="242">
          <cell r="J242">
            <v>49126</v>
          </cell>
          <cell r="K242">
            <v>60.253444499999993</v>
          </cell>
          <cell r="L242">
            <v>50.479268000000005</v>
          </cell>
          <cell r="M242">
            <v>56.050548604999996</v>
          </cell>
        </row>
        <row r="243">
          <cell r="J243">
            <v>49157</v>
          </cell>
          <cell r="K243">
            <v>66.447493000000009</v>
          </cell>
          <cell r="L243">
            <v>52.585804700000004</v>
          </cell>
          <cell r="M243">
            <v>60.486967030999999</v>
          </cell>
        </row>
        <row r="244">
          <cell r="J244">
            <v>49188</v>
          </cell>
          <cell r="K244">
            <v>66.522777300000001</v>
          </cell>
          <cell r="L244">
            <v>56.085793200000005</v>
          </cell>
          <cell r="M244">
            <v>62.034874137000003</v>
          </cell>
        </row>
        <row r="245">
          <cell r="J245">
            <v>49218</v>
          </cell>
          <cell r="K245">
            <v>59.7805623</v>
          </cell>
          <cell r="L245">
            <v>52.483503500000005</v>
          </cell>
          <cell r="M245">
            <v>56.642827015999998</v>
          </cell>
        </row>
        <row r="246">
          <cell r="J246">
            <v>49249</v>
          </cell>
          <cell r="K246">
            <v>61.996063199999995</v>
          </cell>
          <cell r="L246">
            <v>51.825818099999999</v>
          </cell>
          <cell r="M246">
            <v>57.622857806999988</v>
          </cell>
        </row>
        <row r="247">
          <cell r="J247">
            <v>49279</v>
          </cell>
          <cell r="K247">
            <v>62.932901500000007</v>
          </cell>
          <cell r="L247">
            <v>54.603294999999996</v>
          </cell>
          <cell r="M247">
            <v>59.351170705000001</v>
          </cell>
        </row>
        <row r="248">
          <cell r="J248">
            <v>49310</v>
          </cell>
          <cell r="K248">
            <v>62.705987800000003</v>
          </cell>
          <cell r="L248">
            <v>52.772507999999995</v>
          </cell>
          <cell r="M248">
            <v>58.434591485999988</v>
          </cell>
        </row>
        <row r="249">
          <cell r="J249">
            <v>49341</v>
          </cell>
          <cell r="K249">
            <v>66.237489699999998</v>
          </cell>
          <cell r="L249">
            <v>55.836169900000002</v>
          </cell>
          <cell r="M249">
            <v>61.764922185999993</v>
          </cell>
        </row>
        <row r="250">
          <cell r="J250">
            <v>49369</v>
          </cell>
          <cell r="K250">
            <v>57.9699411</v>
          </cell>
          <cell r="L250">
            <v>52.233265200000005</v>
          </cell>
          <cell r="M250">
            <v>55.503170463000004</v>
          </cell>
        </row>
        <row r="251">
          <cell r="J251">
            <v>49400</v>
          </cell>
          <cell r="K251">
            <v>56.143072599999996</v>
          </cell>
          <cell r="L251">
            <v>50.952322700000011</v>
          </cell>
          <cell r="M251">
            <v>53.911050142999997</v>
          </cell>
        </row>
        <row r="252">
          <cell r="J252">
            <v>49430</v>
          </cell>
          <cell r="K252">
            <v>48.933395300000001</v>
          </cell>
          <cell r="L252">
            <v>45.214203100000006</v>
          </cell>
          <cell r="M252">
            <v>47.334142654000004</v>
          </cell>
        </row>
        <row r="253">
          <cell r="J253">
            <v>49461</v>
          </cell>
          <cell r="K253">
            <v>53.4976214</v>
          </cell>
          <cell r="L253">
            <v>45.964795800000005</v>
          </cell>
          <cell r="M253">
            <v>50.258506392000001</v>
          </cell>
        </row>
        <row r="254">
          <cell r="J254">
            <v>49491</v>
          </cell>
          <cell r="K254">
            <v>61.218121500000002</v>
          </cell>
          <cell r="L254">
            <v>50.377049300000003</v>
          </cell>
          <cell r="M254">
            <v>56.556460453999996</v>
          </cell>
        </row>
        <row r="255">
          <cell r="J255">
            <v>49522</v>
          </cell>
          <cell r="K255">
            <v>70.079791</v>
          </cell>
          <cell r="L255">
            <v>54.693744100000004</v>
          </cell>
          <cell r="M255">
            <v>63.463790832999997</v>
          </cell>
        </row>
        <row r="256">
          <cell r="J256">
            <v>49553</v>
          </cell>
          <cell r="K256">
            <v>69.136037700000003</v>
          </cell>
          <cell r="L256">
            <v>57.845614200000007</v>
          </cell>
          <cell r="M256">
            <v>64.281155595000001</v>
          </cell>
        </row>
        <row r="257">
          <cell r="J257">
            <v>49583</v>
          </cell>
          <cell r="K257">
            <v>60.425364699999996</v>
          </cell>
          <cell r="L257">
            <v>53.218449400000004</v>
          </cell>
          <cell r="M257">
            <v>57.326391121</v>
          </cell>
        </row>
        <row r="258">
          <cell r="J258">
            <v>49614</v>
          </cell>
          <cell r="K258">
            <v>62.519111500000001</v>
          </cell>
          <cell r="L258">
            <v>52.878708899999999</v>
          </cell>
          <cell r="M258">
            <v>58.373738381999999</v>
          </cell>
        </row>
        <row r="259">
          <cell r="J259">
            <v>49644</v>
          </cell>
          <cell r="K259">
            <v>65.534979799999988</v>
          </cell>
          <cell r="L259">
            <v>56.348725999999999</v>
          </cell>
          <cell r="M259">
            <v>61.584890665999986</v>
          </cell>
        </row>
        <row r="260">
          <cell r="J260">
            <v>49675</v>
          </cell>
          <cell r="K260">
            <v>64.293732199999994</v>
          </cell>
          <cell r="L260">
            <v>54.329472599999995</v>
          </cell>
          <cell r="M260">
            <v>60.009100571999994</v>
          </cell>
        </row>
        <row r="261">
          <cell r="J261">
            <v>49706</v>
          </cell>
          <cell r="K261">
            <v>66.346242700000005</v>
          </cell>
          <cell r="L261">
            <v>55.689722000000003</v>
          </cell>
          <cell r="M261">
            <v>61.763938799000002</v>
          </cell>
        </row>
        <row r="262">
          <cell r="J262">
            <v>49735</v>
          </cell>
          <cell r="K262">
            <v>58.493513599999993</v>
          </cell>
          <cell r="L262">
            <v>54.097972600000006</v>
          </cell>
          <cell r="M262">
            <v>56.603430969999991</v>
          </cell>
        </row>
        <row r="263">
          <cell r="J263">
            <v>49766</v>
          </cell>
          <cell r="K263">
            <v>56.839399400000005</v>
          </cell>
          <cell r="L263">
            <v>51.916784499999991</v>
          </cell>
          <cell r="M263">
            <v>54.722674992999998</v>
          </cell>
        </row>
        <row r="264">
          <cell r="J264">
            <v>49796</v>
          </cell>
          <cell r="K264">
            <v>48.605054600000003</v>
          </cell>
          <cell r="L264">
            <v>45.416220100000004</v>
          </cell>
          <cell r="M264">
            <v>47.233855765000001</v>
          </cell>
        </row>
        <row r="265">
          <cell r="J265">
            <v>49827</v>
          </cell>
          <cell r="K265">
            <v>54.8854726</v>
          </cell>
          <cell r="L265">
            <v>47.686254099999999</v>
          </cell>
          <cell r="M265">
            <v>51.789808644999994</v>
          </cell>
        </row>
        <row r="266">
          <cell r="J266">
            <v>49857</v>
          </cell>
          <cell r="K266">
            <v>62.097633600000002</v>
          </cell>
          <cell r="L266">
            <v>50.6867643</v>
          </cell>
          <cell r="M266">
            <v>57.190959800999998</v>
          </cell>
        </row>
        <row r="267">
          <cell r="J267">
            <v>49888</v>
          </cell>
          <cell r="K267">
            <v>69.800436000000005</v>
          </cell>
          <cell r="L267">
            <v>56.285028100000005</v>
          </cell>
          <cell r="M267">
            <v>63.988810603000005</v>
          </cell>
        </row>
        <row r="268">
          <cell r="J268">
            <v>49919</v>
          </cell>
          <cell r="K268">
            <v>70.657094499999999</v>
          </cell>
          <cell r="L268">
            <v>58.439846199999998</v>
          </cell>
          <cell r="M268">
            <v>65.403677731000002</v>
          </cell>
        </row>
        <row r="269">
          <cell r="J269">
            <v>49949</v>
          </cell>
          <cell r="K269">
            <v>62.764903499999996</v>
          </cell>
          <cell r="L269">
            <v>53.730384899999997</v>
          </cell>
          <cell r="M269">
            <v>58.880060501999992</v>
          </cell>
        </row>
        <row r="270">
          <cell r="J270">
            <v>49980</v>
          </cell>
          <cell r="K270">
            <v>65.958199799999988</v>
          </cell>
          <cell r="L270">
            <v>55.8952405</v>
          </cell>
          <cell r="M270">
            <v>61.631127300999992</v>
          </cell>
        </row>
        <row r="271">
          <cell r="J271">
            <v>50010</v>
          </cell>
          <cell r="K271">
            <v>67.034925400000006</v>
          </cell>
          <cell r="L271">
            <v>57.315294099999996</v>
          </cell>
          <cell r="M271">
            <v>62.855483940999996</v>
          </cell>
        </row>
        <row r="272">
          <cell r="J272">
            <v>50041</v>
          </cell>
          <cell r="K272">
            <v>66.924730800000006</v>
          </cell>
          <cell r="L272">
            <v>56.648552300000006</v>
          </cell>
          <cell r="M272">
            <v>62.505974045000002</v>
          </cell>
        </row>
        <row r="273">
          <cell r="J273">
            <v>50072</v>
          </cell>
          <cell r="K273">
            <v>70.479227499999993</v>
          </cell>
          <cell r="L273">
            <v>58.928873599999996</v>
          </cell>
          <cell r="M273">
            <v>65.512575322999993</v>
          </cell>
        </row>
        <row r="274">
          <cell r="J274">
            <v>50100</v>
          </cell>
          <cell r="K274">
            <v>60.629319500000001</v>
          </cell>
          <cell r="L274">
            <v>56.366080000000004</v>
          </cell>
          <cell r="M274">
            <v>58.796126514999997</v>
          </cell>
        </row>
        <row r="275">
          <cell r="J275">
            <v>50131</v>
          </cell>
          <cell r="K275">
            <v>58.100565000000003</v>
          </cell>
          <cell r="L275">
            <v>53.805372800000001</v>
          </cell>
          <cell r="M275">
            <v>56.253632353999997</v>
          </cell>
        </row>
        <row r="276">
          <cell r="J276">
            <v>50161</v>
          </cell>
          <cell r="K276">
            <v>50.509577200000003</v>
          </cell>
          <cell r="L276">
            <v>47.472485600000006</v>
          </cell>
          <cell r="M276">
            <v>49.203627812000001</v>
          </cell>
        </row>
        <row r="277">
          <cell r="J277">
            <v>50192</v>
          </cell>
          <cell r="K277">
            <v>57.184662100000004</v>
          </cell>
          <cell r="L277">
            <v>49.731109100000005</v>
          </cell>
          <cell r="M277">
            <v>53.979634309999994</v>
          </cell>
        </row>
        <row r="278">
          <cell r="J278">
            <v>50222</v>
          </cell>
          <cell r="K278">
            <v>63.939491400000001</v>
          </cell>
          <cell r="L278">
            <v>52.707802900000004</v>
          </cell>
          <cell r="M278">
            <v>59.109865345000003</v>
          </cell>
        </row>
        <row r="279">
          <cell r="J279">
            <v>50253</v>
          </cell>
          <cell r="K279">
            <v>71.586652000000001</v>
          </cell>
          <cell r="L279">
            <v>57.801442599999994</v>
          </cell>
          <cell r="M279">
            <v>65.659011957999994</v>
          </cell>
        </row>
        <row r="280">
          <cell r="J280">
            <v>50284</v>
          </cell>
          <cell r="K280">
            <v>72.085360800000004</v>
          </cell>
          <cell r="L280">
            <v>59.946230300000003</v>
          </cell>
          <cell r="M280">
            <v>66.865534685</v>
          </cell>
        </row>
        <row r="281">
          <cell r="J281">
            <v>50314</v>
          </cell>
          <cell r="K281">
            <v>63.081788099999997</v>
          </cell>
          <cell r="L281">
            <v>55.124746500000001</v>
          </cell>
          <cell r="M281">
            <v>59.660260211999997</v>
          </cell>
        </row>
        <row r="282">
          <cell r="J282">
            <v>50345</v>
          </cell>
          <cell r="K282">
            <v>66.945594299999996</v>
          </cell>
          <cell r="L282">
            <v>56.781755499999996</v>
          </cell>
          <cell r="M282">
            <v>62.575143615999991</v>
          </cell>
        </row>
        <row r="283">
          <cell r="J283">
            <v>50375</v>
          </cell>
          <cell r="K283">
            <v>70.105582799999993</v>
          </cell>
          <cell r="L283">
            <v>59.805390200000005</v>
          </cell>
          <cell r="M283">
            <v>65.676499981999996</v>
          </cell>
        </row>
        <row r="284">
          <cell r="J284">
            <v>50406</v>
          </cell>
          <cell r="K284">
            <v>68.146930900000001</v>
          </cell>
          <cell r="L284">
            <v>58.908076399999999</v>
          </cell>
          <cell r="M284">
            <v>64.174223464999997</v>
          </cell>
        </row>
        <row r="285">
          <cell r="J285">
            <v>50437</v>
          </cell>
          <cell r="K285">
            <v>70.769483799999989</v>
          </cell>
          <cell r="L285">
            <v>60.174825999999996</v>
          </cell>
          <cell r="M285">
            <v>66.213780945999986</v>
          </cell>
        </row>
        <row r="286">
          <cell r="J286">
            <v>50465</v>
          </cell>
          <cell r="K286">
            <v>61.984895399999999</v>
          </cell>
          <cell r="L286">
            <v>56.688409399999998</v>
          </cell>
          <cell r="M286">
            <v>59.707406419999998</v>
          </cell>
        </row>
        <row r="287">
          <cell r="J287">
            <v>50496</v>
          </cell>
          <cell r="K287">
            <v>60.081553200000002</v>
          </cell>
          <cell r="L287">
            <v>56.271184300000002</v>
          </cell>
          <cell r="M287">
            <v>58.443094572999996</v>
          </cell>
        </row>
        <row r="288">
          <cell r="J288">
            <v>50526</v>
          </cell>
          <cell r="K288">
            <v>53.759611399999997</v>
          </cell>
          <cell r="L288">
            <v>50.985618500000001</v>
          </cell>
          <cell r="M288">
            <v>52.566794452999993</v>
          </cell>
        </row>
        <row r="289">
          <cell r="J289">
            <v>50557</v>
          </cell>
          <cell r="K289">
            <v>59.532894900000002</v>
          </cell>
          <cell r="L289">
            <v>52.154442899999999</v>
          </cell>
          <cell r="M289">
            <v>56.360160539999995</v>
          </cell>
        </row>
        <row r="290">
          <cell r="J290">
            <v>50587</v>
          </cell>
          <cell r="K290">
            <v>65.904366899999999</v>
          </cell>
          <cell r="L290">
            <v>54.754697300000004</v>
          </cell>
          <cell r="M290">
            <v>61.110008972000003</v>
          </cell>
        </row>
        <row r="291">
          <cell r="J291">
            <v>50618</v>
          </cell>
          <cell r="K291">
            <v>73.829679999999996</v>
          </cell>
          <cell r="L291">
            <v>60.070921700000007</v>
          </cell>
          <cell r="M291">
            <v>67.913413930999994</v>
          </cell>
        </row>
        <row r="292">
          <cell r="J292">
            <v>50649</v>
          </cell>
          <cell r="K292">
            <v>72.098239100000001</v>
          </cell>
          <cell r="L292">
            <v>61.373144600000003</v>
          </cell>
          <cell r="M292">
            <v>67.486448464999995</v>
          </cell>
        </row>
        <row r="293">
          <cell r="J293">
            <v>50679</v>
          </cell>
          <cell r="K293">
            <v>64.5289334</v>
          </cell>
          <cell r="L293">
            <v>57.265215900000001</v>
          </cell>
          <cell r="M293">
            <v>61.405534875000001</v>
          </cell>
        </row>
        <row r="294">
          <cell r="J294">
            <v>50710</v>
          </cell>
          <cell r="K294">
            <v>69.394672499999999</v>
          </cell>
          <cell r="L294">
            <v>59.076160399999999</v>
          </cell>
          <cell r="M294">
            <v>64.957712297</v>
          </cell>
        </row>
        <row r="295">
          <cell r="J295">
            <v>50740</v>
          </cell>
          <cell r="K295">
            <v>71.531839300000001</v>
          </cell>
          <cell r="L295">
            <v>61.678030500000006</v>
          </cell>
          <cell r="M295">
            <v>67.294701516000003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Other Cost Input"/>
      <sheetName val="IndexedSTF_Source"/>
      <sheetName val="Market_Price"/>
      <sheetName val="PacifiCorpSTF"/>
      <sheetName val="PacifiCorp STF_Raw 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CY59"/>
  <sheetViews>
    <sheetView tabSelected="1" view="pageBreakPreview" topLeftCell="A2" zoomScale="80" zoomScaleNormal="80" zoomScaleSheetLayoutView="80" workbookViewId="0">
      <selection activeCell="L22" sqref="L22"/>
    </sheetView>
  </sheetViews>
  <sheetFormatPr defaultRowHeight="12.75"/>
  <cols>
    <col min="1" max="1" width="12.5" style="3" customWidth="1"/>
    <col min="2" max="2" width="10.83203125" style="3" customWidth="1"/>
    <col min="3" max="3" width="14.1640625" style="3" customWidth="1"/>
    <col min="4" max="4" width="6.5" style="3" customWidth="1"/>
    <col min="5" max="5" width="18.83203125" style="3" customWidth="1"/>
    <col min="6" max="6" width="3.5" style="3" bestFit="1" customWidth="1"/>
    <col min="7" max="7" width="28.83203125" style="3" customWidth="1"/>
    <col min="8" max="8" width="3.83203125" style="3" customWidth="1"/>
    <col min="9" max="9" width="9.6640625" style="3" customWidth="1"/>
    <col min="10" max="10" width="4.83203125" customWidth="1"/>
    <col min="11" max="11" width="16.6640625" customWidth="1"/>
    <col min="12" max="12" width="19.1640625" customWidth="1"/>
    <col min="16" max="16" width="17.6640625" customWidth="1"/>
    <col min="17" max="17" width="12.83203125" customWidth="1"/>
    <col min="18" max="18" width="12.5" customWidth="1"/>
    <col min="22" max="22" width="13.1640625" customWidth="1"/>
    <col min="26" max="26" width="10.83203125" customWidth="1"/>
    <col min="27" max="27" width="10.1640625" customWidth="1"/>
    <col min="28" max="28" width="11.1640625" customWidth="1"/>
    <col min="29" max="31" width="10.83203125" customWidth="1"/>
    <col min="32" max="32" width="12.5" customWidth="1"/>
    <col min="33" max="33" width="10.83203125" customWidth="1"/>
    <col min="34" max="34" width="14" customWidth="1"/>
    <col min="35" max="35" width="12.5" customWidth="1"/>
    <col min="37" max="37" width="10" customWidth="1"/>
    <col min="38" max="38" width="12.5" customWidth="1"/>
    <col min="47" max="52" width="10.83203125" customWidth="1"/>
    <col min="53" max="53" width="9.83203125" customWidth="1"/>
    <col min="54" max="54" width="10.83203125" customWidth="1"/>
    <col min="55" max="55" width="11.1640625" customWidth="1"/>
    <col min="56" max="56" width="12.83203125" customWidth="1"/>
    <col min="57" max="57" width="5.83203125" customWidth="1"/>
    <col min="58" max="59" width="16.1640625" customWidth="1"/>
    <col min="60" max="60" width="12.5" customWidth="1"/>
    <col min="61" max="62" width="11.83203125" customWidth="1"/>
    <col min="63" max="63" width="11.6640625" customWidth="1"/>
    <col min="64" max="64" width="9.6640625" customWidth="1"/>
    <col min="68" max="68" width="12.5" customWidth="1"/>
    <col min="69" max="69" width="10.5" customWidth="1"/>
    <col min="70" max="70" width="11.83203125" customWidth="1"/>
    <col min="71" max="72" width="12.83203125" customWidth="1"/>
    <col min="73" max="73" width="11.83203125" customWidth="1"/>
    <col min="74" max="74" width="11.33203125" customWidth="1"/>
    <col min="75" max="75" width="11.6640625" customWidth="1"/>
    <col min="76" max="76" width="13.33203125" customWidth="1"/>
    <col min="77" max="77" width="12.1640625" customWidth="1"/>
    <col min="89" max="89" width="11.5" customWidth="1"/>
    <col min="90" max="90" width="11.33203125" customWidth="1"/>
    <col min="91" max="91" width="11.5" customWidth="1"/>
    <col min="92" max="92" width="10.6640625" customWidth="1"/>
    <col min="93" max="93" width="10.83203125" customWidth="1"/>
    <col min="94" max="94" width="11.5" customWidth="1"/>
    <col min="95" max="95" width="11.83203125" customWidth="1"/>
    <col min="96" max="96" width="11.1640625" customWidth="1"/>
    <col min="97" max="97" width="12" customWidth="1"/>
    <col min="98" max="98" width="12.5" customWidth="1"/>
    <col min="99" max="99" width="11" customWidth="1"/>
    <col min="102" max="102" width="17.33203125" customWidth="1"/>
    <col min="103" max="103" width="16.6640625" customWidth="1"/>
    <col min="104" max="104" width="15" customWidth="1"/>
  </cols>
  <sheetData>
    <row r="1" spans="2:103" customFormat="1" ht="15.75" hidden="1">
      <c r="B1" s="1" t="s">
        <v>37</v>
      </c>
      <c r="C1" s="2"/>
      <c r="D1" s="2"/>
      <c r="E1" s="2"/>
      <c r="F1" s="2"/>
      <c r="G1" s="11"/>
      <c r="H1" s="36"/>
      <c r="I1" s="5"/>
    </row>
    <row r="2" spans="2:103" customFormat="1" ht="5.25" customHeight="1">
      <c r="B2" s="1"/>
      <c r="C2" s="2"/>
      <c r="D2" s="2"/>
      <c r="E2" s="2"/>
      <c r="F2" s="3"/>
      <c r="G2" s="11"/>
      <c r="H2" s="36"/>
      <c r="I2" s="5"/>
    </row>
    <row r="3" spans="2:103" customFormat="1" ht="15.75">
      <c r="B3" s="1" t="s">
        <v>21</v>
      </c>
      <c r="C3" s="2"/>
      <c r="D3" s="2"/>
      <c r="E3" s="2"/>
      <c r="F3" s="2"/>
      <c r="G3" s="11"/>
      <c r="H3" s="36"/>
      <c r="I3" s="3"/>
      <c r="K3">
        <f>MATCH('Table 5'!K5,'Table 5'!$B$12:$B$264,FALSE)+ROW('Table 5'!B11)</f>
        <v>13</v>
      </c>
      <c r="CX3" s="215">
        <v>0</v>
      </c>
      <c r="CY3" t="s">
        <v>109</v>
      </c>
    </row>
    <row r="4" spans="2:103" customFormat="1" ht="15.75">
      <c r="B4" s="4" t="s">
        <v>18</v>
      </c>
      <c r="C4" s="4"/>
      <c r="D4" s="4"/>
      <c r="E4" s="4"/>
      <c r="F4" s="4"/>
      <c r="G4" s="1"/>
      <c r="H4" s="36"/>
      <c r="I4" s="3"/>
      <c r="K4">
        <v>252</v>
      </c>
      <c r="P4" s="182" t="s">
        <v>60</v>
      </c>
      <c r="Q4" s="182"/>
      <c r="CX4">
        <v>750</v>
      </c>
      <c r="CY4" t="s">
        <v>110</v>
      </c>
    </row>
    <row r="5" spans="2:103" customFormat="1" ht="15.75">
      <c r="B5" s="4" t="str">
        <f ca="1">'Table 5'!M4&amp; " - "&amp;TEXT(Study_MW,"#.0")&amp;" MW and "&amp;TEXT(Study_CF,"#.0%")&amp;" CF"</f>
        <v>QF - Sch37 - UT - Solar T - 10.0 MW and 31.0% CF</v>
      </c>
      <c r="C5" s="4"/>
      <c r="D5" s="4"/>
      <c r="E5" s="4"/>
      <c r="F5" s="4"/>
      <c r="G5" s="1"/>
      <c r="H5" s="36"/>
      <c r="I5" s="5"/>
      <c r="P5" s="183">
        <v>0.158</v>
      </c>
      <c r="Q5" s="183">
        <v>0.158</v>
      </c>
      <c r="R5" s="183">
        <v>0.158</v>
      </c>
      <c r="S5" s="183">
        <v>0.158</v>
      </c>
      <c r="T5" s="183">
        <v>0.158</v>
      </c>
      <c r="U5" s="183">
        <v>0.11776428835036618</v>
      </c>
      <c r="V5" s="183">
        <v>0.11776428835036618</v>
      </c>
      <c r="W5" s="183">
        <v>0.11776428835036618</v>
      </c>
      <c r="X5" s="183">
        <v>0.158</v>
      </c>
      <c r="Y5" s="183">
        <v>0.158</v>
      </c>
      <c r="Z5" s="183">
        <v>0.53861399146353772</v>
      </c>
      <c r="AA5" s="183">
        <v>0.53861399146353772</v>
      </c>
      <c r="AB5" s="183">
        <v>0.53861399146353772</v>
      </c>
      <c r="AC5" s="183">
        <v>0.59672377662708742</v>
      </c>
      <c r="AD5" s="183">
        <v>0.59672377662708742</v>
      </c>
      <c r="AE5" s="183">
        <v>0.37912293315598289</v>
      </c>
      <c r="AF5" s="183">
        <v>0.64803174039612643</v>
      </c>
      <c r="AG5" s="183">
        <v>0.64803174039612643</v>
      </c>
      <c r="AH5" s="183">
        <v>0.64803174039612643</v>
      </c>
      <c r="AI5" s="183">
        <v>0.64803174039612643</v>
      </c>
      <c r="AJ5" s="183"/>
      <c r="CX5" s="193">
        <f>$CX$3*$CX$4</f>
        <v>0</v>
      </c>
      <c r="CY5" t="s">
        <v>105</v>
      </c>
    </row>
    <row r="6" spans="2:103" customFormat="1" ht="14.25" hidden="1">
      <c r="B6" s="20"/>
      <c r="C6" s="4"/>
      <c r="D6" s="4"/>
      <c r="E6" s="4"/>
      <c r="F6" s="4"/>
      <c r="G6" s="11"/>
      <c r="H6" s="36"/>
      <c r="I6" s="5"/>
    </row>
    <row r="7" spans="2:103" customFormat="1">
      <c r="B7" s="3"/>
      <c r="C7" s="7"/>
      <c r="D7" s="7"/>
      <c r="E7" s="3"/>
      <c r="F7" s="3"/>
      <c r="G7" s="3"/>
      <c r="H7" s="36"/>
      <c r="I7" s="49"/>
    </row>
    <row r="8" spans="2:103" s="240" customFormat="1" ht="40.5" customHeight="1">
      <c r="B8" s="228"/>
      <c r="C8" s="228"/>
      <c r="D8" s="228"/>
      <c r="E8" s="230"/>
      <c r="F8" s="231"/>
      <c r="G8" s="229" t="s">
        <v>14</v>
      </c>
      <c r="H8" s="233"/>
      <c r="I8" s="243"/>
      <c r="K8" s="244" t="s">
        <v>60</v>
      </c>
      <c r="L8" s="244"/>
      <c r="P8" s="245" t="s">
        <v>91</v>
      </c>
      <c r="Q8" s="245"/>
      <c r="S8" s="247" t="s">
        <v>162</v>
      </c>
      <c r="T8" s="247" t="s">
        <v>163</v>
      </c>
      <c r="X8" s="247" t="s">
        <v>160</v>
      </c>
      <c r="Y8" s="247" t="s">
        <v>161</v>
      </c>
      <c r="Z8" s="240" t="s">
        <v>153</v>
      </c>
      <c r="AA8" s="240" t="s">
        <v>144</v>
      </c>
      <c r="AB8" s="240" t="s">
        <v>145</v>
      </c>
      <c r="AC8" s="240" t="s">
        <v>146</v>
      </c>
      <c r="AD8" s="240" t="s">
        <v>147</v>
      </c>
      <c r="AE8" s="240" t="s">
        <v>148</v>
      </c>
      <c r="AF8" s="240" t="s">
        <v>156</v>
      </c>
      <c r="AG8" s="240" t="s">
        <v>150</v>
      </c>
      <c r="AH8" s="240" t="s">
        <v>151</v>
      </c>
      <c r="AI8" s="240" t="s">
        <v>152</v>
      </c>
      <c r="AK8" s="245" t="s">
        <v>92</v>
      </c>
      <c r="AL8" s="245"/>
      <c r="AN8" s="247" t="s">
        <v>162</v>
      </c>
      <c r="AO8" s="247" t="s">
        <v>163</v>
      </c>
      <c r="AS8" s="247" t="s">
        <v>160</v>
      </c>
      <c r="AT8" s="247" t="s">
        <v>161</v>
      </c>
      <c r="AU8" s="240" t="str">
        <f t="shared" ref="AU8:BD9" si="0">Z8</f>
        <v>IRP17 Yakima Solar2030</v>
      </c>
      <c r="AV8" s="240" t="str">
        <f t="shared" si="0"/>
        <v>IRP17 Yakima Solar2032</v>
      </c>
      <c r="AW8" s="240" t="str">
        <f t="shared" si="0"/>
        <v>IRP17 Yakima Solar2033</v>
      </c>
      <c r="AX8" s="240" t="str">
        <f t="shared" si="0"/>
        <v>IRP17 Utah South Solar T2033</v>
      </c>
      <c r="AY8" s="240" t="str">
        <f t="shared" si="0"/>
        <v>IRP17 Utah South Solar T2035</v>
      </c>
      <c r="AZ8" s="240" t="str">
        <f t="shared" si="0"/>
        <v>IRP17 Utah South Solar F2035</v>
      </c>
      <c r="BA8" s="240" t="str">
        <f t="shared" si="0"/>
        <v>IRP17 SOregonCal Solar2030</v>
      </c>
      <c r="BB8" s="240" t="str">
        <f t="shared" si="0"/>
        <v>IRP17 SOregonCal Solar2031</v>
      </c>
      <c r="BC8" s="240" t="str">
        <f t="shared" si="0"/>
        <v>IRP17 SOregonCal Solar2032</v>
      </c>
      <c r="BD8" s="240" t="str">
        <f t="shared" si="0"/>
        <v>IRP17 SOregonCal Solar2033</v>
      </c>
      <c r="BF8" s="245" t="s">
        <v>93</v>
      </c>
      <c r="BG8" s="245"/>
      <c r="BJ8" s="247"/>
      <c r="BO8" s="247"/>
      <c r="CA8" s="245" t="s">
        <v>94</v>
      </c>
      <c r="CB8" s="245"/>
      <c r="CE8" s="249"/>
      <c r="CJ8" s="249"/>
      <c r="CX8" s="208" t="s">
        <v>93</v>
      </c>
      <c r="CY8" s="209" t="s">
        <v>94</v>
      </c>
    </row>
    <row r="9" spans="2:103" s="219" customFormat="1" ht="76.5" customHeight="1">
      <c r="B9" s="228"/>
      <c r="C9" s="229" t="s">
        <v>6</v>
      </c>
      <c r="D9" s="229"/>
      <c r="E9" s="230" t="s">
        <v>19</v>
      </c>
      <c r="F9" s="231"/>
      <c r="G9" s="232">
        <f ca="1">Study_CF</f>
        <v>0.31039792020312784</v>
      </c>
      <c r="H9" s="233"/>
      <c r="I9" s="234"/>
      <c r="K9" s="235" t="s">
        <v>61</v>
      </c>
      <c r="L9" s="235" t="s">
        <v>54</v>
      </c>
      <c r="M9" s="236" t="s">
        <v>95</v>
      </c>
      <c r="P9" s="219" t="s">
        <v>90</v>
      </c>
      <c r="Q9" s="219" t="s">
        <v>134</v>
      </c>
      <c r="R9" s="219" t="s">
        <v>86</v>
      </c>
      <c r="S9" s="219" t="s">
        <v>87</v>
      </c>
      <c r="T9" s="247" t="s">
        <v>87</v>
      </c>
      <c r="U9" s="219" t="s">
        <v>137</v>
      </c>
      <c r="V9" s="219" t="s">
        <v>138</v>
      </c>
      <c r="W9" s="219" t="s">
        <v>139</v>
      </c>
      <c r="X9" s="219" t="s">
        <v>136</v>
      </c>
      <c r="Y9" s="247" t="s">
        <v>136</v>
      </c>
      <c r="Z9" s="219" t="s">
        <v>89</v>
      </c>
      <c r="AA9" s="240" t="s">
        <v>89</v>
      </c>
      <c r="AB9" s="240" t="s">
        <v>89</v>
      </c>
      <c r="AC9" s="219" t="s">
        <v>141</v>
      </c>
      <c r="AD9" s="240" t="s">
        <v>141</v>
      </c>
      <c r="AE9" s="240" t="s">
        <v>155</v>
      </c>
      <c r="AF9" s="240" t="s">
        <v>135</v>
      </c>
      <c r="AG9" s="240" t="s">
        <v>135</v>
      </c>
      <c r="AH9" s="240" t="s">
        <v>135</v>
      </c>
      <c r="AI9" s="219" t="s">
        <v>135</v>
      </c>
      <c r="AJ9" s="238"/>
      <c r="AK9" s="219" t="str">
        <f t="shared" ref="AK9:AT9" si="1">P9</f>
        <v>IRP17 Aeolus Wind</v>
      </c>
      <c r="AL9" s="219" t="str">
        <f t="shared" si="1"/>
        <v>IRP17 WYAE WindCDR2021</v>
      </c>
      <c r="AM9" s="219" t="str">
        <f t="shared" si="1"/>
        <v>IRP17 Dave Johnston Wind</v>
      </c>
      <c r="AN9" s="219" t="str">
        <f t="shared" si="1"/>
        <v>IRP17 Goshen Wind 2</v>
      </c>
      <c r="AO9" s="247" t="str">
        <f t="shared" si="1"/>
        <v>IRP17 Goshen Wind 2</v>
      </c>
      <c r="AP9" s="219" t="str">
        <f t="shared" si="1"/>
        <v>IRP17 WallaW Wind</v>
      </c>
      <c r="AQ9" s="219" t="str">
        <f t="shared" si="1"/>
        <v>IRP17 Yakima Wind</v>
      </c>
      <c r="AR9" s="219" t="str">
        <f t="shared" si="1"/>
        <v>IRP17 S Oregon Wind</v>
      </c>
      <c r="AS9" s="219" t="str">
        <f t="shared" si="1"/>
        <v>IRP17 UT Wind</v>
      </c>
      <c r="AT9" s="247" t="str">
        <f t="shared" si="1"/>
        <v>IRP17 UT Wind</v>
      </c>
      <c r="AU9" s="219" t="str">
        <f t="shared" si="0"/>
        <v>IRP17 Yakima Solar</v>
      </c>
      <c r="AV9" s="240" t="str">
        <f t="shared" si="0"/>
        <v>IRP17 Yakima Solar</v>
      </c>
      <c r="AW9" s="240" t="str">
        <f t="shared" si="0"/>
        <v>IRP17 Yakima Solar</v>
      </c>
      <c r="AX9" s="240" t="str">
        <f t="shared" si="0"/>
        <v>IRP17 Utah South Solar T</v>
      </c>
      <c r="AY9" s="240" t="str">
        <f t="shared" si="0"/>
        <v>IRP17 Utah South Solar T</v>
      </c>
      <c r="AZ9" s="240" t="str">
        <f t="shared" si="0"/>
        <v>IRP17 Utah South Solar F</v>
      </c>
      <c r="BA9" s="240" t="str">
        <f t="shared" si="0"/>
        <v>IRP17 SOregonCal Solar</v>
      </c>
      <c r="BB9" s="240" t="str">
        <f t="shared" si="0"/>
        <v>IRP17 SOregonCal Solar</v>
      </c>
      <c r="BC9" s="240" t="str">
        <f t="shared" si="0"/>
        <v>IRP17 SOregonCal Solar</v>
      </c>
      <c r="BD9" s="240" t="str">
        <f t="shared" si="0"/>
        <v>IRP17 SOregonCal Solar</v>
      </c>
      <c r="BF9" s="219" t="str">
        <f>P9</f>
        <v>IRP17 Aeolus Wind</v>
      </c>
      <c r="BG9" s="219" t="str">
        <f>Q9</f>
        <v>IRP17 WYAE WindCDR2021</v>
      </c>
      <c r="BH9" s="219" t="str">
        <f>R9</f>
        <v>IRP17 Dave Johnston Wind</v>
      </c>
      <c r="BI9" s="248" t="str">
        <f>S8</f>
        <v>IRP17 Goshen Wind 2 2030</v>
      </c>
      <c r="BJ9" s="248" t="str">
        <f>T8</f>
        <v>IRP17 Goshen Wind 2 2033</v>
      </c>
      <c r="BK9" s="219" t="str">
        <f>U9</f>
        <v>IRP17 WallaW Wind</v>
      </c>
      <c r="BL9" s="219" t="str">
        <f>V9</f>
        <v>IRP17 Yakima Wind</v>
      </c>
      <c r="BM9" s="219" t="str">
        <f>W9</f>
        <v>IRP17 S Oregon Wind</v>
      </c>
      <c r="BN9" s="248" t="str">
        <f>X8</f>
        <v>IRP17 UT Wind 2030</v>
      </c>
      <c r="BO9" s="248" t="str">
        <f>Y8</f>
        <v>IRP17 UT Wind 2036</v>
      </c>
      <c r="BP9" s="242" t="s">
        <v>143</v>
      </c>
      <c r="BQ9" s="242" t="s">
        <v>144</v>
      </c>
      <c r="BR9" s="242" t="s">
        <v>145</v>
      </c>
      <c r="BS9" s="242" t="s">
        <v>146</v>
      </c>
      <c r="BT9" s="242" t="s">
        <v>147</v>
      </c>
      <c r="BU9" s="242" t="s">
        <v>148</v>
      </c>
      <c r="BV9" s="242" t="s">
        <v>149</v>
      </c>
      <c r="BW9" s="242" t="s">
        <v>150</v>
      </c>
      <c r="BX9" s="242" t="s">
        <v>151</v>
      </c>
      <c r="BY9" s="242" t="s">
        <v>152</v>
      </c>
      <c r="CA9" s="219" t="str">
        <f t="shared" ref="CA9:CT9" si="2">BF9</f>
        <v>IRP17 Aeolus Wind</v>
      </c>
      <c r="CB9" s="240" t="str">
        <f t="shared" si="2"/>
        <v>IRP17 WYAE WindCDR2021</v>
      </c>
      <c r="CC9" s="240" t="str">
        <f t="shared" si="2"/>
        <v>IRP17 Dave Johnston Wind</v>
      </c>
      <c r="CD9" s="240" t="str">
        <f t="shared" si="2"/>
        <v>IRP17 Goshen Wind 2 2030</v>
      </c>
      <c r="CE9" s="248" t="str">
        <f t="shared" si="2"/>
        <v>IRP17 Goshen Wind 2 2033</v>
      </c>
      <c r="CF9" s="240" t="str">
        <f t="shared" si="2"/>
        <v>IRP17 WallaW Wind</v>
      </c>
      <c r="CG9" s="240" t="str">
        <f t="shared" si="2"/>
        <v>IRP17 Yakima Wind</v>
      </c>
      <c r="CH9" s="240" t="str">
        <f t="shared" si="2"/>
        <v>IRP17 S Oregon Wind</v>
      </c>
      <c r="CI9" s="240" t="str">
        <f t="shared" si="2"/>
        <v>IRP17 UT Wind 2030</v>
      </c>
      <c r="CJ9" s="248" t="str">
        <f t="shared" si="2"/>
        <v>IRP17 UT Wind 2036</v>
      </c>
      <c r="CK9" s="240" t="str">
        <f t="shared" si="2"/>
        <v xml:space="preserve">IRP17 Yakima Solar2030 </v>
      </c>
      <c r="CL9" s="240" t="str">
        <f t="shared" si="2"/>
        <v>IRP17 Yakima Solar2032</v>
      </c>
      <c r="CM9" s="240" t="str">
        <f t="shared" si="2"/>
        <v>IRP17 Yakima Solar2033</v>
      </c>
      <c r="CN9" s="240" t="str">
        <f t="shared" si="2"/>
        <v>IRP17 Utah South Solar T2033</v>
      </c>
      <c r="CO9" s="240" t="str">
        <f t="shared" si="2"/>
        <v>IRP17 Utah South Solar T2035</v>
      </c>
      <c r="CP9" s="240" t="str">
        <f t="shared" si="2"/>
        <v>IRP17 Utah South Solar F2035</v>
      </c>
      <c r="CQ9" s="240" t="str">
        <f t="shared" si="2"/>
        <v>IRP17 SOregonCal Solar2030'</v>
      </c>
      <c r="CR9" s="240" t="str">
        <f t="shared" si="2"/>
        <v>IRP17 SOregonCal Solar2031</v>
      </c>
      <c r="CS9" s="240" t="str">
        <f t="shared" si="2"/>
        <v>IRP17 SOregonCal Solar2032</v>
      </c>
      <c r="CT9" s="240" t="str">
        <f t="shared" si="2"/>
        <v>IRP17 SOregonCal Solar2033</v>
      </c>
      <c r="CU9" s="219" t="s">
        <v>96</v>
      </c>
      <c r="CX9" s="219" t="s">
        <v>106</v>
      </c>
      <c r="CY9" s="219" t="s">
        <v>106</v>
      </c>
    </row>
    <row r="10" spans="2:103" customFormat="1">
      <c r="B10" s="6" t="s">
        <v>0</v>
      </c>
      <c r="C10" s="6" t="str">
        <f>"Price"&amp;IF(I8&lt;&gt;1," ","")</f>
        <v xml:space="preserve">Price </v>
      </c>
      <c r="D10" s="6"/>
      <c r="E10" s="12" t="s">
        <v>20</v>
      </c>
      <c r="F10" s="39"/>
      <c r="G10" s="12" t="s">
        <v>15</v>
      </c>
      <c r="H10" s="36"/>
      <c r="I10" s="89"/>
      <c r="K10" s="112"/>
      <c r="L10" s="112"/>
      <c r="M10" s="184"/>
    </row>
    <row r="11" spans="2:103" customFormat="1" ht="13.5">
      <c r="B11" s="6"/>
      <c r="C11" s="6" t="s">
        <v>17</v>
      </c>
      <c r="D11" s="6"/>
      <c r="E11" s="84" t="s">
        <v>56</v>
      </c>
      <c r="F11" s="39"/>
      <c r="G11" s="12" t="s">
        <v>33</v>
      </c>
      <c r="H11" s="36"/>
      <c r="I11" s="89"/>
      <c r="K11" s="113" t="s">
        <v>62</v>
      </c>
      <c r="L11" s="114">
        <v>0.158</v>
      </c>
      <c r="M11" s="114">
        <v>0.11776428835036618</v>
      </c>
      <c r="P11" t="s">
        <v>34</v>
      </c>
      <c r="R11" t="s">
        <v>34</v>
      </c>
      <c r="S11" t="s">
        <v>34</v>
      </c>
      <c r="T11" t="s">
        <v>34</v>
      </c>
      <c r="U11" t="s">
        <v>34</v>
      </c>
      <c r="V11" t="s">
        <v>34</v>
      </c>
      <c r="W11" t="s">
        <v>34</v>
      </c>
      <c r="X11" t="s">
        <v>34</v>
      </c>
      <c r="Y11" t="s">
        <v>34</v>
      </c>
      <c r="Z11" t="s">
        <v>34</v>
      </c>
      <c r="AA11" t="s">
        <v>34</v>
      </c>
      <c r="AB11" t="s">
        <v>34</v>
      </c>
      <c r="AC11" t="s">
        <v>34</v>
      </c>
      <c r="AD11" t="s">
        <v>34</v>
      </c>
      <c r="AE11" t="s">
        <v>34</v>
      </c>
      <c r="AF11" t="s">
        <v>34</v>
      </c>
      <c r="AG11" t="s">
        <v>34</v>
      </c>
      <c r="AH11" t="s">
        <v>34</v>
      </c>
      <c r="AI11" t="s">
        <v>34</v>
      </c>
      <c r="AK11" t="s">
        <v>34</v>
      </c>
      <c r="AL11" t="s">
        <v>34</v>
      </c>
      <c r="AM11" t="s">
        <v>34</v>
      </c>
      <c r="AN11" t="s">
        <v>34</v>
      </c>
      <c r="AO11" t="s">
        <v>34</v>
      </c>
      <c r="AP11" t="s">
        <v>34</v>
      </c>
      <c r="AQ11" t="s">
        <v>34</v>
      </c>
      <c r="AR11" t="s">
        <v>34</v>
      </c>
      <c r="AS11" t="s">
        <v>34</v>
      </c>
      <c r="AT11" t="s">
        <v>34</v>
      </c>
      <c r="AU11" t="s">
        <v>34</v>
      </c>
      <c r="AV11" t="s">
        <v>34</v>
      </c>
      <c r="AW11" t="s">
        <v>34</v>
      </c>
      <c r="AX11" t="s">
        <v>34</v>
      </c>
      <c r="AY11" t="s">
        <v>34</v>
      </c>
      <c r="AZ11" t="s">
        <v>34</v>
      </c>
      <c r="BA11" t="s">
        <v>34</v>
      </c>
      <c r="BB11" t="s">
        <v>34</v>
      </c>
      <c r="BC11" t="s">
        <v>34</v>
      </c>
      <c r="BD11" t="s">
        <v>34</v>
      </c>
      <c r="BF11" t="s">
        <v>97</v>
      </c>
      <c r="BG11" t="s">
        <v>97</v>
      </c>
      <c r="BH11" t="s">
        <v>97</v>
      </c>
      <c r="BI11" t="s">
        <v>97</v>
      </c>
      <c r="BK11" t="s">
        <v>97</v>
      </c>
      <c r="BL11" t="s">
        <v>97</v>
      </c>
      <c r="BM11" t="s">
        <v>97</v>
      </c>
      <c r="BN11" t="s">
        <v>97</v>
      </c>
      <c r="BP11" t="s">
        <v>97</v>
      </c>
      <c r="BQ11" t="s">
        <v>97</v>
      </c>
      <c r="BR11" t="s">
        <v>97</v>
      </c>
      <c r="BS11" t="s">
        <v>97</v>
      </c>
      <c r="BT11" t="s">
        <v>97</v>
      </c>
      <c r="BU11" t="s">
        <v>97</v>
      </c>
      <c r="BV11" t="s">
        <v>97</v>
      </c>
      <c r="BW11" t="s">
        <v>97</v>
      </c>
      <c r="BX11" t="s">
        <v>97</v>
      </c>
      <c r="BY11" t="s">
        <v>97</v>
      </c>
      <c r="CA11" t="s">
        <v>98</v>
      </c>
      <c r="CB11" t="s">
        <v>98</v>
      </c>
      <c r="CC11" t="s">
        <v>98</v>
      </c>
      <c r="CD11" t="s">
        <v>98</v>
      </c>
      <c r="CE11" t="s">
        <v>98</v>
      </c>
      <c r="CF11" t="s">
        <v>98</v>
      </c>
      <c r="CG11" t="s">
        <v>98</v>
      </c>
      <c r="CH11" t="s">
        <v>98</v>
      </c>
      <c r="CI11" t="s">
        <v>98</v>
      </c>
      <c r="CJ11" t="s">
        <v>98</v>
      </c>
      <c r="CK11" t="s">
        <v>98</v>
      </c>
      <c r="CL11" t="s">
        <v>98</v>
      </c>
      <c r="CM11" t="s">
        <v>98</v>
      </c>
      <c r="CN11" t="s">
        <v>98</v>
      </c>
      <c r="CO11" t="s">
        <v>98</v>
      </c>
      <c r="CP11" t="s">
        <v>98</v>
      </c>
      <c r="CQ11" t="s">
        <v>98</v>
      </c>
      <c r="CR11" t="s">
        <v>98</v>
      </c>
      <c r="CS11" t="s">
        <v>98</v>
      </c>
      <c r="CT11" t="s">
        <v>98</v>
      </c>
      <c r="CU11" t="s">
        <v>98</v>
      </c>
      <c r="CX11" t="s">
        <v>97</v>
      </c>
      <c r="CY11" t="s">
        <v>98</v>
      </c>
    </row>
    <row r="12" spans="2:103" customFormat="1">
      <c r="B12" s="188"/>
      <c r="C12" s="189"/>
      <c r="D12" s="188"/>
      <c r="E12" s="12"/>
      <c r="F12" s="12"/>
      <c r="G12" s="3"/>
      <c r="H12" s="36"/>
      <c r="I12" s="89"/>
      <c r="K12" s="113" t="s">
        <v>35</v>
      </c>
      <c r="L12" s="114">
        <v>0.37912293315598289</v>
      </c>
      <c r="M12" s="114">
        <v>0.53861399146353772</v>
      </c>
    </row>
    <row r="13" spans="2:103" customFormat="1">
      <c r="B13" s="15">
        <f>'Table 5'!J13</f>
        <v>2019</v>
      </c>
      <c r="C13" s="9">
        <f t="shared" ref="C13:C34" si="3">(INDEX($CU:$CU,MATCH(B13,$O:$O,0),1)+INDEX($CY:$CY,MATCH(B13,$O:$O,0),1))*1000/Study_MW</f>
        <v>0</v>
      </c>
      <c r="D13" s="45"/>
      <c r="E13" s="8">
        <f ca="1">SUMIF(INDIRECT("'Table 5'!$J$"&amp;$K$3&amp;":$J$"&amp;$K$4),B13,INDIRECT("'Table 5'!$c$"&amp;$K$3&amp;":$c$"&amp;$K$4))/SUMIF(INDIRECT("'Table 5'!$J$"&amp;$K$3&amp;":$J$"&amp;$K$4),B13,INDIRECT("'Table 5'!$f$"&amp;$K$3&amp;":$f$"&amp;$K$4))</f>
        <v>27.901437585430482</v>
      </c>
      <c r="F13" s="44"/>
      <c r="G13" s="13">
        <f ca="1">SUMIF(INDIRECT("'Table 5'!$J$"&amp;$K$3&amp;":$J$"&amp;$K$4),B13,INDIRECT("'Table 5'!$e$"&amp;$K$3&amp;":$e$"&amp;$K$4))/SUMIF(INDIRECT("'Table 5'!$J$"&amp;$K$3&amp;":$J$"&amp;$K$4),B13,INDIRECT("'Table 5'!$f$"&amp;$K$3&amp;":$f$"&amp;$K$4))</f>
        <v>27.901437585430482</v>
      </c>
      <c r="H13" s="36"/>
      <c r="I13" s="193"/>
      <c r="J13" s="193"/>
      <c r="K13" s="113" t="s">
        <v>63</v>
      </c>
      <c r="L13" s="114">
        <v>0.59672377662708742</v>
      </c>
      <c r="M13" s="114">
        <v>0.64803174039612643</v>
      </c>
      <c r="O13">
        <f t="shared" ref="O13:O32" si="4">B13</f>
        <v>2019</v>
      </c>
      <c r="P13">
        <v>0</v>
      </c>
      <c r="Q13">
        <v>0</v>
      </c>
      <c r="R13">
        <v>0</v>
      </c>
      <c r="S13" s="193">
        <v>0</v>
      </c>
      <c r="T13" s="19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K13">
        <f t="shared" ref="AK13:AK33" si="5">P13/P$5</f>
        <v>0</v>
      </c>
      <c r="AL13">
        <f t="shared" ref="AL13:AL33" si="6">Q13/Q$5</f>
        <v>0</v>
      </c>
      <c r="AM13">
        <f t="shared" ref="AM13:AM33" si="7">R13/R$5</f>
        <v>0</v>
      </c>
      <c r="AN13">
        <f t="shared" ref="AN13:AO33" si="8">S13/S$5</f>
        <v>0</v>
      </c>
      <c r="AO13">
        <f t="shared" si="8"/>
        <v>0</v>
      </c>
      <c r="AP13">
        <f t="shared" ref="AP13:AP33" si="9">U13/U$5</f>
        <v>0</v>
      </c>
      <c r="AQ13">
        <f t="shared" ref="AQ13:AQ33" si="10">V13/V$5</f>
        <v>0</v>
      </c>
      <c r="AR13">
        <f t="shared" ref="AR13:AR33" si="11">W13/W$5</f>
        <v>0</v>
      </c>
      <c r="AS13">
        <f t="shared" ref="AS13:AT33" si="12">X13/X$5</f>
        <v>0</v>
      </c>
      <c r="AT13">
        <f t="shared" si="12"/>
        <v>0</v>
      </c>
      <c r="AU13">
        <f t="shared" ref="AU13:AU33" si="13">Z13/Z$5</f>
        <v>0</v>
      </c>
      <c r="AV13">
        <f t="shared" ref="AV13:AV33" si="14">AA13/AA$5</f>
        <v>0</v>
      </c>
      <c r="AW13">
        <f t="shared" ref="AW13:AW33" si="15">AB13/AB$5</f>
        <v>0</v>
      </c>
      <c r="AX13">
        <f t="shared" ref="AX13:AX33" si="16">AC13/AC$5</f>
        <v>0</v>
      </c>
      <c r="AY13">
        <f t="shared" ref="AY13:AY33" si="17">AD13/AD$5</f>
        <v>0</v>
      </c>
      <c r="AZ13">
        <f t="shared" ref="AZ13:AZ33" si="18">AE13/AE$5</f>
        <v>0</v>
      </c>
      <c r="BA13">
        <f t="shared" ref="BA13:BA33" si="19">AF13/AF$5</f>
        <v>0</v>
      </c>
      <c r="BB13">
        <f t="shared" ref="BB13:BB33" si="20">AG13/AG$5</f>
        <v>0</v>
      </c>
      <c r="BC13">
        <f t="shared" ref="BC13:BC33" si="21">AH13/AH$5</f>
        <v>0</v>
      </c>
      <c r="BD13">
        <f t="shared" ref="BD13:BD33" si="22">AI13/AI$5</f>
        <v>0</v>
      </c>
      <c r="BF13">
        <f>VLOOKUP($O13,'Table 3 EV2020 Wind_2020'!$B$10:$K$36,10,FALSE)</f>
        <v>38.01</v>
      </c>
      <c r="BG13">
        <f>VLOOKUP($O13,'Table 3 EV2020 Wind_2021'!$B$10:$K$36,10,FALSE)</f>
        <v>38.01</v>
      </c>
      <c r="BH13">
        <f>VLOOKUP($O13,'Table 3 DJ Wind 2030'!$B$10:$J$36,9,FALSE)</f>
        <v>41.62</v>
      </c>
      <c r="BI13">
        <f>VLOOKUP($O13,'Table 3 ID Wind 2030'!$B$10:$J$36,9,FALSE)</f>
        <v>39.200000000000003</v>
      </c>
      <c r="BJ13">
        <f>VLOOKUP($O13,'Table 3 ID Wind 2033'!$B$10:$J$36,9,FALSE)</f>
        <v>39.200000000000003</v>
      </c>
      <c r="BK13">
        <f>VLOOKUP($O13,'Table 3 WW Wind 2035'!$B$10:$J$36,9,FALSE)</f>
        <v>39.200000000000003</v>
      </c>
      <c r="BL13">
        <f>VLOOKUP($O13,'Table 3 YK Wind 2035'!$B$10:$J$36,9,FALSE)</f>
        <v>39.200000000000003</v>
      </c>
      <c r="BM13">
        <f>VLOOKUP($O13,'Table 3 OR Wind 2035'!$B$10:$J$36,9,FALSE)</f>
        <v>39.200000000000003</v>
      </c>
      <c r="BN13">
        <f>VLOOKUP($O13,'Table 3 UT Wind 2030'!$B$10:$J$36,9,FALSE)</f>
        <v>39.200000000000003</v>
      </c>
      <c r="BO13">
        <f>VLOOKUP($O13,'Table 3 UT Wind 2036'!$B$10:$J$36,9,FALSE)</f>
        <v>39.200000000000003</v>
      </c>
      <c r="BP13">
        <f>VLOOKUP($O13,'Table 3 YK Solar 2030'!$B$10:$J$36,9,FALSE)</f>
        <v>19.55</v>
      </c>
      <c r="BQ13">
        <f>VLOOKUP($O13,'Table 3 YK Solar 2032'!$B$10:$J$36,9,FALSE)</f>
        <v>19.55</v>
      </c>
      <c r="BR13">
        <f>VLOOKUP($O13,'Table 3 YK Solar 2033'!$B$10:$J$36,9,FALSE)</f>
        <v>19.55</v>
      </c>
      <c r="BS13">
        <f>VLOOKUP($O13,'Table 3 UT Solar 2033 ST'!$B$10:$J$36,9,FALSE)</f>
        <v>20.54</v>
      </c>
      <c r="BT13">
        <f>VLOOKUP($O13,'Table 3 UT Solar 2035 ST'!$B$10:$J$36,9,FALSE)</f>
        <v>20.54</v>
      </c>
      <c r="BU13">
        <f>VLOOKUP($O13,'Table 3 UT Solar 2035 FT'!$B$10:$J$36,9,FALSE)</f>
        <v>19.53</v>
      </c>
      <c r="BV13">
        <f>VLOOKUP($O13,'Table 3 OR Solar 2030'!$B$10:$J$36,9,FALSE)</f>
        <v>20.57</v>
      </c>
      <c r="BW13">
        <f>VLOOKUP($O13,'Table 3 OR Solar 2031'!$B$10:$J$36,9,FALSE)</f>
        <v>20.57</v>
      </c>
      <c r="BX13">
        <f>VLOOKUP($O13,'Table 3 OR Solar 2032'!$B$10:$J$36,9,FALSE)</f>
        <v>20.57</v>
      </c>
      <c r="BY13">
        <f>VLOOKUP($O13,'Table 3 OR Solar 2033'!$B$10:$J$36,9,FALSE)</f>
        <v>20.57</v>
      </c>
      <c r="CA13">
        <f>SUM(AK$13:AK13)*BF13/1000</f>
        <v>0</v>
      </c>
      <c r="CB13">
        <f>SUM(AL$13:AL13)*BG13/1000</f>
        <v>0</v>
      </c>
      <c r="CC13">
        <f>SUM(AM$13:AM13)*BH13/1000</f>
        <v>0</v>
      </c>
      <c r="CD13">
        <f>SUM(AN$13:AN13)*BI13/1000</f>
        <v>0</v>
      </c>
      <c r="CE13">
        <f>SUM(AO$13:AO13)*BJ13/1000</f>
        <v>0</v>
      </c>
      <c r="CF13">
        <f>SUM(AP$13:AP13)*BK13/1000</f>
        <v>0</v>
      </c>
      <c r="CG13">
        <f>SUM(AQ$13:AQ13)*BL13/1000</f>
        <v>0</v>
      </c>
      <c r="CH13">
        <f>SUM(AR$13:AR13)*BM13/1000</f>
        <v>0</v>
      </c>
      <c r="CI13">
        <f>SUM(AS$13:AS13)*BN13/1000</f>
        <v>0</v>
      </c>
      <c r="CJ13">
        <f>SUM(AT$13:AT13)*BO13/1000</f>
        <v>0</v>
      </c>
      <c r="CK13">
        <f>SUM(AU$13:AU13)*BP13/1000</f>
        <v>0</v>
      </c>
      <c r="CL13">
        <f>SUM(AV$13:AV13)*BQ13/1000</f>
        <v>0</v>
      </c>
      <c r="CM13">
        <f>SUM(AW$13:AW13)*BR13/1000</f>
        <v>0</v>
      </c>
      <c r="CN13">
        <f>SUM(AX$13:AX13)*BS13/1000</f>
        <v>0</v>
      </c>
      <c r="CO13">
        <f>SUM(AY$13:AY13)*BT13/1000</f>
        <v>0</v>
      </c>
      <c r="CP13">
        <f>SUM(AZ$13:AZ13)*BU13/1000</f>
        <v>0</v>
      </c>
      <c r="CQ13">
        <f>SUM(BA$13:BA13)*BV13/1000</f>
        <v>0</v>
      </c>
      <c r="CR13">
        <f>SUM(BB$13:BB13)*BW13/1000</f>
        <v>0</v>
      </c>
      <c r="CS13">
        <f>SUM(BC$13:BC13)*BX13/1000</f>
        <v>0</v>
      </c>
      <c r="CT13">
        <f>SUM(BD$13:BD13)*BY13/1000</f>
        <v>0</v>
      </c>
      <c r="CU13">
        <f t="shared" ref="CU13:CU14" si="23">SUM(CA13:CT13)</f>
        <v>0</v>
      </c>
      <c r="CW13">
        <f t="shared" ref="CW13:CW33" si="24">O13</f>
        <v>2019</v>
      </c>
      <c r="CX13" s="89">
        <f>IFERROR(VLOOKUP($CW13,'Table 3 TransCost D2 '!$B$10:$E$34,4,FALSE),0)</f>
        <v>0</v>
      </c>
      <c r="CY13" s="193">
        <f>$CX$5*CX13/1000</f>
        <v>0</v>
      </c>
    </row>
    <row r="14" spans="2:103" customFormat="1">
      <c r="B14" s="15">
        <f t="shared" ref="B14:B34" si="25">B13+1</f>
        <v>2020</v>
      </c>
      <c r="C14" s="9">
        <f t="shared" si="3"/>
        <v>0</v>
      </c>
      <c r="D14" s="45"/>
      <c r="E14" s="9">
        <f t="shared" ref="E14:E32" ca="1" si="26">SUMIF(INDIRECT("'Table 5'!$J$"&amp;$K$3&amp;":$J$"&amp;$K$4),B14,INDIRECT("'Table 5'!$c$"&amp;$K$3&amp;":$c$"&amp;$K$4))/SUMIF(INDIRECT("'Table 5'!$J$"&amp;$K$3&amp;":$J$"&amp;$K$4),B14,INDIRECT("'Table 5'!$f$"&amp;$K$3&amp;":$f$"&amp;$K$4))</f>
        <v>22.167848218558344</v>
      </c>
      <c r="F14" s="37"/>
      <c r="G14" s="14">
        <f ca="1">SUMIF(INDIRECT("'Table 5'!$J$"&amp;$K$3&amp;":$J$"&amp;$K$4),B14,INDIRECT("'Table 5'!$e$"&amp;$K$3&amp;":$e$"&amp;$K$4))/SUMIF(INDIRECT("'Table 5'!$J$"&amp;$K$3&amp;":$J$"&amp;$K$4),B14,INDIRECT("'Table 5'!$f$"&amp;$K$3&amp;":$f$"&amp;$K$4))</f>
        <v>22.167848218558344</v>
      </c>
      <c r="H14" s="36"/>
      <c r="I14" s="193"/>
      <c r="J14" s="193"/>
      <c r="K14" s="113" t="s">
        <v>64</v>
      </c>
      <c r="L14" s="114">
        <v>1</v>
      </c>
      <c r="M14" s="114">
        <v>1</v>
      </c>
      <c r="O14">
        <f t="shared" si="4"/>
        <v>2020</v>
      </c>
      <c r="P14">
        <v>0</v>
      </c>
      <c r="Q14">
        <v>0</v>
      </c>
      <c r="R14">
        <v>0</v>
      </c>
      <c r="S14" s="193">
        <v>0</v>
      </c>
      <c r="T14" s="193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K14">
        <f t="shared" si="5"/>
        <v>0</v>
      </c>
      <c r="AL14">
        <f t="shared" si="6"/>
        <v>0</v>
      </c>
      <c r="AM14">
        <f t="shared" si="7"/>
        <v>0</v>
      </c>
      <c r="AN14">
        <f t="shared" si="8"/>
        <v>0</v>
      </c>
      <c r="AO14">
        <f t="shared" si="8"/>
        <v>0</v>
      </c>
      <c r="AP14">
        <f t="shared" si="9"/>
        <v>0</v>
      </c>
      <c r="AQ14">
        <f t="shared" si="10"/>
        <v>0</v>
      </c>
      <c r="AR14">
        <f t="shared" si="11"/>
        <v>0</v>
      </c>
      <c r="AS14">
        <f t="shared" si="12"/>
        <v>0</v>
      </c>
      <c r="AT14">
        <f t="shared" si="12"/>
        <v>0</v>
      </c>
      <c r="AU14">
        <f t="shared" si="13"/>
        <v>0</v>
      </c>
      <c r="AV14">
        <f t="shared" si="14"/>
        <v>0</v>
      </c>
      <c r="AW14">
        <f t="shared" si="15"/>
        <v>0</v>
      </c>
      <c r="AX14">
        <f t="shared" si="16"/>
        <v>0</v>
      </c>
      <c r="AY14">
        <f t="shared" si="17"/>
        <v>0</v>
      </c>
      <c r="AZ14">
        <f t="shared" si="18"/>
        <v>0</v>
      </c>
      <c r="BA14">
        <f t="shared" si="19"/>
        <v>0</v>
      </c>
      <c r="BB14">
        <f t="shared" si="20"/>
        <v>0</v>
      </c>
      <c r="BC14">
        <f t="shared" si="21"/>
        <v>0</v>
      </c>
      <c r="BD14">
        <f t="shared" si="22"/>
        <v>0</v>
      </c>
      <c r="BF14">
        <f>VLOOKUP($O14,'Table 3 EV2020 Wind_2020'!$B$10:$K$36,10,FALSE)</f>
        <v>-0.91</v>
      </c>
      <c r="BG14">
        <f>VLOOKUP($O14,'Table 3 EV2020 Wind_2021'!$B$10:$K$36,10,FALSE)</f>
        <v>38.85</v>
      </c>
      <c r="BH14">
        <f>VLOOKUP($O14,'Table 3 DJ Wind 2030'!$B$10:$J$36,9,FALSE)</f>
        <v>42.52</v>
      </c>
      <c r="BI14">
        <f>VLOOKUP($O14,'Table 3 ID Wind 2030'!$B$10:$J$36,9,FALSE)</f>
        <v>40.06</v>
      </c>
      <c r="BJ14">
        <f>VLOOKUP($O14,'Table 3 ID Wind 2033'!$B$10:$J$36,9,FALSE)</f>
        <v>40.06</v>
      </c>
      <c r="BK14">
        <f>VLOOKUP($O14,'Table 3 WW Wind 2035'!$B$10:$J$36,9,FALSE)</f>
        <v>40.06</v>
      </c>
      <c r="BL14">
        <f>VLOOKUP($O14,'Table 3 YK Wind 2035'!$B$10:$J$36,9,FALSE)</f>
        <v>40.06</v>
      </c>
      <c r="BM14">
        <f>VLOOKUP($O14,'Table 3 OR Wind 2035'!$B$10:$J$36,9,FALSE)</f>
        <v>40.06</v>
      </c>
      <c r="BN14">
        <f>VLOOKUP($O14,'Table 3 UT Wind 2030'!$B$10:$J$36,9,FALSE)</f>
        <v>40.06</v>
      </c>
      <c r="BO14">
        <f>VLOOKUP($O14,'Table 3 UT Wind 2036'!$B$10:$J$36,9,FALSE)</f>
        <v>40.06</v>
      </c>
      <c r="BP14">
        <f>VLOOKUP($O14,'Table 3 YK Solar 2030'!$B$10:$J$36,9,FALSE)</f>
        <v>19.98</v>
      </c>
      <c r="BQ14">
        <f>VLOOKUP($O14,'Table 3 YK Solar 2032'!$B$10:$J$36,9,FALSE)</f>
        <v>19.98</v>
      </c>
      <c r="BR14">
        <f>VLOOKUP($O14,'Table 3 YK Solar 2033'!$B$10:$J$36,9,FALSE)</f>
        <v>19.98</v>
      </c>
      <c r="BS14">
        <f>VLOOKUP($O14,'Table 3 UT Solar 2033 ST'!$B$10:$J$36,9,FALSE)</f>
        <v>20.99</v>
      </c>
      <c r="BT14">
        <f>VLOOKUP($O14,'Table 3 UT Solar 2035 ST'!$B$10:$J$36,9,FALSE)</f>
        <v>20.99</v>
      </c>
      <c r="BU14">
        <f>VLOOKUP($O14,'Table 3 UT Solar 2035 FT'!$B$10:$J$36,9,FALSE)</f>
        <v>19.96</v>
      </c>
      <c r="BV14">
        <f>VLOOKUP($O14,'Table 3 OR Solar 2030'!$B$10:$J$36,9,FALSE)</f>
        <v>21.02</v>
      </c>
      <c r="BW14">
        <f>VLOOKUP($O14,'Table 3 OR Solar 2031'!$B$10:$J$36,9,FALSE)</f>
        <v>21.02</v>
      </c>
      <c r="BX14">
        <f>VLOOKUP($O14,'Table 3 OR Solar 2032'!$B$10:$J$36,9,FALSE)</f>
        <v>21.02</v>
      </c>
      <c r="BY14">
        <f>VLOOKUP($O14,'Table 3 OR Solar 2033'!$B$10:$J$36,9,FALSE)</f>
        <v>21.02</v>
      </c>
      <c r="CA14">
        <f>SUM(AK$13:AK14)*BF14/1000</f>
        <v>0</v>
      </c>
      <c r="CB14">
        <f>SUM(AL$13:AL14)*BG14/1000</f>
        <v>0</v>
      </c>
      <c r="CC14">
        <f>SUM(AM$13:AM14)*BH14/1000</f>
        <v>0</v>
      </c>
      <c r="CD14">
        <f>SUM(AN$13:AN14)*BI14/1000</f>
        <v>0</v>
      </c>
      <c r="CE14">
        <f>SUM(AO$13:AO14)*BJ14/1000</f>
        <v>0</v>
      </c>
      <c r="CF14">
        <f>SUM(AP$13:AP14)*BK14/1000</f>
        <v>0</v>
      </c>
      <c r="CG14">
        <f>SUM(AQ$13:AQ14)*BL14/1000</f>
        <v>0</v>
      </c>
      <c r="CH14">
        <f>SUM(AR$13:AR14)*BM14/1000</f>
        <v>0</v>
      </c>
      <c r="CI14">
        <f>SUM(AS$13:AS14)*BN14/1000</f>
        <v>0</v>
      </c>
      <c r="CJ14">
        <f>SUM(AT$13:AT14)*BO14/1000</f>
        <v>0</v>
      </c>
      <c r="CK14">
        <f>SUM(AU$13:AU14)*BP14/1000</f>
        <v>0</v>
      </c>
      <c r="CL14">
        <f>SUM(AV$13:AV14)*BQ14/1000</f>
        <v>0</v>
      </c>
      <c r="CM14">
        <f>SUM(AW$13:AW14)*BR14/1000</f>
        <v>0</v>
      </c>
      <c r="CN14">
        <f>SUM(AX$13:AX14)*BS14/1000</f>
        <v>0</v>
      </c>
      <c r="CO14">
        <f>SUM(AY$13:AY14)*BT14/1000</f>
        <v>0</v>
      </c>
      <c r="CP14">
        <f>SUM(AZ$13:AZ14)*BU14/1000</f>
        <v>0</v>
      </c>
      <c r="CQ14">
        <f>SUM(BA$13:BA14)*BV14/1000</f>
        <v>0</v>
      </c>
      <c r="CR14">
        <f>SUM(BB$13:BB14)*BW14/1000</f>
        <v>0</v>
      </c>
      <c r="CS14">
        <f>SUM(BC$13:BC14)*BX14/1000</f>
        <v>0</v>
      </c>
      <c r="CT14">
        <f>SUM(BD$13:BD14)*BY14/1000</f>
        <v>0</v>
      </c>
      <c r="CU14">
        <f t="shared" si="23"/>
        <v>0</v>
      </c>
      <c r="CW14">
        <f t="shared" si="24"/>
        <v>2020</v>
      </c>
      <c r="CX14" s="89">
        <f>IFERROR(VLOOKUP($CW14,'Table 3 TransCost D2 '!$B$10:$E$34,4,FALSE),0)</f>
        <v>7.9249999999999998</v>
      </c>
      <c r="CY14" s="193">
        <f t="shared" ref="CY14:CY33" si="27">$CX$5*CX14/1000</f>
        <v>0</v>
      </c>
    </row>
    <row r="15" spans="2:103" customFormat="1">
      <c r="B15" s="15">
        <f t="shared" si="25"/>
        <v>2021</v>
      </c>
      <c r="C15" s="9">
        <f t="shared" si="3"/>
        <v>0</v>
      </c>
      <c r="D15" s="45"/>
      <c r="E15" s="9">
        <f t="shared" ca="1" si="26"/>
        <v>20.223583887657604</v>
      </c>
      <c r="F15" s="37"/>
      <c r="G15" s="14">
        <f t="shared" ref="G15:G32" ca="1" si="28">SUMIF(INDIRECT("'Table 5'!$J$"&amp;$K$3&amp;":$J$"&amp;$K$4),B15,INDIRECT("'Table 5'!$e$"&amp;$K$3&amp;":$e$"&amp;$K$4))/SUMIF(INDIRECT("'Table 5'!$J$"&amp;$K$3&amp;":$J$"&amp;$K$4),B15,INDIRECT("'Table 5'!$f$"&amp;$K$3&amp;":$f$"&amp;$K$4))</f>
        <v>20.223583887657604</v>
      </c>
      <c r="H15" s="36"/>
      <c r="I15" s="193"/>
      <c r="J15" s="193"/>
      <c r="K15" s="113" t="s">
        <v>65</v>
      </c>
      <c r="L15" s="114">
        <v>1</v>
      </c>
      <c r="M15" s="114">
        <v>1</v>
      </c>
      <c r="O15">
        <f t="shared" si="4"/>
        <v>2021</v>
      </c>
      <c r="P15">
        <v>0</v>
      </c>
      <c r="Q15">
        <v>0</v>
      </c>
      <c r="R15">
        <v>0</v>
      </c>
      <c r="S15" s="193">
        <v>0</v>
      </c>
      <c r="T15" s="193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K15">
        <f t="shared" si="5"/>
        <v>0</v>
      </c>
      <c r="AL15">
        <f t="shared" si="6"/>
        <v>0</v>
      </c>
      <c r="AM15">
        <f t="shared" si="7"/>
        <v>0</v>
      </c>
      <c r="AN15">
        <f t="shared" si="8"/>
        <v>0</v>
      </c>
      <c r="AO15">
        <f t="shared" si="8"/>
        <v>0</v>
      </c>
      <c r="AP15">
        <f t="shared" si="9"/>
        <v>0</v>
      </c>
      <c r="AQ15">
        <f t="shared" si="10"/>
        <v>0</v>
      </c>
      <c r="AR15">
        <f t="shared" si="11"/>
        <v>0</v>
      </c>
      <c r="AS15">
        <f t="shared" si="12"/>
        <v>0</v>
      </c>
      <c r="AT15">
        <f t="shared" si="12"/>
        <v>0</v>
      </c>
      <c r="AU15">
        <f t="shared" si="13"/>
        <v>0</v>
      </c>
      <c r="AV15">
        <f t="shared" si="14"/>
        <v>0</v>
      </c>
      <c r="AW15">
        <f t="shared" si="15"/>
        <v>0</v>
      </c>
      <c r="AX15">
        <f t="shared" si="16"/>
        <v>0</v>
      </c>
      <c r="AY15">
        <f t="shared" si="17"/>
        <v>0</v>
      </c>
      <c r="AZ15">
        <f t="shared" si="18"/>
        <v>0</v>
      </c>
      <c r="BA15">
        <f t="shared" si="19"/>
        <v>0</v>
      </c>
      <c r="BB15">
        <f t="shared" si="20"/>
        <v>0</v>
      </c>
      <c r="BC15">
        <f t="shared" si="21"/>
        <v>0</v>
      </c>
      <c r="BD15">
        <f t="shared" si="22"/>
        <v>0</v>
      </c>
      <c r="BF15">
        <f>VLOOKUP($O15,'Table 3 EV2020 Wind_2020'!$B$10:$K$36,10,FALSE)</f>
        <v>-7.39</v>
      </c>
      <c r="BG15">
        <f>VLOOKUP($O15,'Table 3 EV2020 Wind_2021'!$B$10:$K$36,10,FALSE)</f>
        <v>-9.2899999999999991</v>
      </c>
      <c r="BH15">
        <f>VLOOKUP($O15,'Table 3 DJ Wind 2030'!$B$10:$J$36,9,FALSE)</f>
        <v>43.55</v>
      </c>
      <c r="BI15">
        <f>VLOOKUP($O15,'Table 3 ID Wind 2030'!$B$10:$J$36,9,FALSE)</f>
        <v>41.02</v>
      </c>
      <c r="BJ15">
        <f>VLOOKUP($O15,'Table 3 ID Wind 2033'!$B$10:$J$36,9,FALSE)</f>
        <v>41.02</v>
      </c>
      <c r="BK15">
        <f>VLOOKUP($O15,'Table 3 WW Wind 2035'!$B$10:$J$36,9,FALSE)</f>
        <v>41.02</v>
      </c>
      <c r="BL15">
        <f>VLOOKUP($O15,'Table 3 YK Wind 2035'!$B$10:$J$36,9,FALSE)</f>
        <v>41.02</v>
      </c>
      <c r="BM15">
        <f>VLOOKUP($O15,'Table 3 OR Wind 2035'!$B$10:$J$36,9,FALSE)</f>
        <v>41.02</v>
      </c>
      <c r="BN15">
        <f>VLOOKUP($O15,'Table 3 UT Wind 2030'!$B$10:$J$36,9,FALSE)</f>
        <v>41.02</v>
      </c>
      <c r="BO15">
        <f>VLOOKUP($O15,'Table 3 UT Wind 2036'!$B$10:$J$36,9,FALSE)</f>
        <v>41.02</v>
      </c>
      <c r="BP15">
        <f>VLOOKUP($O15,'Table 3 YK Solar 2030'!$B$10:$J$36,9,FALSE)</f>
        <v>20.46</v>
      </c>
      <c r="BQ15">
        <f>VLOOKUP($O15,'Table 3 YK Solar 2032'!$B$10:$J$36,9,FALSE)</f>
        <v>20.46</v>
      </c>
      <c r="BR15">
        <f>VLOOKUP($O15,'Table 3 YK Solar 2033'!$B$10:$J$36,9,FALSE)</f>
        <v>20.46</v>
      </c>
      <c r="BS15">
        <f>VLOOKUP($O15,'Table 3 UT Solar 2033 ST'!$B$10:$J$36,9,FALSE)</f>
        <v>21.49</v>
      </c>
      <c r="BT15">
        <f>VLOOKUP($O15,'Table 3 UT Solar 2035 ST'!$B$10:$J$36,9,FALSE)</f>
        <v>21.49</v>
      </c>
      <c r="BU15">
        <f>VLOOKUP($O15,'Table 3 UT Solar 2035 FT'!$B$10:$J$36,9,FALSE)</f>
        <v>20.440000000000001</v>
      </c>
      <c r="BV15">
        <f>VLOOKUP($O15,'Table 3 OR Solar 2030'!$B$10:$J$36,9,FALSE)</f>
        <v>21.52</v>
      </c>
      <c r="BW15">
        <f>VLOOKUP($O15,'Table 3 OR Solar 2031'!$B$10:$J$36,9,FALSE)</f>
        <v>21.52</v>
      </c>
      <c r="BX15">
        <f>VLOOKUP($O15,'Table 3 OR Solar 2032'!$B$10:$J$36,9,FALSE)</f>
        <v>21.52</v>
      </c>
      <c r="BY15">
        <f>VLOOKUP($O15,'Table 3 OR Solar 2033'!$B$10:$J$36,9,FALSE)</f>
        <v>21.52</v>
      </c>
      <c r="CA15">
        <f>SUM(AK$13:AK15)*BF15/1000</f>
        <v>0</v>
      </c>
      <c r="CB15">
        <f>SUM(AL$13:AL15)*BG15/1000</f>
        <v>0</v>
      </c>
      <c r="CC15">
        <f>SUM(AM$13:AM15)*BH15/1000</f>
        <v>0</v>
      </c>
      <c r="CD15">
        <f>SUM(AN$13:AN15)*BI15/1000</f>
        <v>0</v>
      </c>
      <c r="CE15">
        <f>SUM(AO$13:AO15)*BJ15/1000</f>
        <v>0</v>
      </c>
      <c r="CF15">
        <f>SUM(AP$13:AP15)*BK15/1000</f>
        <v>0</v>
      </c>
      <c r="CG15">
        <f>SUM(AQ$13:AQ15)*BL15/1000</f>
        <v>0</v>
      </c>
      <c r="CH15">
        <f>SUM(AR$13:AR15)*BM15/1000</f>
        <v>0</v>
      </c>
      <c r="CI15">
        <f>SUM(AS$13:AS15)*BN15/1000</f>
        <v>0</v>
      </c>
      <c r="CJ15">
        <f>SUM(AT$13:AT15)*BO15/1000</f>
        <v>0</v>
      </c>
      <c r="CK15">
        <f>SUM(AU$13:AU15)*BP15/1000</f>
        <v>0</v>
      </c>
      <c r="CL15">
        <f>SUM(AV$13:AV15)*BQ15/1000</f>
        <v>0</v>
      </c>
      <c r="CM15">
        <f>SUM(AW$13:AW15)*BR15/1000</f>
        <v>0</v>
      </c>
      <c r="CN15">
        <f>SUM(AX$13:AX15)*BS15/1000</f>
        <v>0</v>
      </c>
      <c r="CO15">
        <f>SUM(AY$13:AY15)*BT15/1000</f>
        <v>0</v>
      </c>
      <c r="CP15">
        <f>SUM(AZ$13:AZ15)*BU15/1000</f>
        <v>0</v>
      </c>
      <c r="CQ15">
        <f>SUM(BA$13:BA15)*BV15/1000</f>
        <v>0</v>
      </c>
      <c r="CR15">
        <f>SUM(BB$13:BB15)*BW15/1000</f>
        <v>0</v>
      </c>
      <c r="CS15">
        <f>SUM(BC$13:BC15)*BX15/1000</f>
        <v>0</v>
      </c>
      <c r="CT15">
        <f>SUM(BD$13:BD15)*BY15/1000</f>
        <v>0</v>
      </c>
      <c r="CU15">
        <f>SUM(CA15:CT15)</f>
        <v>0</v>
      </c>
      <c r="CW15">
        <f t="shared" si="24"/>
        <v>2021</v>
      </c>
      <c r="CX15" s="89">
        <f>IFERROR(VLOOKUP($CW15,'Table 3 TransCost D2 '!$B$10:$E$34,4,FALSE),0)</f>
        <v>48.5910167356733</v>
      </c>
      <c r="CY15" s="193">
        <f t="shared" si="27"/>
        <v>0</v>
      </c>
    </row>
    <row r="16" spans="2:103" customFormat="1">
      <c r="B16" s="15">
        <f t="shared" si="25"/>
        <v>2022</v>
      </c>
      <c r="C16" s="9">
        <f t="shared" si="3"/>
        <v>0</v>
      </c>
      <c r="D16" s="45"/>
      <c r="E16" s="9">
        <f t="shared" ca="1" si="26"/>
        <v>17.283698456616055</v>
      </c>
      <c r="F16" s="37"/>
      <c r="G16" s="14">
        <f t="shared" ca="1" si="28"/>
        <v>17.283698456616055</v>
      </c>
      <c r="H16" s="36"/>
      <c r="I16" s="193"/>
      <c r="J16" s="193"/>
      <c r="M16" s="115"/>
      <c r="O16">
        <f t="shared" si="4"/>
        <v>2022</v>
      </c>
      <c r="P16">
        <v>0</v>
      </c>
      <c r="Q16">
        <v>0</v>
      </c>
      <c r="R16">
        <v>0</v>
      </c>
      <c r="S16" s="193">
        <v>0</v>
      </c>
      <c r="T16" s="193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K16">
        <f t="shared" si="5"/>
        <v>0</v>
      </c>
      <c r="AL16">
        <f t="shared" si="6"/>
        <v>0</v>
      </c>
      <c r="AM16">
        <f t="shared" si="7"/>
        <v>0</v>
      </c>
      <c r="AN16">
        <f t="shared" si="8"/>
        <v>0</v>
      </c>
      <c r="AO16">
        <f t="shared" si="8"/>
        <v>0</v>
      </c>
      <c r="AP16">
        <f t="shared" si="9"/>
        <v>0</v>
      </c>
      <c r="AQ16">
        <f t="shared" si="10"/>
        <v>0</v>
      </c>
      <c r="AR16">
        <f t="shared" si="11"/>
        <v>0</v>
      </c>
      <c r="AS16">
        <f t="shared" si="12"/>
        <v>0</v>
      </c>
      <c r="AT16">
        <f t="shared" si="12"/>
        <v>0</v>
      </c>
      <c r="AU16">
        <f t="shared" si="13"/>
        <v>0</v>
      </c>
      <c r="AV16">
        <f t="shared" si="14"/>
        <v>0</v>
      </c>
      <c r="AW16">
        <f t="shared" si="15"/>
        <v>0</v>
      </c>
      <c r="AX16">
        <f t="shared" si="16"/>
        <v>0</v>
      </c>
      <c r="AY16">
        <f t="shared" si="17"/>
        <v>0</v>
      </c>
      <c r="AZ16">
        <f t="shared" si="18"/>
        <v>0</v>
      </c>
      <c r="BA16">
        <f t="shared" si="19"/>
        <v>0</v>
      </c>
      <c r="BB16">
        <f t="shared" si="20"/>
        <v>0</v>
      </c>
      <c r="BC16">
        <f t="shared" si="21"/>
        <v>0</v>
      </c>
      <c r="BD16">
        <f t="shared" si="22"/>
        <v>0</v>
      </c>
      <c r="BF16">
        <f>VLOOKUP($O16,'Table 3 EV2020 Wind_2020'!$B$10:$K$36,10,FALSE)</f>
        <v>-4.75</v>
      </c>
      <c r="BG16">
        <f>VLOOKUP($O16,'Table 3 EV2020 Wind_2021'!$B$10:$K$36,10,FALSE)</f>
        <v>-6.7</v>
      </c>
      <c r="BH16">
        <f>VLOOKUP($O16,'Table 3 DJ Wind 2030'!$B$10:$J$36,9,FALSE)</f>
        <v>44.6</v>
      </c>
      <c r="BI16">
        <f>VLOOKUP($O16,'Table 3 ID Wind 2030'!$B$10:$J$36,9,FALSE)</f>
        <v>42</v>
      </c>
      <c r="BJ16">
        <f>VLOOKUP($O16,'Table 3 ID Wind 2033'!$B$10:$J$36,9,FALSE)</f>
        <v>42</v>
      </c>
      <c r="BK16">
        <f>VLOOKUP($O16,'Table 3 WW Wind 2035'!$B$10:$J$36,9,FALSE)</f>
        <v>42</v>
      </c>
      <c r="BL16">
        <f>VLOOKUP($O16,'Table 3 YK Wind 2035'!$B$10:$J$36,9,FALSE)</f>
        <v>42</v>
      </c>
      <c r="BM16">
        <f>VLOOKUP($O16,'Table 3 OR Wind 2035'!$B$10:$J$36,9,FALSE)</f>
        <v>42</v>
      </c>
      <c r="BN16">
        <f>VLOOKUP($O16,'Table 3 UT Wind 2030'!$B$10:$J$36,9,FALSE)</f>
        <v>42</v>
      </c>
      <c r="BO16">
        <f>VLOOKUP($O16,'Table 3 UT Wind 2036'!$B$10:$J$36,9,FALSE)</f>
        <v>42</v>
      </c>
      <c r="BP16">
        <f>VLOOKUP($O16,'Table 3 YK Solar 2030'!$B$10:$J$36,9,FALSE)</f>
        <v>20.95</v>
      </c>
      <c r="BQ16">
        <f>VLOOKUP($O16,'Table 3 YK Solar 2032'!$B$10:$J$36,9,FALSE)</f>
        <v>20.95</v>
      </c>
      <c r="BR16">
        <f>VLOOKUP($O16,'Table 3 YK Solar 2033'!$B$10:$J$36,9,FALSE)</f>
        <v>20.95</v>
      </c>
      <c r="BS16">
        <f>VLOOKUP($O16,'Table 3 UT Solar 2033 ST'!$B$10:$J$36,9,FALSE)</f>
        <v>22.01</v>
      </c>
      <c r="BT16">
        <f>VLOOKUP($O16,'Table 3 UT Solar 2035 ST'!$B$10:$J$36,9,FALSE)</f>
        <v>22.01</v>
      </c>
      <c r="BU16">
        <f>VLOOKUP($O16,'Table 3 UT Solar 2035 FT'!$B$10:$J$36,9,FALSE)</f>
        <v>20.93</v>
      </c>
      <c r="BV16">
        <f>VLOOKUP($O16,'Table 3 OR Solar 2030'!$B$10:$J$36,9,FALSE)</f>
        <v>22.04</v>
      </c>
      <c r="BW16">
        <f>VLOOKUP($O16,'Table 3 OR Solar 2031'!$B$10:$J$36,9,FALSE)</f>
        <v>22.04</v>
      </c>
      <c r="BX16">
        <f>VLOOKUP($O16,'Table 3 OR Solar 2032'!$B$10:$J$36,9,FALSE)</f>
        <v>22.04</v>
      </c>
      <c r="BY16">
        <f>VLOOKUP($O16,'Table 3 OR Solar 2033'!$B$10:$J$36,9,FALSE)</f>
        <v>22.04</v>
      </c>
      <c r="CA16">
        <f>SUM(AK$13:AK16)*BF16/1000</f>
        <v>0</v>
      </c>
      <c r="CB16">
        <f>SUM(AL$13:AL16)*BG16/1000</f>
        <v>0</v>
      </c>
      <c r="CC16">
        <f>SUM(AM$13:AM16)*BH16/1000</f>
        <v>0</v>
      </c>
      <c r="CD16">
        <f>SUM(AN$13:AN16)*BI16/1000</f>
        <v>0</v>
      </c>
      <c r="CE16">
        <f>SUM(AO$13:AO16)*BJ16/1000</f>
        <v>0</v>
      </c>
      <c r="CF16">
        <f>SUM(AP$13:AP16)*BK16/1000</f>
        <v>0</v>
      </c>
      <c r="CG16">
        <f>SUM(AQ$13:AQ16)*BL16/1000</f>
        <v>0</v>
      </c>
      <c r="CH16">
        <f>SUM(AR$13:AR16)*BM16/1000</f>
        <v>0</v>
      </c>
      <c r="CI16">
        <f>SUM(AS$13:AS16)*BN16/1000</f>
        <v>0</v>
      </c>
      <c r="CJ16">
        <f>SUM(AT$13:AT16)*BO16/1000</f>
        <v>0</v>
      </c>
      <c r="CK16">
        <f>SUM(AU$13:AU16)*BP16/1000</f>
        <v>0</v>
      </c>
      <c r="CL16">
        <f>SUM(AV$13:AV16)*BQ16/1000</f>
        <v>0</v>
      </c>
      <c r="CM16">
        <f>SUM(AW$13:AW16)*BR16/1000</f>
        <v>0</v>
      </c>
      <c r="CN16">
        <f>SUM(AX$13:AX16)*BS16/1000</f>
        <v>0</v>
      </c>
      <c r="CO16">
        <f>SUM(AY$13:AY16)*BT16/1000</f>
        <v>0</v>
      </c>
      <c r="CP16">
        <f>SUM(AZ$13:AZ16)*BU16/1000</f>
        <v>0</v>
      </c>
      <c r="CQ16">
        <f>SUM(BA$13:BA16)*BV16/1000</f>
        <v>0</v>
      </c>
      <c r="CR16">
        <f>SUM(BB$13:BB16)*BW16/1000</f>
        <v>0</v>
      </c>
      <c r="CS16">
        <f>SUM(BC$13:BC16)*BX16/1000</f>
        <v>0</v>
      </c>
      <c r="CT16">
        <f>SUM(BD$13:BD16)*BY16/1000</f>
        <v>0</v>
      </c>
      <c r="CU16">
        <f t="shared" ref="CU16:CU32" si="29">SUM(CA16:CT16)</f>
        <v>0</v>
      </c>
      <c r="CW16">
        <f t="shared" si="24"/>
        <v>2022</v>
      </c>
      <c r="CX16" s="89">
        <f>IFERROR(VLOOKUP($CW16,'Table 3 TransCost D2 '!$B$10:$E$34,4,FALSE),0)</f>
        <v>49.76</v>
      </c>
      <c r="CY16" s="193">
        <f t="shared" si="27"/>
        <v>0</v>
      </c>
    </row>
    <row r="17" spans="2:103">
      <c r="B17" s="15">
        <f t="shared" si="25"/>
        <v>2023</v>
      </c>
      <c r="C17" s="9">
        <f t="shared" si="3"/>
        <v>0</v>
      </c>
      <c r="D17" s="45"/>
      <c r="E17" s="9">
        <f t="shared" ca="1" si="26"/>
        <v>15.922416336546618</v>
      </c>
      <c r="F17" s="37"/>
      <c r="G17" s="14">
        <f t="shared" ca="1" si="28"/>
        <v>15.922416336546618</v>
      </c>
      <c r="H17" s="36"/>
      <c r="I17" s="193"/>
      <c r="J17" s="193"/>
      <c r="M17" s="116"/>
      <c r="O17">
        <f t="shared" si="4"/>
        <v>2023</v>
      </c>
      <c r="P17">
        <v>0</v>
      </c>
      <c r="Q17">
        <v>0</v>
      </c>
      <c r="R17">
        <v>0</v>
      </c>
      <c r="S17" s="193">
        <v>0</v>
      </c>
      <c r="T17" s="193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K17">
        <f t="shared" si="5"/>
        <v>0</v>
      </c>
      <c r="AL17">
        <f t="shared" si="6"/>
        <v>0</v>
      </c>
      <c r="AM17">
        <f t="shared" si="7"/>
        <v>0</v>
      </c>
      <c r="AN17">
        <f t="shared" si="8"/>
        <v>0</v>
      </c>
      <c r="AO17">
        <f t="shared" si="8"/>
        <v>0</v>
      </c>
      <c r="AP17">
        <f t="shared" si="9"/>
        <v>0</v>
      </c>
      <c r="AQ17">
        <f t="shared" si="10"/>
        <v>0</v>
      </c>
      <c r="AR17">
        <f t="shared" si="11"/>
        <v>0</v>
      </c>
      <c r="AS17">
        <f t="shared" si="12"/>
        <v>0</v>
      </c>
      <c r="AT17">
        <f t="shared" si="12"/>
        <v>0</v>
      </c>
      <c r="AU17">
        <f t="shared" si="13"/>
        <v>0</v>
      </c>
      <c r="AV17">
        <f t="shared" si="14"/>
        <v>0</v>
      </c>
      <c r="AW17">
        <f t="shared" si="15"/>
        <v>0</v>
      </c>
      <c r="AX17">
        <f t="shared" si="16"/>
        <v>0</v>
      </c>
      <c r="AY17">
        <f t="shared" si="17"/>
        <v>0</v>
      </c>
      <c r="AZ17">
        <f t="shared" si="18"/>
        <v>0</v>
      </c>
      <c r="BA17">
        <f t="shared" si="19"/>
        <v>0</v>
      </c>
      <c r="BB17">
        <f t="shared" si="20"/>
        <v>0</v>
      </c>
      <c r="BC17">
        <f t="shared" si="21"/>
        <v>0</v>
      </c>
      <c r="BD17">
        <f t="shared" si="22"/>
        <v>0</v>
      </c>
      <c r="BF17">
        <f>VLOOKUP($O17,'Table 3 EV2020 Wind_2020'!$B$10:$K$36,10,FALSE)</f>
        <v>-6.53</v>
      </c>
      <c r="BG17">
        <f>VLOOKUP($O17,'Table 3 EV2020 Wind_2021'!$B$10:$K$36,10,FALSE)</f>
        <v>-8.5299999999999994</v>
      </c>
      <c r="BH17">
        <f>VLOOKUP($O17,'Table 3 DJ Wind 2030'!$B$10:$J$36,9,FALSE)</f>
        <v>45.69</v>
      </c>
      <c r="BI17">
        <f>VLOOKUP($O17,'Table 3 ID Wind 2030'!$B$10:$J$36,9,FALSE)</f>
        <v>43.01</v>
      </c>
      <c r="BJ17">
        <f>VLOOKUP($O17,'Table 3 ID Wind 2033'!$B$10:$J$36,9,FALSE)</f>
        <v>43.01</v>
      </c>
      <c r="BK17">
        <f>VLOOKUP($O17,'Table 3 WW Wind 2035'!$B$10:$J$36,9,FALSE)</f>
        <v>43.01</v>
      </c>
      <c r="BL17">
        <f>VLOOKUP($O17,'Table 3 YK Wind 2035'!$B$10:$J$36,9,FALSE)</f>
        <v>43.01</v>
      </c>
      <c r="BM17">
        <f>VLOOKUP($O17,'Table 3 OR Wind 2035'!$B$10:$J$36,9,FALSE)</f>
        <v>43.01</v>
      </c>
      <c r="BN17">
        <f>VLOOKUP($O17,'Table 3 UT Wind 2030'!$B$10:$J$36,9,FALSE)</f>
        <v>43.01</v>
      </c>
      <c r="BO17">
        <f>VLOOKUP($O17,'Table 3 UT Wind 2036'!$B$10:$J$36,9,FALSE)</f>
        <v>43.01</v>
      </c>
      <c r="BP17">
        <f>VLOOKUP($O17,'Table 3 YK Solar 2030'!$B$10:$J$36,9,FALSE)</f>
        <v>21.45</v>
      </c>
      <c r="BQ17">
        <f>VLOOKUP($O17,'Table 3 YK Solar 2032'!$B$10:$J$36,9,FALSE)</f>
        <v>21.45</v>
      </c>
      <c r="BR17">
        <f>VLOOKUP($O17,'Table 3 YK Solar 2033'!$B$10:$J$36,9,FALSE)</f>
        <v>21.45</v>
      </c>
      <c r="BS17">
        <f>VLOOKUP($O17,'Table 3 UT Solar 2033 ST'!$B$10:$J$36,9,FALSE)</f>
        <v>22.54</v>
      </c>
      <c r="BT17">
        <f>VLOOKUP($O17,'Table 3 UT Solar 2035 ST'!$B$10:$J$36,9,FALSE)</f>
        <v>22.54</v>
      </c>
      <c r="BU17">
        <f>VLOOKUP($O17,'Table 3 UT Solar 2035 FT'!$B$10:$J$36,9,FALSE)</f>
        <v>21.43</v>
      </c>
      <c r="BV17">
        <f>VLOOKUP($O17,'Table 3 OR Solar 2030'!$B$10:$J$36,9,FALSE)</f>
        <v>22.57</v>
      </c>
      <c r="BW17">
        <f>VLOOKUP($O17,'Table 3 OR Solar 2031'!$B$10:$J$36,9,FALSE)</f>
        <v>22.57</v>
      </c>
      <c r="BX17">
        <f>VLOOKUP($O17,'Table 3 OR Solar 2032'!$B$10:$J$36,9,FALSE)</f>
        <v>22.57</v>
      </c>
      <c r="BY17">
        <f>VLOOKUP($O17,'Table 3 OR Solar 2033'!$B$10:$J$36,9,FALSE)</f>
        <v>22.57</v>
      </c>
      <c r="CA17">
        <f>SUM(AK$13:AK17)*BF17/1000</f>
        <v>0</v>
      </c>
      <c r="CB17">
        <f>SUM(AL$13:AL17)*BG17/1000</f>
        <v>0</v>
      </c>
      <c r="CC17">
        <f>SUM(AM$13:AM17)*BH17/1000</f>
        <v>0</v>
      </c>
      <c r="CD17">
        <f>SUM(AN$13:AN17)*BI17/1000</f>
        <v>0</v>
      </c>
      <c r="CE17">
        <f>SUM(AO$13:AO17)*BJ17/1000</f>
        <v>0</v>
      </c>
      <c r="CF17">
        <f>SUM(AP$13:AP17)*BK17/1000</f>
        <v>0</v>
      </c>
      <c r="CG17">
        <f>SUM(AQ$13:AQ17)*BL17/1000</f>
        <v>0</v>
      </c>
      <c r="CH17">
        <f>SUM(AR$13:AR17)*BM17/1000</f>
        <v>0</v>
      </c>
      <c r="CI17">
        <f>SUM(AS$13:AS17)*BN17/1000</f>
        <v>0</v>
      </c>
      <c r="CJ17">
        <f>SUM(AT$13:AT17)*BO17/1000</f>
        <v>0</v>
      </c>
      <c r="CK17">
        <f>SUM(AU$13:AU17)*BP17/1000</f>
        <v>0</v>
      </c>
      <c r="CL17">
        <f>SUM(AV$13:AV17)*BQ17/1000</f>
        <v>0</v>
      </c>
      <c r="CM17">
        <f>SUM(AW$13:AW17)*BR17/1000</f>
        <v>0</v>
      </c>
      <c r="CN17">
        <f>SUM(AX$13:AX17)*BS17/1000</f>
        <v>0</v>
      </c>
      <c r="CO17">
        <f>SUM(AY$13:AY17)*BT17/1000</f>
        <v>0</v>
      </c>
      <c r="CP17">
        <f>SUM(AZ$13:AZ17)*BU17/1000</f>
        <v>0</v>
      </c>
      <c r="CQ17">
        <f>SUM(BA$13:BA17)*BV17/1000</f>
        <v>0</v>
      </c>
      <c r="CR17">
        <f>SUM(BB$13:BB17)*BW17/1000</f>
        <v>0</v>
      </c>
      <c r="CS17">
        <f>SUM(BC$13:BC17)*BX17/1000</f>
        <v>0</v>
      </c>
      <c r="CT17">
        <f>SUM(BD$13:BD17)*BY17/1000</f>
        <v>0</v>
      </c>
      <c r="CU17">
        <f t="shared" si="29"/>
        <v>0</v>
      </c>
      <c r="CW17">
        <f t="shared" si="24"/>
        <v>2023</v>
      </c>
      <c r="CX17" s="89">
        <f>IFERROR(VLOOKUP($CW17,'Table 3 TransCost D2 '!$B$10:$E$34,4,FALSE),0)</f>
        <v>50.95000000000001</v>
      </c>
      <c r="CY17" s="193">
        <f t="shared" si="27"/>
        <v>0</v>
      </c>
    </row>
    <row r="18" spans="2:103">
      <c r="B18" s="15">
        <f t="shared" si="25"/>
        <v>2024</v>
      </c>
      <c r="C18" s="9">
        <f t="shared" si="3"/>
        <v>0</v>
      </c>
      <c r="D18" s="45"/>
      <c r="E18" s="9">
        <f t="shared" ca="1" si="26"/>
        <v>23.094383928209602</v>
      </c>
      <c r="F18" s="37"/>
      <c r="G18" s="14">
        <f t="shared" ca="1" si="28"/>
        <v>23.094383928209602</v>
      </c>
      <c r="H18" s="36"/>
      <c r="I18" s="193"/>
      <c r="J18" s="193"/>
      <c r="M18" s="116"/>
      <c r="O18">
        <f t="shared" si="4"/>
        <v>2024</v>
      </c>
      <c r="P18">
        <v>0</v>
      </c>
      <c r="Q18">
        <v>0</v>
      </c>
      <c r="R18">
        <v>0</v>
      </c>
      <c r="S18" s="193">
        <v>0</v>
      </c>
      <c r="T18" s="193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K18">
        <f t="shared" si="5"/>
        <v>0</v>
      </c>
      <c r="AL18">
        <f t="shared" si="6"/>
        <v>0</v>
      </c>
      <c r="AM18">
        <f t="shared" si="7"/>
        <v>0</v>
      </c>
      <c r="AN18">
        <f t="shared" si="8"/>
        <v>0</v>
      </c>
      <c r="AO18">
        <f t="shared" si="8"/>
        <v>0</v>
      </c>
      <c r="AP18">
        <f t="shared" si="9"/>
        <v>0</v>
      </c>
      <c r="AQ18">
        <f t="shared" si="10"/>
        <v>0</v>
      </c>
      <c r="AR18">
        <f t="shared" si="11"/>
        <v>0</v>
      </c>
      <c r="AS18">
        <f t="shared" si="12"/>
        <v>0</v>
      </c>
      <c r="AT18">
        <f t="shared" si="12"/>
        <v>0</v>
      </c>
      <c r="AU18">
        <f t="shared" si="13"/>
        <v>0</v>
      </c>
      <c r="AV18">
        <f t="shared" si="14"/>
        <v>0</v>
      </c>
      <c r="AW18">
        <f t="shared" si="15"/>
        <v>0</v>
      </c>
      <c r="AX18">
        <f t="shared" si="16"/>
        <v>0</v>
      </c>
      <c r="AY18">
        <f t="shared" si="17"/>
        <v>0</v>
      </c>
      <c r="AZ18">
        <f t="shared" si="18"/>
        <v>0</v>
      </c>
      <c r="BA18">
        <f t="shared" si="19"/>
        <v>0</v>
      </c>
      <c r="BB18">
        <f t="shared" si="20"/>
        <v>0</v>
      </c>
      <c r="BC18">
        <f t="shared" si="21"/>
        <v>0</v>
      </c>
      <c r="BD18">
        <f t="shared" si="22"/>
        <v>0</v>
      </c>
      <c r="BF18">
        <f>VLOOKUP($O18,'Table 3 EV2020 Wind_2020'!$B$10:$K$36,10,FALSE)</f>
        <v>-3.78</v>
      </c>
      <c r="BG18">
        <f>VLOOKUP($O18,'Table 3 EV2020 Wind_2021'!$B$10:$K$36,10,FALSE)</f>
        <v>-5.83</v>
      </c>
      <c r="BH18">
        <f>VLOOKUP($O18,'Table 3 DJ Wind 2030'!$B$10:$J$36,9,FALSE)</f>
        <v>46.79</v>
      </c>
      <c r="BI18">
        <f>VLOOKUP($O18,'Table 3 ID Wind 2030'!$B$10:$J$36,9,FALSE)</f>
        <v>44.04</v>
      </c>
      <c r="BJ18">
        <f>VLOOKUP($O18,'Table 3 ID Wind 2033'!$B$10:$J$36,9,FALSE)</f>
        <v>44.04</v>
      </c>
      <c r="BK18">
        <f>VLOOKUP($O18,'Table 3 WW Wind 2035'!$B$10:$J$36,9,FALSE)</f>
        <v>44.04</v>
      </c>
      <c r="BL18">
        <f>VLOOKUP($O18,'Table 3 YK Wind 2035'!$B$10:$J$36,9,FALSE)</f>
        <v>44.04</v>
      </c>
      <c r="BM18">
        <f>VLOOKUP($O18,'Table 3 OR Wind 2035'!$B$10:$J$36,9,FALSE)</f>
        <v>44.04</v>
      </c>
      <c r="BN18">
        <f>VLOOKUP($O18,'Table 3 UT Wind 2030'!$B$10:$J$36,9,FALSE)</f>
        <v>44.04</v>
      </c>
      <c r="BO18">
        <f>VLOOKUP($O18,'Table 3 UT Wind 2036'!$B$10:$J$36,9,FALSE)</f>
        <v>44.04</v>
      </c>
      <c r="BP18">
        <f>VLOOKUP($O18,'Table 3 YK Solar 2030'!$B$10:$J$36,9,FALSE)</f>
        <v>21.96</v>
      </c>
      <c r="BQ18">
        <f>VLOOKUP($O18,'Table 3 YK Solar 2032'!$B$10:$J$36,9,FALSE)</f>
        <v>21.96</v>
      </c>
      <c r="BR18">
        <f>VLOOKUP($O18,'Table 3 YK Solar 2033'!$B$10:$J$36,9,FALSE)</f>
        <v>21.96</v>
      </c>
      <c r="BS18">
        <f>VLOOKUP($O18,'Table 3 UT Solar 2033 ST'!$B$10:$J$36,9,FALSE)</f>
        <v>23.08</v>
      </c>
      <c r="BT18">
        <f>VLOOKUP($O18,'Table 3 UT Solar 2035 ST'!$B$10:$J$36,9,FALSE)</f>
        <v>23.08</v>
      </c>
      <c r="BU18">
        <f>VLOOKUP($O18,'Table 3 UT Solar 2035 FT'!$B$10:$J$36,9,FALSE)</f>
        <v>21.94</v>
      </c>
      <c r="BV18">
        <f>VLOOKUP($O18,'Table 3 OR Solar 2030'!$B$10:$J$36,9,FALSE)</f>
        <v>23.11</v>
      </c>
      <c r="BW18">
        <f>VLOOKUP($O18,'Table 3 OR Solar 2031'!$B$10:$J$36,9,FALSE)</f>
        <v>23.11</v>
      </c>
      <c r="BX18">
        <f>VLOOKUP($O18,'Table 3 OR Solar 2032'!$B$10:$J$36,9,FALSE)</f>
        <v>23.11</v>
      </c>
      <c r="BY18">
        <f>VLOOKUP($O18,'Table 3 OR Solar 2033'!$B$10:$J$36,9,FALSE)</f>
        <v>23.11</v>
      </c>
      <c r="CA18">
        <f>SUM(AK$13:AK18)*BF18/1000</f>
        <v>0</v>
      </c>
      <c r="CB18">
        <f>SUM(AL$13:AL18)*BG18/1000</f>
        <v>0</v>
      </c>
      <c r="CC18">
        <f>SUM(AM$13:AM18)*BH18/1000</f>
        <v>0</v>
      </c>
      <c r="CD18">
        <f>SUM(AN$13:AN18)*BI18/1000</f>
        <v>0</v>
      </c>
      <c r="CE18">
        <f>SUM(AO$13:AO18)*BJ18/1000</f>
        <v>0</v>
      </c>
      <c r="CF18">
        <f>SUM(AP$13:AP18)*BK18/1000</f>
        <v>0</v>
      </c>
      <c r="CG18">
        <f>SUM(AQ$13:AQ18)*BL18/1000</f>
        <v>0</v>
      </c>
      <c r="CH18">
        <f>SUM(AR$13:AR18)*BM18/1000</f>
        <v>0</v>
      </c>
      <c r="CI18">
        <f>SUM(AS$13:AS18)*BN18/1000</f>
        <v>0</v>
      </c>
      <c r="CJ18">
        <f>SUM(AT$13:AT18)*BO18/1000</f>
        <v>0</v>
      </c>
      <c r="CK18">
        <f>SUM(AU$13:AU18)*BP18/1000</f>
        <v>0</v>
      </c>
      <c r="CL18">
        <f>SUM(AV$13:AV18)*BQ18/1000</f>
        <v>0</v>
      </c>
      <c r="CM18">
        <f>SUM(AW$13:AW18)*BR18/1000</f>
        <v>0</v>
      </c>
      <c r="CN18">
        <f>SUM(AX$13:AX18)*BS18/1000</f>
        <v>0</v>
      </c>
      <c r="CO18">
        <f>SUM(AY$13:AY18)*BT18/1000</f>
        <v>0</v>
      </c>
      <c r="CP18">
        <f>SUM(AZ$13:AZ18)*BU18/1000</f>
        <v>0</v>
      </c>
      <c r="CQ18">
        <f>SUM(BA$13:BA18)*BV18/1000</f>
        <v>0</v>
      </c>
      <c r="CR18">
        <f>SUM(BB$13:BB18)*BW18/1000</f>
        <v>0</v>
      </c>
      <c r="CS18">
        <f>SUM(BC$13:BC18)*BX18/1000</f>
        <v>0</v>
      </c>
      <c r="CT18">
        <f>SUM(BD$13:BD18)*BY18/1000</f>
        <v>0</v>
      </c>
      <c r="CU18">
        <f t="shared" si="29"/>
        <v>0</v>
      </c>
      <c r="CW18">
        <f t="shared" si="24"/>
        <v>2024</v>
      </c>
      <c r="CX18" s="89">
        <f>IFERROR(VLOOKUP($CW18,'Table 3 TransCost D2 '!$B$10:$E$34,4,FALSE),0)</f>
        <v>52.169999999999995</v>
      </c>
      <c r="CY18" s="193">
        <f t="shared" si="27"/>
        <v>0</v>
      </c>
    </row>
    <row r="19" spans="2:103">
      <c r="B19" s="15">
        <f t="shared" si="25"/>
        <v>2025</v>
      </c>
      <c r="C19" s="9">
        <f t="shared" si="3"/>
        <v>0</v>
      </c>
      <c r="D19" s="45"/>
      <c r="E19" s="9">
        <f t="shared" ca="1" si="26"/>
        <v>24.821547463951905</v>
      </c>
      <c r="F19" s="37"/>
      <c r="G19" s="14">
        <f t="shared" ca="1" si="28"/>
        <v>24.821547463951905</v>
      </c>
      <c r="H19" s="36"/>
      <c r="I19" s="193"/>
      <c r="J19" s="193"/>
      <c r="M19" s="116"/>
      <c r="O19">
        <f t="shared" si="4"/>
        <v>2025</v>
      </c>
      <c r="P19">
        <v>0</v>
      </c>
      <c r="Q19">
        <v>0</v>
      </c>
      <c r="R19">
        <v>0</v>
      </c>
      <c r="S19" s="193">
        <v>0</v>
      </c>
      <c r="T19" s="193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K19">
        <f t="shared" si="5"/>
        <v>0</v>
      </c>
      <c r="AL19">
        <f t="shared" si="6"/>
        <v>0</v>
      </c>
      <c r="AM19">
        <f t="shared" si="7"/>
        <v>0</v>
      </c>
      <c r="AN19">
        <f t="shared" si="8"/>
        <v>0</v>
      </c>
      <c r="AO19">
        <f t="shared" si="8"/>
        <v>0</v>
      </c>
      <c r="AP19">
        <f t="shared" si="9"/>
        <v>0</v>
      </c>
      <c r="AQ19">
        <f t="shared" si="10"/>
        <v>0</v>
      </c>
      <c r="AR19">
        <f t="shared" si="11"/>
        <v>0</v>
      </c>
      <c r="AS19">
        <f t="shared" si="12"/>
        <v>0</v>
      </c>
      <c r="AT19">
        <f t="shared" si="12"/>
        <v>0</v>
      </c>
      <c r="AU19">
        <f t="shared" si="13"/>
        <v>0</v>
      </c>
      <c r="AV19">
        <f t="shared" si="14"/>
        <v>0</v>
      </c>
      <c r="AW19">
        <f t="shared" si="15"/>
        <v>0</v>
      </c>
      <c r="AX19">
        <f t="shared" si="16"/>
        <v>0</v>
      </c>
      <c r="AY19">
        <f t="shared" si="17"/>
        <v>0</v>
      </c>
      <c r="AZ19">
        <f t="shared" si="18"/>
        <v>0</v>
      </c>
      <c r="BA19">
        <f t="shared" si="19"/>
        <v>0</v>
      </c>
      <c r="BB19">
        <f t="shared" si="20"/>
        <v>0</v>
      </c>
      <c r="BC19">
        <f t="shared" si="21"/>
        <v>0</v>
      </c>
      <c r="BD19">
        <f t="shared" si="22"/>
        <v>0</v>
      </c>
      <c r="BF19">
        <f>VLOOKUP($O19,'Table 3 EV2020 Wind_2020'!$B$10:$K$36,10,FALSE)</f>
        <v>-5.59</v>
      </c>
      <c r="BG19">
        <f>VLOOKUP($O19,'Table 3 EV2020 Wind_2021'!$B$10:$K$36,10,FALSE)</f>
        <v>-7.69</v>
      </c>
      <c r="BH19">
        <f>VLOOKUP($O19,'Table 3 DJ Wind 2030'!$B$10:$J$36,9,FALSE)</f>
        <v>47.87</v>
      </c>
      <c r="BI19">
        <f>VLOOKUP($O19,'Table 3 ID Wind 2030'!$B$10:$J$36,9,FALSE)</f>
        <v>45.05</v>
      </c>
      <c r="BJ19">
        <f>VLOOKUP($O19,'Table 3 ID Wind 2033'!$B$10:$J$36,9,FALSE)</f>
        <v>45.05</v>
      </c>
      <c r="BK19">
        <f>VLOOKUP($O19,'Table 3 WW Wind 2035'!$B$10:$J$36,9,FALSE)</f>
        <v>45.05</v>
      </c>
      <c r="BL19">
        <f>VLOOKUP($O19,'Table 3 YK Wind 2035'!$B$10:$J$36,9,FALSE)</f>
        <v>45.05</v>
      </c>
      <c r="BM19">
        <f>VLOOKUP($O19,'Table 3 OR Wind 2035'!$B$10:$J$36,9,FALSE)</f>
        <v>45.05</v>
      </c>
      <c r="BN19">
        <f>VLOOKUP($O19,'Table 3 UT Wind 2030'!$B$10:$J$36,9,FALSE)</f>
        <v>45.05</v>
      </c>
      <c r="BO19">
        <f>VLOOKUP($O19,'Table 3 UT Wind 2036'!$B$10:$J$36,9,FALSE)</f>
        <v>45.05</v>
      </c>
      <c r="BP19">
        <f>VLOOKUP($O19,'Table 3 YK Solar 2030'!$B$10:$J$36,9,FALSE)</f>
        <v>22.47</v>
      </c>
      <c r="BQ19">
        <f>VLOOKUP($O19,'Table 3 YK Solar 2032'!$B$10:$J$36,9,FALSE)</f>
        <v>22.47</v>
      </c>
      <c r="BR19">
        <f>VLOOKUP($O19,'Table 3 YK Solar 2033'!$B$10:$J$36,9,FALSE)</f>
        <v>22.47</v>
      </c>
      <c r="BS19">
        <f>VLOOKUP($O19,'Table 3 UT Solar 2033 ST'!$B$10:$J$36,9,FALSE)</f>
        <v>23.61</v>
      </c>
      <c r="BT19">
        <f>VLOOKUP($O19,'Table 3 UT Solar 2035 ST'!$B$10:$J$36,9,FALSE)</f>
        <v>23.61</v>
      </c>
      <c r="BU19">
        <f>VLOOKUP($O19,'Table 3 UT Solar 2035 FT'!$B$10:$J$36,9,FALSE)</f>
        <v>22.44</v>
      </c>
      <c r="BV19">
        <f>VLOOKUP($O19,'Table 3 OR Solar 2030'!$B$10:$J$36,9,FALSE)</f>
        <v>23.64</v>
      </c>
      <c r="BW19">
        <f>VLOOKUP($O19,'Table 3 OR Solar 2031'!$B$10:$J$36,9,FALSE)</f>
        <v>23.64</v>
      </c>
      <c r="BX19">
        <f>VLOOKUP($O19,'Table 3 OR Solar 2032'!$B$10:$J$36,9,FALSE)</f>
        <v>23.64</v>
      </c>
      <c r="BY19">
        <f>VLOOKUP($O19,'Table 3 OR Solar 2033'!$B$10:$J$36,9,FALSE)</f>
        <v>23.64</v>
      </c>
      <c r="CA19">
        <f>SUM(AK$13:AK19)*BF19/1000</f>
        <v>0</v>
      </c>
      <c r="CB19">
        <f>SUM(AL$13:AL19)*BG19/1000</f>
        <v>0</v>
      </c>
      <c r="CC19">
        <f>SUM(AM$13:AM19)*BH19/1000</f>
        <v>0</v>
      </c>
      <c r="CD19">
        <f>SUM(AN$13:AN19)*BI19/1000</f>
        <v>0</v>
      </c>
      <c r="CE19">
        <f>SUM(AO$13:AO19)*BJ19/1000</f>
        <v>0</v>
      </c>
      <c r="CF19">
        <f>SUM(AP$13:AP19)*BK19/1000</f>
        <v>0</v>
      </c>
      <c r="CG19">
        <f>SUM(AQ$13:AQ19)*BL19/1000</f>
        <v>0</v>
      </c>
      <c r="CH19">
        <f>SUM(AR$13:AR19)*BM19/1000</f>
        <v>0</v>
      </c>
      <c r="CI19">
        <f>SUM(AS$13:AS19)*BN19/1000</f>
        <v>0</v>
      </c>
      <c r="CJ19">
        <f>SUM(AT$13:AT19)*BO19/1000</f>
        <v>0</v>
      </c>
      <c r="CK19">
        <f>SUM(AU$13:AU19)*BP19/1000</f>
        <v>0</v>
      </c>
      <c r="CL19">
        <f>SUM(AV$13:AV19)*BQ19/1000</f>
        <v>0</v>
      </c>
      <c r="CM19">
        <f>SUM(AW$13:AW19)*BR19/1000</f>
        <v>0</v>
      </c>
      <c r="CN19">
        <f>SUM(AX$13:AX19)*BS19/1000</f>
        <v>0</v>
      </c>
      <c r="CO19">
        <f>SUM(AY$13:AY19)*BT19/1000</f>
        <v>0</v>
      </c>
      <c r="CP19">
        <f>SUM(AZ$13:AZ19)*BU19/1000</f>
        <v>0</v>
      </c>
      <c r="CQ19">
        <f>SUM(BA$13:BA19)*BV19/1000</f>
        <v>0</v>
      </c>
      <c r="CR19">
        <f>SUM(BB$13:BB19)*BW19/1000</f>
        <v>0</v>
      </c>
      <c r="CS19">
        <f>SUM(BC$13:BC19)*BX19/1000</f>
        <v>0</v>
      </c>
      <c r="CT19">
        <f>SUM(BD$13:BD19)*BY19/1000</f>
        <v>0</v>
      </c>
      <c r="CU19">
        <f t="shared" si="29"/>
        <v>0</v>
      </c>
      <c r="CW19">
        <f t="shared" si="24"/>
        <v>2025</v>
      </c>
      <c r="CX19" s="89">
        <f>IFERROR(VLOOKUP($CW19,'Table 3 TransCost D2 '!$B$10:$E$34,4,FALSE),0)</f>
        <v>53.37</v>
      </c>
      <c r="CY19" s="193">
        <f t="shared" si="27"/>
        <v>0</v>
      </c>
    </row>
    <row r="20" spans="2:103">
      <c r="B20" s="15">
        <f t="shared" si="25"/>
        <v>2026</v>
      </c>
      <c r="C20" s="9">
        <f t="shared" si="3"/>
        <v>0</v>
      </c>
      <c r="D20" s="45"/>
      <c r="E20" s="9">
        <f t="shared" ca="1" si="26"/>
        <v>25.973259479045165</v>
      </c>
      <c r="F20" s="37"/>
      <c r="G20" s="14">
        <f t="shared" ca="1" si="28"/>
        <v>25.973259479045165</v>
      </c>
      <c r="H20" s="36"/>
      <c r="I20" s="193"/>
      <c r="J20" s="193"/>
      <c r="M20" s="116"/>
      <c r="O20">
        <f t="shared" si="4"/>
        <v>2026</v>
      </c>
      <c r="P20">
        <v>0</v>
      </c>
      <c r="Q20">
        <v>0</v>
      </c>
      <c r="R20">
        <v>0</v>
      </c>
      <c r="S20" s="193">
        <v>0</v>
      </c>
      <c r="T20" s="193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K20">
        <f t="shared" si="5"/>
        <v>0</v>
      </c>
      <c r="AL20">
        <f t="shared" si="6"/>
        <v>0</v>
      </c>
      <c r="AM20">
        <f t="shared" si="7"/>
        <v>0</v>
      </c>
      <c r="AN20">
        <f t="shared" si="8"/>
        <v>0</v>
      </c>
      <c r="AO20">
        <f t="shared" si="8"/>
        <v>0</v>
      </c>
      <c r="AP20">
        <f t="shared" si="9"/>
        <v>0</v>
      </c>
      <c r="AQ20">
        <f t="shared" si="10"/>
        <v>0</v>
      </c>
      <c r="AR20">
        <f t="shared" si="11"/>
        <v>0</v>
      </c>
      <c r="AS20">
        <f t="shared" si="12"/>
        <v>0</v>
      </c>
      <c r="AT20">
        <f t="shared" si="12"/>
        <v>0</v>
      </c>
      <c r="AU20">
        <f t="shared" si="13"/>
        <v>0</v>
      </c>
      <c r="AV20">
        <f t="shared" si="14"/>
        <v>0</v>
      </c>
      <c r="AW20">
        <f t="shared" si="15"/>
        <v>0</v>
      </c>
      <c r="AX20">
        <f t="shared" si="16"/>
        <v>0</v>
      </c>
      <c r="AY20">
        <f t="shared" si="17"/>
        <v>0</v>
      </c>
      <c r="AZ20">
        <f t="shared" si="18"/>
        <v>0</v>
      </c>
      <c r="BA20">
        <f t="shared" si="19"/>
        <v>0</v>
      </c>
      <c r="BB20">
        <f t="shared" si="20"/>
        <v>0</v>
      </c>
      <c r="BC20">
        <f t="shared" si="21"/>
        <v>0</v>
      </c>
      <c r="BD20">
        <f t="shared" si="22"/>
        <v>0</v>
      </c>
      <c r="BF20">
        <f>VLOOKUP($O20,'Table 3 EV2020 Wind_2020'!$B$10:$K$36,10,FALSE)</f>
        <v>-2.82</v>
      </c>
      <c r="BG20">
        <f>VLOOKUP($O20,'Table 3 EV2020 Wind_2021'!$B$10:$K$36,10,FALSE)</f>
        <v>-4.97</v>
      </c>
      <c r="BH20">
        <f>VLOOKUP($O20,'Table 3 DJ Wind 2030'!$B$10:$J$36,9,FALSE)</f>
        <v>48.98</v>
      </c>
      <c r="BI20">
        <f>VLOOKUP($O20,'Table 3 ID Wind 2030'!$B$10:$J$36,9,FALSE)</f>
        <v>46.09</v>
      </c>
      <c r="BJ20">
        <f>VLOOKUP($O20,'Table 3 ID Wind 2033'!$B$10:$J$36,9,FALSE)</f>
        <v>46.09</v>
      </c>
      <c r="BK20">
        <f>VLOOKUP($O20,'Table 3 WW Wind 2035'!$B$10:$J$36,9,FALSE)</f>
        <v>46.09</v>
      </c>
      <c r="BL20">
        <f>VLOOKUP($O20,'Table 3 YK Wind 2035'!$B$10:$J$36,9,FALSE)</f>
        <v>46.09</v>
      </c>
      <c r="BM20">
        <f>VLOOKUP($O20,'Table 3 OR Wind 2035'!$B$10:$J$36,9,FALSE)</f>
        <v>46.09</v>
      </c>
      <c r="BN20">
        <f>VLOOKUP($O20,'Table 3 UT Wind 2030'!$B$10:$J$36,9,FALSE)</f>
        <v>46.09</v>
      </c>
      <c r="BO20">
        <f>VLOOKUP($O20,'Table 3 UT Wind 2036'!$B$10:$J$36,9,FALSE)</f>
        <v>46.09</v>
      </c>
      <c r="BP20">
        <f>VLOOKUP($O20,'Table 3 YK Solar 2030'!$B$10:$J$36,9,FALSE)</f>
        <v>22.99</v>
      </c>
      <c r="BQ20">
        <f>VLOOKUP($O20,'Table 3 YK Solar 2032'!$B$10:$J$36,9,FALSE)</f>
        <v>22.99</v>
      </c>
      <c r="BR20">
        <f>VLOOKUP($O20,'Table 3 YK Solar 2033'!$B$10:$J$36,9,FALSE)</f>
        <v>22.99</v>
      </c>
      <c r="BS20">
        <f>VLOOKUP($O20,'Table 3 UT Solar 2033 ST'!$B$10:$J$36,9,FALSE)</f>
        <v>24.15</v>
      </c>
      <c r="BT20">
        <f>VLOOKUP($O20,'Table 3 UT Solar 2035 ST'!$B$10:$J$36,9,FALSE)</f>
        <v>24.15</v>
      </c>
      <c r="BU20">
        <f>VLOOKUP($O20,'Table 3 UT Solar 2035 FT'!$B$10:$J$36,9,FALSE)</f>
        <v>22.96</v>
      </c>
      <c r="BV20">
        <f>VLOOKUP($O20,'Table 3 OR Solar 2030'!$B$10:$J$36,9,FALSE)</f>
        <v>24.18</v>
      </c>
      <c r="BW20">
        <f>VLOOKUP($O20,'Table 3 OR Solar 2031'!$B$10:$J$36,9,FALSE)</f>
        <v>24.18</v>
      </c>
      <c r="BX20">
        <f>VLOOKUP($O20,'Table 3 OR Solar 2032'!$B$10:$J$36,9,FALSE)</f>
        <v>24.18</v>
      </c>
      <c r="BY20">
        <f>VLOOKUP($O20,'Table 3 OR Solar 2033'!$B$10:$J$36,9,FALSE)</f>
        <v>24.18</v>
      </c>
      <c r="CA20">
        <f>SUM(AK$13:AK20)*BF20/1000</f>
        <v>0</v>
      </c>
      <c r="CB20">
        <f>SUM(AL$13:AL20)*BG20/1000</f>
        <v>0</v>
      </c>
      <c r="CC20">
        <f>SUM(AM$13:AM20)*BH20/1000</f>
        <v>0</v>
      </c>
      <c r="CD20">
        <f>SUM(AN$13:AN20)*BI20/1000</f>
        <v>0</v>
      </c>
      <c r="CE20">
        <f>SUM(AO$13:AO20)*BJ20/1000</f>
        <v>0</v>
      </c>
      <c r="CF20">
        <f>SUM(AP$13:AP20)*BK20/1000</f>
        <v>0</v>
      </c>
      <c r="CG20">
        <f>SUM(AQ$13:AQ20)*BL20/1000</f>
        <v>0</v>
      </c>
      <c r="CH20">
        <f>SUM(AR$13:AR20)*BM20/1000</f>
        <v>0</v>
      </c>
      <c r="CI20">
        <f>SUM(AS$13:AS20)*BN20/1000</f>
        <v>0</v>
      </c>
      <c r="CJ20">
        <f>SUM(AT$13:AT20)*BO20/1000</f>
        <v>0</v>
      </c>
      <c r="CK20">
        <f>SUM(AU$13:AU20)*BP20/1000</f>
        <v>0</v>
      </c>
      <c r="CL20">
        <f>SUM(AV$13:AV20)*BQ20/1000</f>
        <v>0</v>
      </c>
      <c r="CM20">
        <f>SUM(AW$13:AW20)*BR20/1000</f>
        <v>0</v>
      </c>
      <c r="CN20">
        <f>SUM(AX$13:AX20)*BS20/1000</f>
        <v>0</v>
      </c>
      <c r="CO20">
        <f>SUM(AY$13:AY20)*BT20/1000</f>
        <v>0</v>
      </c>
      <c r="CP20">
        <f>SUM(AZ$13:AZ20)*BU20/1000</f>
        <v>0</v>
      </c>
      <c r="CQ20">
        <f>SUM(BA$13:BA20)*BV20/1000</f>
        <v>0</v>
      </c>
      <c r="CR20">
        <f>SUM(BB$13:BB20)*BW20/1000</f>
        <v>0</v>
      </c>
      <c r="CS20">
        <f>SUM(BC$13:BC20)*BX20/1000</f>
        <v>0</v>
      </c>
      <c r="CT20">
        <f>SUM(BD$13:BD20)*BY20/1000</f>
        <v>0</v>
      </c>
      <c r="CU20">
        <f t="shared" si="29"/>
        <v>0</v>
      </c>
      <c r="CW20">
        <f t="shared" si="24"/>
        <v>2026</v>
      </c>
      <c r="CX20" s="89">
        <f>IFERROR(VLOOKUP($CW20,'Table 3 TransCost D2 '!$B$10:$E$34,4,FALSE),0)</f>
        <v>54.6</v>
      </c>
      <c r="CY20" s="193">
        <f t="shared" si="27"/>
        <v>0</v>
      </c>
    </row>
    <row r="21" spans="2:103">
      <c r="B21" s="15">
        <f t="shared" si="25"/>
        <v>2027</v>
      </c>
      <c r="C21" s="9">
        <f t="shared" si="3"/>
        <v>0</v>
      </c>
      <c r="D21" s="45"/>
      <c r="E21" s="9">
        <f t="shared" ca="1" si="26"/>
        <v>26.078411119379002</v>
      </c>
      <c r="F21" s="37"/>
      <c r="G21" s="14">
        <f t="shared" ca="1" si="28"/>
        <v>26.078411119379002</v>
      </c>
      <c r="H21" s="36"/>
      <c r="I21" s="193"/>
      <c r="J21" s="193"/>
      <c r="M21" s="116"/>
      <c r="O21">
        <f t="shared" si="4"/>
        <v>2027</v>
      </c>
      <c r="P21">
        <v>0</v>
      </c>
      <c r="Q21">
        <v>0</v>
      </c>
      <c r="R21">
        <v>0</v>
      </c>
      <c r="S21" s="193">
        <v>0</v>
      </c>
      <c r="T21" s="193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K21">
        <f t="shared" si="5"/>
        <v>0</v>
      </c>
      <c r="AL21">
        <f t="shared" si="6"/>
        <v>0</v>
      </c>
      <c r="AM21">
        <f t="shared" si="7"/>
        <v>0</v>
      </c>
      <c r="AN21">
        <f t="shared" si="8"/>
        <v>0</v>
      </c>
      <c r="AO21">
        <f t="shared" si="8"/>
        <v>0</v>
      </c>
      <c r="AP21">
        <f t="shared" si="9"/>
        <v>0</v>
      </c>
      <c r="AQ21">
        <f t="shared" si="10"/>
        <v>0</v>
      </c>
      <c r="AR21">
        <f t="shared" si="11"/>
        <v>0</v>
      </c>
      <c r="AS21">
        <f t="shared" si="12"/>
        <v>0</v>
      </c>
      <c r="AT21">
        <f t="shared" si="12"/>
        <v>0</v>
      </c>
      <c r="AU21">
        <f t="shared" si="13"/>
        <v>0</v>
      </c>
      <c r="AV21">
        <f t="shared" si="14"/>
        <v>0</v>
      </c>
      <c r="AW21">
        <f t="shared" si="15"/>
        <v>0</v>
      </c>
      <c r="AX21">
        <f t="shared" si="16"/>
        <v>0</v>
      </c>
      <c r="AY21">
        <f t="shared" si="17"/>
        <v>0</v>
      </c>
      <c r="AZ21">
        <f t="shared" si="18"/>
        <v>0</v>
      </c>
      <c r="BA21">
        <f t="shared" si="19"/>
        <v>0</v>
      </c>
      <c r="BB21">
        <f t="shared" si="20"/>
        <v>0</v>
      </c>
      <c r="BC21">
        <f t="shared" si="21"/>
        <v>0</v>
      </c>
      <c r="BD21">
        <f t="shared" si="22"/>
        <v>0</v>
      </c>
      <c r="BF21">
        <f>VLOOKUP($O21,'Table 3 EV2020 Wind_2020'!$B$10:$K$36,10,FALSE)</f>
        <v>-4.4800000000000004</v>
      </c>
      <c r="BG21">
        <f>VLOOKUP($O21,'Table 3 EV2020 Wind_2021'!$B$10:$K$36,10,FALSE)</f>
        <v>-6.68</v>
      </c>
      <c r="BH21">
        <f>VLOOKUP($O21,'Table 3 DJ Wind 2030'!$B$10:$J$36,9,FALSE)</f>
        <v>50.12</v>
      </c>
      <c r="BI21">
        <f>VLOOKUP($O21,'Table 3 ID Wind 2030'!$B$10:$J$36,9,FALSE)</f>
        <v>47.15</v>
      </c>
      <c r="BJ21">
        <f>VLOOKUP($O21,'Table 3 ID Wind 2033'!$B$10:$J$36,9,FALSE)</f>
        <v>47.15</v>
      </c>
      <c r="BK21">
        <f>VLOOKUP($O21,'Table 3 WW Wind 2035'!$B$10:$J$36,9,FALSE)</f>
        <v>47.15</v>
      </c>
      <c r="BL21">
        <f>VLOOKUP($O21,'Table 3 YK Wind 2035'!$B$10:$J$36,9,FALSE)</f>
        <v>47.15</v>
      </c>
      <c r="BM21">
        <f>VLOOKUP($O21,'Table 3 OR Wind 2035'!$B$10:$J$36,9,FALSE)</f>
        <v>47.15</v>
      </c>
      <c r="BN21">
        <f>VLOOKUP($O21,'Table 3 UT Wind 2030'!$B$10:$J$36,9,FALSE)</f>
        <v>47.15</v>
      </c>
      <c r="BO21">
        <f>VLOOKUP($O21,'Table 3 UT Wind 2036'!$B$10:$J$36,9,FALSE)</f>
        <v>47.15</v>
      </c>
      <c r="BP21">
        <f>VLOOKUP($O21,'Table 3 YK Solar 2030'!$B$10:$J$36,9,FALSE)</f>
        <v>23.52</v>
      </c>
      <c r="BQ21">
        <f>VLOOKUP($O21,'Table 3 YK Solar 2032'!$B$10:$J$36,9,FALSE)</f>
        <v>23.52</v>
      </c>
      <c r="BR21">
        <f>VLOOKUP($O21,'Table 3 YK Solar 2033'!$B$10:$J$36,9,FALSE)</f>
        <v>23.52</v>
      </c>
      <c r="BS21">
        <f>VLOOKUP($O21,'Table 3 UT Solar 2033 ST'!$B$10:$J$36,9,FALSE)</f>
        <v>24.71</v>
      </c>
      <c r="BT21">
        <f>VLOOKUP($O21,'Table 3 UT Solar 2035 ST'!$B$10:$J$36,9,FALSE)</f>
        <v>24.71</v>
      </c>
      <c r="BU21">
        <f>VLOOKUP($O21,'Table 3 UT Solar 2035 FT'!$B$10:$J$36,9,FALSE)</f>
        <v>23.49</v>
      </c>
      <c r="BV21">
        <f>VLOOKUP($O21,'Table 3 OR Solar 2030'!$B$10:$J$36,9,FALSE)</f>
        <v>24.74</v>
      </c>
      <c r="BW21">
        <f>VLOOKUP($O21,'Table 3 OR Solar 2031'!$B$10:$J$36,9,FALSE)</f>
        <v>24.74</v>
      </c>
      <c r="BX21">
        <f>VLOOKUP($O21,'Table 3 OR Solar 2032'!$B$10:$J$36,9,FALSE)</f>
        <v>24.74</v>
      </c>
      <c r="BY21">
        <f>VLOOKUP($O21,'Table 3 OR Solar 2033'!$B$10:$J$36,9,FALSE)</f>
        <v>24.74</v>
      </c>
      <c r="CA21">
        <f>SUM(AK$13:AK21)*BF21/1000</f>
        <v>0</v>
      </c>
      <c r="CB21">
        <f>SUM(AL$13:AL21)*BG21/1000</f>
        <v>0</v>
      </c>
      <c r="CC21">
        <f>SUM(AM$13:AM21)*BH21/1000</f>
        <v>0</v>
      </c>
      <c r="CD21">
        <f>SUM(AN$13:AN21)*BI21/1000</f>
        <v>0</v>
      </c>
      <c r="CE21">
        <f>SUM(AO$13:AO21)*BJ21/1000</f>
        <v>0</v>
      </c>
      <c r="CF21">
        <f>SUM(AP$13:AP21)*BK21/1000</f>
        <v>0</v>
      </c>
      <c r="CG21">
        <f>SUM(AQ$13:AQ21)*BL21/1000</f>
        <v>0</v>
      </c>
      <c r="CH21">
        <f>SUM(AR$13:AR21)*BM21/1000</f>
        <v>0</v>
      </c>
      <c r="CI21">
        <f>SUM(AS$13:AS21)*BN21/1000</f>
        <v>0</v>
      </c>
      <c r="CJ21">
        <f>SUM(AT$13:AT21)*BO21/1000</f>
        <v>0</v>
      </c>
      <c r="CK21">
        <f>SUM(AU$13:AU21)*BP21/1000</f>
        <v>0</v>
      </c>
      <c r="CL21">
        <f>SUM(AV$13:AV21)*BQ21/1000</f>
        <v>0</v>
      </c>
      <c r="CM21">
        <f>SUM(AW$13:AW21)*BR21/1000</f>
        <v>0</v>
      </c>
      <c r="CN21">
        <f>SUM(AX$13:AX21)*BS21/1000</f>
        <v>0</v>
      </c>
      <c r="CO21">
        <f>SUM(AY$13:AY21)*BT21/1000</f>
        <v>0</v>
      </c>
      <c r="CP21">
        <f>SUM(AZ$13:AZ21)*BU21/1000</f>
        <v>0</v>
      </c>
      <c r="CQ21">
        <f>SUM(BA$13:BA21)*BV21/1000</f>
        <v>0</v>
      </c>
      <c r="CR21">
        <f>SUM(BB$13:BB21)*BW21/1000</f>
        <v>0</v>
      </c>
      <c r="CS21">
        <f>SUM(BC$13:BC21)*BX21/1000</f>
        <v>0</v>
      </c>
      <c r="CT21">
        <f>SUM(BD$13:BD21)*BY21/1000</f>
        <v>0</v>
      </c>
      <c r="CU21">
        <f t="shared" si="29"/>
        <v>0</v>
      </c>
      <c r="CW21">
        <f t="shared" si="24"/>
        <v>2027</v>
      </c>
      <c r="CX21" s="89">
        <f>IFERROR(VLOOKUP($CW21,'Table 3 TransCost D2 '!$B$10:$E$34,4,FALSE),0)</f>
        <v>55.859999999999992</v>
      </c>
      <c r="CY21" s="193">
        <f t="shared" si="27"/>
        <v>0</v>
      </c>
    </row>
    <row r="22" spans="2:103">
      <c r="B22" s="15">
        <f t="shared" si="25"/>
        <v>2028</v>
      </c>
      <c r="C22" s="9">
        <f t="shared" si="3"/>
        <v>0</v>
      </c>
      <c r="D22" s="45"/>
      <c r="E22" s="9">
        <f t="shared" ca="1" si="26"/>
        <v>31.801386673269704</v>
      </c>
      <c r="F22" s="37"/>
      <c r="G22" s="14">
        <f t="shared" ca="1" si="28"/>
        <v>31.801386673269704</v>
      </c>
      <c r="H22" s="36"/>
      <c r="I22" s="193"/>
      <c r="J22" s="193"/>
      <c r="M22" s="116"/>
      <c r="O22">
        <f t="shared" si="4"/>
        <v>2028</v>
      </c>
      <c r="P22">
        <v>0</v>
      </c>
      <c r="Q22">
        <v>0</v>
      </c>
      <c r="R22">
        <v>0</v>
      </c>
      <c r="S22" s="193">
        <v>0</v>
      </c>
      <c r="T22" s="193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K22">
        <f t="shared" si="5"/>
        <v>0</v>
      </c>
      <c r="AL22">
        <f t="shared" si="6"/>
        <v>0</v>
      </c>
      <c r="AM22">
        <f t="shared" si="7"/>
        <v>0</v>
      </c>
      <c r="AN22">
        <f t="shared" si="8"/>
        <v>0</v>
      </c>
      <c r="AO22">
        <f t="shared" si="8"/>
        <v>0</v>
      </c>
      <c r="AP22">
        <f t="shared" si="9"/>
        <v>0</v>
      </c>
      <c r="AQ22">
        <f t="shared" si="10"/>
        <v>0</v>
      </c>
      <c r="AR22">
        <f t="shared" si="11"/>
        <v>0</v>
      </c>
      <c r="AS22">
        <f t="shared" si="12"/>
        <v>0</v>
      </c>
      <c r="AT22">
        <f t="shared" si="12"/>
        <v>0</v>
      </c>
      <c r="AU22">
        <f t="shared" si="13"/>
        <v>0</v>
      </c>
      <c r="AV22">
        <f t="shared" si="14"/>
        <v>0</v>
      </c>
      <c r="AW22">
        <f t="shared" si="15"/>
        <v>0</v>
      </c>
      <c r="AX22">
        <f t="shared" si="16"/>
        <v>0</v>
      </c>
      <c r="AY22">
        <f t="shared" si="17"/>
        <v>0</v>
      </c>
      <c r="AZ22">
        <f t="shared" si="18"/>
        <v>0</v>
      </c>
      <c r="BA22">
        <f t="shared" si="19"/>
        <v>0</v>
      </c>
      <c r="BB22">
        <f t="shared" si="20"/>
        <v>0</v>
      </c>
      <c r="BC22">
        <f t="shared" si="21"/>
        <v>0</v>
      </c>
      <c r="BD22">
        <f t="shared" si="22"/>
        <v>0</v>
      </c>
      <c r="BF22">
        <f>VLOOKUP($O22,'Table 3 EV2020 Wind_2020'!$B$10:$K$36,10,FALSE)</f>
        <v>-1.46</v>
      </c>
      <c r="BG22">
        <f>VLOOKUP($O22,'Table 3 EV2020 Wind_2021'!$B$10:$K$36,10,FALSE)</f>
        <v>-3.71</v>
      </c>
      <c r="BH22">
        <f>VLOOKUP($O22,'Table 3 DJ Wind 2030'!$B$10:$J$36,9,FALSE)</f>
        <v>51.32</v>
      </c>
      <c r="BI22">
        <f>VLOOKUP($O22,'Table 3 ID Wind 2030'!$B$10:$J$36,9,FALSE)</f>
        <v>48.28</v>
      </c>
      <c r="BJ22">
        <f>VLOOKUP($O22,'Table 3 ID Wind 2033'!$B$10:$J$36,9,FALSE)</f>
        <v>48.28</v>
      </c>
      <c r="BK22">
        <f>VLOOKUP($O22,'Table 3 WW Wind 2035'!$B$10:$J$36,9,FALSE)</f>
        <v>48.28</v>
      </c>
      <c r="BL22">
        <f>VLOOKUP($O22,'Table 3 YK Wind 2035'!$B$10:$J$36,9,FALSE)</f>
        <v>48.28</v>
      </c>
      <c r="BM22">
        <f>VLOOKUP($O22,'Table 3 OR Wind 2035'!$B$10:$J$36,9,FALSE)</f>
        <v>48.28</v>
      </c>
      <c r="BN22">
        <f>VLOOKUP($O22,'Table 3 UT Wind 2030'!$B$10:$J$36,9,FALSE)</f>
        <v>48.28</v>
      </c>
      <c r="BO22">
        <f>VLOOKUP($O22,'Table 3 UT Wind 2036'!$B$10:$J$36,9,FALSE)</f>
        <v>48.28</v>
      </c>
      <c r="BP22">
        <f>VLOOKUP($O22,'Table 3 YK Solar 2030'!$B$10:$J$36,9,FALSE)</f>
        <v>24.08</v>
      </c>
      <c r="BQ22">
        <f>VLOOKUP($O22,'Table 3 YK Solar 2032'!$B$10:$J$36,9,FALSE)</f>
        <v>24.08</v>
      </c>
      <c r="BR22">
        <f>VLOOKUP($O22,'Table 3 YK Solar 2033'!$B$10:$J$36,9,FALSE)</f>
        <v>24.08</v>
      </c>
      <c r="BS22">
        <f>VLOOKUP($O22,'Table 3 UT Solar 2033 ST'!$B$10:$J$36,9,FALSE)</f>
        <v>25.3</v>
      </c>
      <c r="BT22">
        <f>VLOOKUP($O22,'Table 3 UT Solar 2035 ST'!$B$10:$J$36,9,FALSE)</f>
        <v>25.3</v>
      </c>
      <c r="BU22">
        <f>VLOOKUP($O22,'Table 3 UT Solar 2035 FT'!$B$10:$J$36,9,FALSE)</f>
        <v>24.05</v>
      </c>
      <c r="BV22">
        <f>VLOOKUP($O22,'Table 3 OR Solar 2030'!$B$10:$J$36,9,FALSE)</f>
        <v>25.33</v>
      </c>
      <c r="BW22">
        <f>VLOOKUP($O22,'Table 3 OR Solar 2031'!$B$10:$J$36,9,FALSE)</f>
        <v>25.33</v>
      </c>
      <c r="BX22">
        <f>VLOOKUP($O22,'Table 3 OR Solar 2032'!$B$10:$J$36,9,FALSE)</f>
        <v>25.33</v>
      </c>
      <c r="BY22">
        <f>VLOOKUP($O22,'Table 3 OR Solar 2033'!$B$10:$J$36,9,FALSE)</f>
        <v>25.33</v>
      </c>
      <c r="CA22">
        <f>SUM(AK$13:AK22)*BF22/1000</f>
        <v>0</v>
      </c>
      <c r="CB22">
        <f>SUM(AL$13:AL22)*BG22/1000</f>
        <v>0</v>
      </c>
      <c r="CC22">
        <f>SUM(AM$13:AM22)*BH22/1000</f>
        <v>0</v>
      </c>
      <c r="CD22">
        <f>SUM(AN$13:AN22)*BI22/1000</f>
        <v>0</v>
      </c>
      <c r="CE22">
        <f>SUM(AO$13:AO22)*BJ22/1000</f>
        <v>0</v>
      </c>
      <c r="CF22">
        <f>SUM(AP$13:AP22)*BK22/1000</f>
        <v>0</v>
      </c>
      <c r="CG22">
        <f>SUM(AQ$13:AQ22)*BL22/1000</f>
        <v>0</v>
      </c>
      <c r="CH22">
        <f>SUM(AR$13:AR22)*BM22/1000</f>
        <v>0</v>
      </c>
      <c r="CI22">
        <f>SUM(AS$13:AS22)*BN22/1000</f>
        <v>0</v>
      </c>
      <c r="CJ22">
        <f>SUM(AT$13:AT22)*BO22/1000</f>
        <v>0</v>
      </c>
      <c r="CK22">
        <f>SUM(AU$13:AU22)*BP22/1000</f>
        <v>0</v>
      </c>
      <c r="CL22">
        <f>SUM(AV$13:AV22)*BQ22/1000</f>
        <v>0</v>
      </c>
      <c r="CM22">
        <f>SUM(AW$13:AW22)*BR22/1000</f>
        <v>0</v>
      </c>
      <c r="CN22">
        <f>SUM(AX$13:AX22)*BS22/1000</f>
        <v>0</v>
      </c>
      <c r="CO22">
        <f>SUM(AY$13:AY22)*BT22/1000</f>
        <v>0</v>
      </c>
      <c r="CP22">
        <f>SUM(AZ$13:AZ22)*BU22/1000</f>
        <v>0</v>
      </c>
      <c r="CQ22">
        <f>SUM(BA$13:BA22)*BV22/1000</f>
        <v>0</v>
      </c>
      <c r="CR22">
        <f>SUM(BB$13:BB22)*BW22/1000</f>
        <v>0</v>
      </c>
      <c r="CS22">
        <f>SUM(BC$13:BC22)*BX22/1000</f>
        <v>0</v>
      </c>
      <c r="CT22">
        <f>SUM(BD$13:BD22)*BY22/1000</f>
        <v>0</v>
      </c>
      <c r="CU22">
        <f t="shared" si="29"/>
        <v>0</v>
      </c>
      <c r="CW22">
        <f t="shared" si="24"/>
        <v>2028</v>
      </c>
      <c r="CX22" s="89">
        <f>IFERROR(VLOOKUP($CW22,'Table 3 TransCost D2 '!$B$10:$E$34,4,FALSE),0)</f>
        <v>57.20000000000001</v>
      </c>
      <c r="CY22" s="193">
        <f t="shared" si="27"/>
        <v>0</v>
      </c>
    </row>
    <row r="23" spans="2:103">
      <c r="B23" s="15">
        <f t="shared" si="25"/>
        <v>2029</v>
      </c>
      <c r="C23" s="9">
        <f t="shared" si="3"/>
        <v>0</v>
      </c>
      <c r="D23" s="45"/>
      <c r="E23" s="9">
        <f t="shared" ca="1" si="26"/>
        <v>34.773520116979576</v>
      </c>
      <c r="F23" s="37"/>
      <c r="G23" s="14">
        <f t="shared" ca="1" si="28"/>
        <v>34.773520116979576</v>
      </c>
      <c r="H23" s="36"/>
      <c r="I23" s="193"/>
      <c r="J23" s="193"/>
      <c r="M23" s="116"/>
      <c r="O23">
        <f t="shared" si="4"/>
        <v>2029</v>
      </c>
      <c r="P23">
        <v>0</v>
      </c>
      <c r="Q23">
        <v>0</v>
      </c>
      <c r="R23">
        <v>0</v>
      </c>
      <c r="S23" s="193">
        <v>0</v>
      </c>
      <c r="T23" s="19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K23">
        <f t="shared" si="5"/>
        <v>0</v>
      </c>
      <c r="AL23">
        <f t="shared" si="6"/>
        <v>0</v>
      </c>
      <c r="AM23">
        <f t="shared" si="7"/>
        <v>0</v>
      </c>
      <c r="AN23">
        <f t="shared" si="8"/>
        <v>0</v>
      </c>
      <c r="AO23">
        <f t="shared" si="8"/>
        <v>0</v>
      </c>
      <c r="AP23">
        <f t="shared" si="9"/>
        <v>0</v>
      </c>
      <c r="AQ23">
        <f t="shared" si="10"/>
        <v>0</v>
      </c>
      <c r="AR23">
        <f t="shared" si="11"/>
        <v>0</v>
      </c>
      <c r="AS23">
        <f t="shared" si="12"/>
        <v>0</v>
      </c>
      <c r="AT23">
        <f t="shared" si="12"/>
        <v>0</v>
      </c>
      <c r="AU23">
        <f t="shared" si="13"/>
        <v>0</v>
      </c>
      <c r="AV23">
        <f t="shared" si="14"/>
        <v>0</v>
      </c>
      <c r="AW23">
        <f t="shared" si="15"/>
        <v>0</v>
      </c>
      <c r="AX23">
        <f t="shared" si="16"/>
        <v>0</v>
      </c>
      <c r="AY23">
        <f t="shared" si="17"/>
        <v>0</v>
      </c>
      <c r="AZ23">
        <f t="shared" si="18"/>
        <v>0</v>
      </c>
      <c r="BA23">
        <f t="shared" si="19"/>
        <v>0</v>
      </c>
      <c r="BB23">
        <f t="shared" si="20"/>
        <v>0</v>
      </c>
      <c r="BC23">
        <f t="shared" si="21"/>
        <v>0</v>
      </c>
      <c r="BD23">
        <f t="shared" si="22"/>
        <v>0</v>
      </c>
      <c r="BF23">
        <f>VLOOKUP($O23,'Table 3 EV2020 Wind_2020'!$B$10:$K$36,10,FALSE)</f>
        <v>-2.85</v>
      </c>
      <c r="BG23">
        <f>VLOOKUP($O23,'Table 3 EV2020 Wind_2021'!$B$10:$K$36,10,FALSE)</f>
        <v>-5.16</v>
      </c>
      <c r="BH23">
        <f>VLOOKUP($O23,'Table 3 DJ Wind 2030'!$B$10:$J$36,9,FALSE)</f>
        <v>52.55</v>
      </c>
      <c r="BI23">
        <f>VLOOKUP($O23,'Table 3 ID Wind 2030'!$B$10:$J$36,9,FALSE)</f>
        <v>49.44</v>
      </c>
      <c r="BJ23">
        <f>VLOOKUP($O23,'Table 3 ID Wind 2033'!$B$10:$J$36,9,FALSE)</f>
        <v>49.44</v>
      </c>
      <c r="BK23">
        <f>VLOOKUP($O23,'Table 3 WW Wind 2035'!$B$10:$J$36,9,FALSE)</f>
        <v>49.44</v>
      </c>
      <c r="BL23">
        <f>VLOOKUP($O23,'Table 3 YK Wind 2035'!$B$10:$J$36,9,FALSE)</f>
        <v>49.44</v>
      </c>
      <c r="BM23">
        <f>VLOOKUP($O23,'Table 3 OR Wind 2035'!$B$10:$J$36,9,FALSE)</f>
        <v>49.44</v>
      </c>
      <c r="BN23">
        <f>VLOOKUP($O23,'Table 3 UT Wind 2030'!$B$10:$J$36,9,FALSE)</f>
        <v>49.44</v>
      </c>
      <c r="BO23">
        <f>VLOOKUP($O23,'Table 3 UT Wind 2036'!$B$10:$J$36,9,FALSE)</f>
        <v>49.44</v>
      </c>
      <c r="BP23">
        <f>VLOOKUP($O23,'Table 3 YK Solar 2030'!$B$10:$J$36,9,FALSE)</f>
        <v>24.66</v>
      </c>
      <c r="BQ23">
        <f>VLOOKUP($O23,'Table 3 YK Solar 2032'!$B$10:$J$36,9,FALSE)</f>
        <v>24.66</v>
      </c>
      <c r="BR23">
        <f>VLOOKUP($O23,'Table 3 YK Solar 2033'!$B$10:$J$36,9,FALSE)</f>
        <v>24.66</v>
      </c>
      <c r="BS23">
        <f>VLOOKUP($O23,'Table 3 UT Solar 2033 ST'!$B$10:$J$36,9,FALSE)</f>
        <v>25.91</v>
      </c>
      <c r="BT23">
        <f>VLOOKUP($O23,'Table 3 UT Solar 2035 ST'!$B$10:$J$36,9,FALSE)</f>
        <v>25.91</v>
      </c>
      <c r="BU23">
        <f>VLOOKUP($O23,'Table 3 UT Solar 2035 FT'!$B$10:$J$36,9,FALSE)</f>
        <v>24.63</v>
      </c>
      <c r="BV23">
        <f>VLOOKUP($O23,'Table 3 OR Solar 2030'!$B$10:$J$36,9,FALSE)</f>
        <v>25.94</v>
      </c>
      <c r="BW23">
        <f>VLOOKUP($O23,'Table 3 OR Solar 2031'!$B$10:$J$36,9,FALSE)</f>
        <v>25.94</v>
      </c>
      <c r="BX23">
        <f>VLOOKUP($O23,'Table 3 OR Solar 2032'!$B$10:$J$36,9,FALSE)</f>
        <v>25.94</v>
      </c>
      <c r="BY23">
        <f>VLOOKUP($O23,'Table 3 OR Solar 2033'!$B$10:$J$36,9,FALSE)</f>
        <v>25.94</v>
      </c>
      <c r="CA23">
        <f>SUM(AK$13:AK23)*BF23/1000</f>
        <v>0</v>
      </c>
      <c r="CB23">
        <f>SUM(AL$13:AL23)*BG23/1000</f>
        <v>0</v>
      </c>
      <c r="CC23">
        <f>SUM(AM$13:AM23)*BH23/1000</f>
        <v>0</v>
      </c>
      <c r="CD23">
        <f>SUM(AN$13:AN23)*BI23/1000</f>
        <v>0</v>
      </c>
      <c r="CE23">
        <f>SUM(AO$13:AO23)*BJ23/1000</f>
        <v>0</v>
      </c>
      <c r="CF23">
        <f>SUM(AP$13:AP23)*BK23/1000</f>
        <v>0</v>
      </c>
      <c r="CG23">
        <f>SUM(AQ$13:AQ23)*BL23/1000</f>
        <v>0</v>
      </c>
      <c r="CH23">
        <f>SUM(AR$13:AR23)*BM23/1000</f>
        <v>0</v>
      </c>
      <c r="CI23">
        <f>SUM(AS$13:AS23)*BN23/1000</f>
        <v>0</v>
      </c>
      <c r="CJ23">
        <f>SUM(AT$13:AT23)*BO23/1000</f>
        <v>0</v>
      </c>
      <c r="CK23">
        <f>SUM(AU$13:AU23)*BP23/1000</f>
        <v>0</v>
      </c>
      <c r="CL23">
        <f>SUM(AV$13:AV23)*BQ23/1000</f>
        <v>0</v>
      </c>
      <c r="CM23">
        <f>SUM(AW$13:AW23)*BR23/1000</f>
        <v>0</v>
      </c>
      <c r="CN23">
        <f>SUM(AX$13:AX23)*BS23/1000</f>
        <v>0</v>
      </c>
      <c r="CO23">
        <f>SUM(AY$13:AY23)*BT23/1000</f>
        <v>0</v>
      </c>
      <c r="CP23">
        <f>SUM(AZ$13:AZ23)*BU23/1000</f>
        <v>0</v>
      </c>
      <c r="CQ23">
        <f>SUM(BA$13:BA23)*BV23/1000</f>
        <v>0</v>
      </c>
      <c r="CR23">
        <f>SUM(BB$13:BB23)*BW23/1000</f>
        <v>0</v>
      </c>
      <c r="CS23">
        <f>SUM(BC$13:BC23)*BX23/1000</f>
        <v>0</v>
      </c>
      <c r="CT23">
        <f>SUM(BD$13:BD23)*BY23/1000</f>
        <v>0</v>
      </c>
      <c r="CU23">
        <f t="shared" si="29"/>
        <v>0</v>
      </c>
      <c r="CW23">
        <f t="shared" si="24"/>
        <v>2029</v>
      </c>
      <c r="CX23" s="89">
        <f>IFERROR(VLOOKUP($CW23,'Table 3 TransCost D2 '!$B$10:$E$34,4,FALSE),0)</f>
        <v>58.57</v>
      </c>
      <c r="CY23" s="193">
        <f t="shared" si="27"/>
        <v>0</v>
      </c>
    </row>
    <row r="24" spans="2:103">
      <c r="B24" s="15">
        <f t="shared" si="25"/>
        <v>2030</v>
      </c>
      <c r="C24" s="9">
        <f t="shared" si="3"/>
        <v>123.03015603759766</v>
      </c>
      <c r="D24" s="45"/>
      <c r="E24" s="9">
        <f t="shared" ca="1" si="26"/>
        <v>9.629389427756621</v>
      </c>
      <c r="F24" s="37"/>
      <c r="G24" s="14">
        <f t="shared" ca="1" si="28"/>
        <v>57.441154364983824</v>
      </c>
      <c r="H24" s="36"/>
      <c r="I24" s="193"/>
      <c r="J24" s="193"/>
      <c r="M24" s="116"/>
      <c r="O24">
        <f t="shared" si="4"/>
        <v>2030</v>
      </c>
      <c r="P24">
        <v>0</v>
      </c>
      <c r="Q24">
        <v>0</v>
      </c>
      <c r="R24">
        <v>0</v>
      </c>
      <c r="S24" s="193">
        <v>0</v>
      </c>
      <c r="T24" s="193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5.6497368414862592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K24">
        <f t="shared" si="5"/>
        <v>0</v>
      </c>
      <c r="AL24">
        <f t="shared" si="6"/>
        <v>0</v>
      </c>
      <c r="AM24">
        <f t="shared" si="7"/>
        <v>0</v>
      </c>
      <c r="AN24">
        <f t="shared" si="8"/>
        <v>0</v>
      </c>
      <c r="AO24">
        <f t="shared" si="8"/>
        <v>0</v>
      </c>
      <c r="AP24">
        <f t="shared" si="9"/>
        <v>0</v>
      </c>
      <c r="AQ24">
        <f t="shared" si="10"/>
        <v>0</v>
      </c>
      <c r="AR24">
        <f t="shared" si="11"/>
        <v>0</v>
      </c>
      <c r="AS24">
        <f t="shared" si="12"/>
        <v>0</v>
      </c>
      <c r="AT24">
        <f t="shared" si="12"/>
        <v>0</v>
      </c>
      <c r="AU24">
        <f t="shared" si="13"/>
        <v>10.489398587910108</v>
      </c>
      <c r="AV24">
        <f t="shared" si="14"/>
        <v>0</v>
      </c>
      <c r="AW24">
        <f t="shared" si="15"/>
        <v>0</v>
      </c>
      <c r="AX24">
        <f t="shared" si="16"/>
        <v>0</v>
      </c>
      <c r="AY24">
        <f t="shared" si="17"/>
        <v>0</v>
      </c>
      <c r="AZ24">
        <f t="shared" si="18"/>
        <v>0</v>
      </c>
      <c r="BA24">
        <f t="shared" si="19"/>
        <v>0</v>
      </c>
      <c r="BB24">
        <f t="shared" si="20"/>
        <v>0</v>
      </c>
      <c r="BC24">
        <f t="shared" si="21"/>
        <v>0</v>
      </c>
      <c r="BD24">
        <f t="shared" si="22"/>
        <v>0</v>
      </c>
      <c r="BF24">
        <f>VLOOKUP($O24,'Table 3 EV2020 Wind_2020'!$B$10:$K$36,10,FALSE)</f>
        <v>18.97</v>
      </c>
      <c r="BG24">
        <f>VLOOKUP($O24,'Table 3 EV2020 Wind_2021'!$B$10:$K$36,10,FALSE)</f>
        <v>-6.68</v>
      </c>
      <c r="BH24">
        <f>VLOOKUP($O24,'Table 3 DJ Wind 2030'!$B$10:$J$36,9,FALSE)</f>
        <v>149.93</v>
      </c>
      <c r="BI24">
        <f>VLOOKUP($O24,'Table 3 ID Wind 2030'!$B$10:$J$36,9,FALSE)</f>
        <v>150.82</v>
      </c>
      <c r="BJ24">
        <f>VLOOKUP($O24,'Table 3 ID Wind 2033'!$B$10:$J$36,9,FALSE)</f>
        <v>50.58</v>
      </c>
      <c r="BK24">
        <f>VLOOKUP($O24,'Table 3 WW Wind 2035'!$B$10:$J$36,9,FALSE)</f>
        <v>50.58</v>
      </c>
      <c r="BL24">
        <f>VLOOKUP($O24,'Table 3 YK Wind 2035'!$B$10:$J$36,9,FALSE)</f>
        <v>50.58</v>
      </c>
      <c r="BM24">
        <f>VLOOKUP($O24,'Table 3 OR Wind 2035'!$B$10:$J$36,9,FALSE)</f>
        <v>50.58</v>
      </c>
      <c r="BN24">
        <f>VLOOKUP($O24,'Table 3 UT Wind 2030'!$B$10:$J$36,9,FALSE)</f>
        <v>146.63999999999999</v>
      </c>
      <c r="BO24">
        <f>VLOOKUP($O24,'Table 3 UT Wind 2036'!$B$10:$J$36,9,FALSE)</f>
        <v>50.58</v>
      </c>
      <c r="BP24">
        <f>VLOOKUP($O24,'Table 3 YK Solar 2030'!$B$10:$J$36,9,FALSE)</f>
        <v>117.29</v>
      </c>
      <c r="BQ24">
        <f>VLOOKUP($O24,'Table 3 YK Solar 2032'!$B$10:$J$36,9,FALSE)</f>
        <v>25.23</v>
      </c>
      <c r="BR24">
        <f>VLOOKUP($O24,'Table 3 YK Solar 2033'!$B$10:$J$36,9,FALSE)</f>
        <v>25.23</v>
      </c>
      <c r="BS24">
        <f>VLOOKUP($O24,'Table 3 UT Solar 2033 ST'!$B$10:$J$36,9,FALSE)</f>
        <v>26.51</v>
      </c>
      <c r="BT24">
        <f>VLOOKUP($O24,'Table 3 UT Solar 2035 ST'!$B$10:$J$36,9,FALSE)</f>
        <v>26.51</v>
      </c>
      <c r="BU24">
        <f>VLOOKUP($O24,'Table 3 UT Solar 2035 FT'!$B$10:$J$36,9,FALSE)</f>
        <v>25.2</v>
      </c>
      <c r="BV24">
        <f>VLOOKUP($O24,'Table 3 OR Solar 2030'!$B$10:$J$36,9,FALSE)</f>
        <v>120.37</v>
      </c>
      <c r="BW24">
        <f>VLOOKUP($O24,'Table 3 OR Solar 2031'!$B$10:$J$36,9,FALSE)</f>
        <v>26.54</v>
      </c>
      <c r="BX24">
        <f>VLOOKUP($O24,'Table 3 OR Solar 2032'!$B$10:$J$36,9,FALSE)</f>
        <v>26.54</v>
      </c>
      <c r="BY24">
        <f>VLOOKUP($O24,'Table 3 OR Solar 2033'!$B$10:$J$36,9,FALSE)</f>
        <v>26.54</v>
      </c>
      <c r="CA24">
        <f>SUM(AK$13:AK24)*BF24/1000</f>
        <v>0</v>
      </c>
      <c r="CB24">
        <f>SUM(AL$13:AL24)*BG24/1000</f>
        <v>0</v>
      </c>
      <c r="CC24">
        <f>SUM(AM$13:AM24)*BH24/1000</f>
        <v>0</v>
      </c>
      <c r="CD24">
        <f>SUM(AN$13:AN24)*BI24/1000</f>
        <v>0</v>
      </c>
      <c r="CE24">
        <f>SUM(AO$13:AO24)*BJ24/1000</f>
        <v>0</v>
      </c>
      <c r="CF24">
        <f>SUM(AP$13:AP24)*BK24/1000</f>
        <v>0</v>
      </c>
      <c r="CG24">
        <f>SUM(AQ$13:AQ24)*BL24/1000</f>
        <v>0</v>
      </c>
      <c r="CH24">
        <f>SUM(AR$13:AR24)*BM24/1000</f>
        <v>0</v>
      </c>
      <c r="CI24">
        <f>SUM(AS$13:AS24)*BN24/1000</f>
        <v>0</v>
      </c>
      <c r="CJ24">
        <f>SUM(AT$13:AT24)*BO24/1000</f>
        <v>0</v>
      </c>
      <c r="CK24">
        <f>SUM(AU$13:AU24)*BP24/1000</f>
        <v>1.2303015603759766</v>
      </c>
      <c r="CL24">
        <f>SUM(AV$13:AV24)*BQ24/1000</f>
        <v>0</v>
      </c>
      <c r="CM24">
        <f>SUM(AW$13:AW24)*BR24/1000</f>
        <v>0</v>
      </c>
      <c r="CN24">
        <f>SUM(AX$13:AX24)*BS24/1000</f>
        <v>0</v>
      </c>
      <c r="CO24">
        <f>SUM(AY$13:AY24)*BT24/1000</f>
        <v>0</v>
      </c>
      <c r="CP24">
        <f>SUM(AZ$13:AZ24)*BU24/1000</f>
        <v>0</v>
      </c>
      <c r="CQ24">
        <f>SUM(BA$13:BA24)*BV24/1000</f>
        <v>0</v>
      </c>
      <c r="CR24">
        <f>SUM(BB$13:BB24)*BW24/1000</f>
        <v>0</v>
      </c>
      <c r="CS24">
        <f>SUM(BC$13:BC24)*BX24/1000</f>
        <v>0</v>
      </c>
      <c r="CT24">
        <f>SUM(BD$13:BD24)*BY24/1000</f>
        <v>0</v>
      </c>
      <c r="CU24">
        <f t="shared" si="29"/>
        <v>1.2303015603759766</v>
      </c>
      <c r="CW24">
        <f t="shared" si="24"/>
        <v>2030</v>
      </c>
      <c r="CX24" s="89">
        <f>IFERROR(VLOOKUP($CW24,'Table 3 TransCost D2 '!$B$10:$E$34,4,FALSE),0)</f>
        <v>59.919999999999995</v>
      </c>
      <c r="CY24" s="193">
        <f t="shared" si="27"/>
        <v>0</v>
      </c>
    </row>
    <row r="25" spans="2:103">
      <c r="B25" s="15">
        <f t="shared" si="25"/>
        <v>2031</v>
      </c>
      <c r="C25" s="9">
        <f t="shared" si="3"/>
        <v>125.85180425774547</v>
      </c>
      <c r="D25" s="45"/>
      <c r="E25" s="9">
        <f t="shared" ca="1" si="26"/>
        <v>9.3670352773961429</v>
      </c>
      <c r="F25" s="37"/>
      <c r="G25" s="14">
        <f t="shared" ca="1" si="28"/>
        <v>58.52111490982567</v>
      </c>
      <c r="H25" s="36"/>
      <c r="I25" s="193"/>
      <c r="J25" s="193"/>
      <c r="M25" s="116"/>
      <c r="O25">
        <f t="shared" si="4"/>
        <v>2031</v>
      </c>
      <c r="P25">
        <v>0</v>
      </c>
      <c r="Q25">
        <v>0</v>
      </c>
      <c r="R25">
        <v>0</v>
      </c>
      <c r="S25" s="193">
        <v>0</v>
      </c>
      <c r="T25" s="193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K25">
        <f t="shared" si="5"/>
        <v>0</v>
      </c>
      <c r="AL25">
        <f t="shared" si="6"/>
        <v>0</v>
      </c>
      <c r="AM25">
        <f t="shared" si="7"/>
        <v>0</v>
      </c>
      <c r="AN25">
        <f t="shared" si="8"/>
        <v>0</v>
      </c>
      <c r="AO25">
        <f t="shared" si="8"/>
        <v>0</v>
      </c>
      <c r="AP25">
        <f t="shared" si="9"/>
        <v>0</v>
      </c>
      <c r="AQ25">
        <f t="shared" si="10"/>
        <v>0</v>
      </c>
      <c r="AR25">
        <f t="shared" si="11"/>
        <v>0</v>
      </c>
      <c r="AS25">
        <f t="shared" si="12"/>
        <v>0</v>
      </c>
      <c r="AT25">
        <f t="shared" si="12"/>
        <v>0</v>
      </c>
      <c r="AU25">
        <f t="shared" si="13"/>
        <v>0</v>
      </c>
      <c r="AV25">
        <f t="shared" si="14"/>
        <v>0</v>
      </c>
      <c r="AW25">
        <f t="shared" si="15"/>
        <v>0</v>
      </c>
      <c r="AX25">
        <f t="shared" si="16"/>
        <v>0</v>
      </c>
      <c r="AY25">
        <f t="shared" si="17"/>
        <v>0</v>
      </c>
      <c r="AZ25">
        <f t="shared" si="18"/>
        <v>0</v>
      </c>
      <c r="BA25">
        <f t="shared" si="19"/>
        <v>0</v>
      </c>
      <c r="BB25">
        <f t="shared" si="20"/>
        <v>0</v>
      </c>
      <c r="BC25">
        <f t="shared" si="21"/>
        <v>0</v>
      </c>
      <c r="BD25">
        <f t="shared" si="22"/>
        <v>0</v>
      </c>
      <c r="BF25">
        <f>VLOOKUP($O25,'Table 3 EV2020 Wind_2020'!$B$10:$K$36,10,FALSE)</f>
        <v>138.53</v>
      </c>
      <c r="BG25">
        <f>VLOOKUP($O25,'Table 3 EV2020 Wind_2021'!$B$10:$K$36,10,FALSE)</f>
        <v>136.11000000000001</v>
      </c>
      <c r="BH25">
        <f>VLOOKUP($O25,'Table 3 DJ Wind 2030'!$B$10:$J$36,9,FALSE)</f>
        <v>153.38</v>
      </c>
      <c r="BI25">
        <f>VLOOKUP($O25,'Table 3 ID Wind 2030'!$B$10:$J$36,9,FALSE)</f>
        <v>154.29</v>
      </c>
      <c r="BJ25">
        <f>VLOOKUP($O25,'Table 3 ID Wind 2033'!$B$10:$J$36,9,FALSE)</f>
        <v>51.74</v>
      </c>
      <c r="BK25">
        <f>VLOOKUP($O25,'Table 3 WW Wind 2035'!$B$10:$J$36,9,FALSE)</f>
        <v>51.74</v>
      </c>
      <c r="BL25">
        <f>VLOOKUP($O25,'Table 3 YK Wind 2035'!$B$10:$J$36,9,FALSE)</f>
        <v>51.74</v>
      </c>
      <c r="BM25">
        <f>VLOOKUP($O25,'Table 3 OR Wind 2035'!$B$10:$J$36,9,FALSE)</f>
        <v>51.74</v>
      </c>
      <c r="BN25">
        <f>VLOOKUP($O25,'Table 3 UT Wind 2030'!$B$10:$J$36,9,FALSE)</f>
        <v>150.01</v>
      </c>
      <c r="BO25">
        <f>VLOOKUP($O25,'Table 3 UT Wind 2036'!$B$10:$J$36,9,FALSE)</f>
        <v>51.74</v>
      </c>
      <c r="BP25">
        <f>VLOOKUP($O25,'Table 3 YK Solar 2030'!$B$10:$J$36,9,FALSE)</f>
        <v>119.98</v>
      </c>
      <c r="BQ25">
        <f>VLOOKUP($O25,'Table 3 YK Solar 2032'!$B$10:$J$36,9,FALSE)</f>
        <v>25.81</v>
      </c>
      <c r="BR25">
        <f>VLOOKUP($O25,'Table 3 YK Solar 2033'!$B$10:$J$36,9,FALSE)</f>
        <v>25.81</v>
      </c>
      <c r="BS25">
        <f>VLOOKUP($O25,'Table 3 UT Solar 2033 ST'!$B$10:$J$36,9,FALSE)</f>
        <v>27.12</v>
      </c>
      <c r="BT25">
        <f>VLOOKUP($O25,'Table 3 UT Solar 2035 ST'!$B$10:$J$36,9,FALSE)</f>
        <v>27.12</v>
      </c>
      <c r="BU25">
        <f>VLOOKUP($O25,'Table 3 UT Solar 2035 FT'!$B$10:$J$36,9,FALSE)</f>
        <v>25.78</v>
      </c>
      <c r="BV25">
        <f>VLOOKUP($O25,'Table 3 OR Solar 2030'!$B$10:$J$36,9,FALSE)</f>
        <v>123.13</v>
      </c>
      <c r="BW25">
        <f>VLOOKUP($O25,'Table 3 OR Solar 2031'!$B$10:$J$36,9,FALSE)</f>
        <v>120.44</v>
      </c>
      <c r="BX25">
        <f>VLOOKUP($O25,'Table 3 OR Solar 2032'!$B$10:$J$36,9,FALSE)</f>
        <v>27.15</v>
      </c>
      <c r="BY25">
        <f>VLOOKUP($O25,'Table 3 OR Solar 2033'!$B$10:$J$36,9,FALSE)</f>
        <v>27.15</v>
      </c>
      <c r="CA25">
        <f>SUM(AK$13:AK25)*BF25/1000</f>
        <v>0</v>
      </c>
      <c r="CB25">
        <f>SUM(AL$13:AL25)*BG25/1000</f>
        <v>0</v>
      </c>
      <c r="CC25">
        <f>SUM(AM$13:AM25)*BH25/1000</f>
        <v>0</v>
      </c>
      <c r="CD25">
        <f>SUM(AN$13:AN25)*BI25/1000</f>
        <v>0</v>
      </c>
      <c r="CE25">
        <f>SUM(AO$13:AO25)*BJ25/1000</f>
        <v>0</v>
      </c>
      <c r="CF25">
        <f>SUM(AP$13:AP25)*BK25/1000</f>
        <v>0</v>
      </c>
      <c r="CG25">
        <f>SUM(AQ$13:AQ25)*BL25/1000</f>
        <v>0</v>
      </c>
      <c r="CH25">
        <f>SUM(AR$13:AR25)*BM25/1000</f>
        <v>0</v>
      </c>
      <c r="CI25">
        <f>SUM(AS$13:AS25)*BN25/1000</f>
        <v>0</v>
      </c>
      <c r="CJ25">
        <f>SUM(AT$13:AT25)*BO25/1000</f>
        <v>0</v>
      </c>
      <c r="CK25">
        <f>SUM(AU$13:AU25)*BP25/1000</f>
        <v>1.2585180425774547</v>
      </c>
      <c r="CL25">
        <f>SUM(AV$13:AV25)*BQ25/1000</f>
        <v>0</v>
      </c>
      <c r="CM25">
        <f>SUM(AW$13:AW25)*BR25/1000</f>
        <v>0</v>
      </c>
      <c r="CN25">
        <f>SUM(AX$13:AX25)*BS25/1000</f>
        <v>0</v>
      </c>
      <c r="CO25">
        <f>SUM(AY$13:AY25)*BT25/1000</f>
        <v>0</v>
      </c>
      <c r="CP25">
        <f>SUM(AZ$13:AZ25)*BU25/1000</f>
        <v>0</v>
      </c>
      <c r="CQ25">
        <f>SUM(BA$13:BA25)*BV25/1000</f>
        <v>0</v>
      </c>
      <c r="CR25">
        <f>SUM(BB$13:BB25)*BW25/1000</f>
        <v>0</v>
      </c>
      <c r="CS25">
        <f>SUM(BC$13:BC25)*BX25/1000</f>
        <v>0</v>
      </c>
      <c r="CT25">
        <f>SUM(BD$13:BD25)*BY25/1000</f>
        <v>0</v>
      </c>
      <c r="CU25">
        <f t="shared" si="29"/>
        <v>1.2585180425774547</v>
      </c>
      <c r="CW25">
        <f t="shared" si="24"/>
        <v>2031</v>
      </c>
      <c r="CX25" s="89">
        <f>IFERROR(VLOOKUP($CW25,'Table 3 TransCost D2 '!$B$10:$E$34,4,FALSE),0)</f>
        <v>61.29999999999999</v>
      </c>
      <c r="CY25" s="193">
        <f t="shared" si="27"/>
        <v>0</v>
      </c>
    </row>
    <row r="26" spans="2:103">
      <c r="B26" s="15">
        <f t="shared" si="25"/>
        <v>2032</v>
      </c>
      <c r="C26" s="9">
        <f t="shared" si="3"/>
        <v>128.74687826800866</v>
      </c>
      <c r="D26" s="45"/>
      <c r="E26" s="9">
        <f t="shared" ca="1" si="26"/>
        <v>10.224076314272205</v>
      </c>
      <c r="F26" s="37"/>
      <c r="G26" s="14">
        <f t="shared" ca="1" si="28"/>
        <v>60.59728969740398</v>
      </c>
      <c r="H26" s="36"/>
      <c r="I26" s="193"/>
      <c r="J26" s="193"/>
      <c r="M26" s="116"/>
      <c r="O26">
        <f t="shared" si="4"/>
        <v>2032</v>
      </c>
      <c r="P26">
        <v>0</v>
      </c>
      <c r="Q26">
        <v>0</v>
      </c>
      <c r="R26">
        <v>0</v>
      </c>
      <c r="S26" s="193">
        <v>0</v>
      </c>
      <c r="T26" s="193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K26">
        <f t="shared" si="5"/>
        <v>0</v>
      </c>
      <c r="AL26">
        <f t="shared" si="6"/>
        <v>0</v>
      </c>
      <c r="AM26">
        <f t="shared" si="7"/>
        <v>0</v>
      </c>
      <c r="AN26">
        <f t="shared" si="8"/>
        <v>0</v>
      </c>
      <c r="AO26">
        <f t="shared" si="8"/>
        <v>0</v>
      </c>
      <c r="AP26">
        <f t="shared" si="9"/>
        <v>0</v>
      </c>
      <c r="AQ26">
        <f t="shared" si="10"/>
        <v>0</v>
      </c>
      <c r="AR26">
        <f t="shared" si="11"/>
        <v>0</v>
      </c>
      <c r="AS26">
        <f t="shared" si="12"/>
        <v>0</v>
      </c>
      <c r="AT26">
        <f t="shared" si="12"/>
        <v>0</v>
      </c>
      <c r="AU26">
        <f t="shared" si="13"/>
        <v>0</v>
      </c>
      <c r="AV26">
        <f t="shared" si="14"/>
        <v>0</v>
      </c>
      <c r="AW26">
        <f t="shared" si="15"/>
        <v>0</v>
      </c>
      <c r="AX26">
        <f t="shared" si="16"/>
        <v>0</v>
      </c>
      <c r="AY26">
        <f t="shared" si="17"/>
        <v>0</v>
      </c>
      <c r="AZ26">
        <f t="shared" si="18"/>
        <v>0</v>
      </c>
      <c r="BA26">
        <f t="shared" si="19"/>
        <v>0</v>
      </c>
      <c r="BB26">
        <f t="shared" si="20"/>
        <v>0</v>
      </c>
      <c r="BC26">
        <f t="shared" si="21"/>
        <v>0</v>
      </c>
      <c r="BD26">
        <f t="shared" si="22"/>
        <v>0</v>
      </c>
      <c r="BF26">
        <f>VLOOKUP($O26,'Table 3 EV2020 Wind_2020'!$B$10:$K$36,10,FALSE)</f>
        <v>141.72999999999999</v>
      </c>
      <c r="BG26">
        <f>VLOOKUP($O26,'Table 3 EV2020 Wind_2021'!$B$10:$K$36,10,FALSE)</f>
        <v>139.26</v>
      </c>
      <c r="BH26">
        <f>VLOOKUP($O26,'Table 3 DJ Wind 2030'!$B$10:$J$36,9,FALSE)</f>
        <v>156.9</v>
      </c>
      <c r="BI26">
        <f>VLOOKUP($O26,'Table 3 ID Wind 2030'!$B$10:$J$36,9,FALSE)</f>
        <v>157.84</v>
      </c>
      <c r="BJ26">
        <f>VLOOKUP($O26,'Table 3 ID Wind 2033'!$B$10:$J$36,9,FALSE)</f>
        <v>52.93</v>
      </c>
      <c r="BK26">
        <f>VLOOKUP($O26,'Table 3 WW Wind 2035'!$B$10:$J$36,9,FALSE)</f>
        <v>52.93</v>
      </c>
      <c r="BL26">
        <f>VLOOKUP($O26,'Table 3 YK Wind 2035'!$B$10:$J$36,9,FALSE)</f>
        <v>52.93</v>
      </c>
      <c r="BM26">
        <f>VLOOKUP($O26,'Table 3 OR Wind 2035'!$B$10:$J$36,9,FALSE)</f>
        <v>52.93</v>
      </c>
      <c r="BN26">
        <f>VLOOKUP($O26,'Table 3 UT Wind 2030'!$B$10:$J$36,9,FALSE)</f>
        <v>153.46</v>
      </c>
      <c r="BO26">
        <f>VLOOKUP($O26,'Table 3 UT Wind 2036'!$B$10:$J$36,9,FALSE)</f>
        <v>52.93</v>
      </c>
      <c r="BP26">
        <f>VLOOKUP($O26,'Table 3 YK Solar 2030'!$B$10:$J$36,9,FALSE)</f>
        <v>122.74</v>
      </c>
      <c r="BQ26">
        <f>VLOOKUP($O26,'Table 3 YK Solar 2032'!$B$10:$J$36,9,FALSE)</f>
        <v>117.41</v>
      </c>
      <c r="BR26">
        <f>VLOOKUP($O26,'Table 3 YK Solar 2033'!$B$10:$J$36,9,FALSE)</f>
        <v>26.4</v>
      </c>
      <c r="BS26">
        <f>VLOOKUP($O26,'Table 3 UT Solar 2033 ST'!$B$10:$J$36,9,FALSE)</f>
        <v>27.74</v>
      </c>
      <c r="BT26">
        <f>VLOOKUP($O26,'Table 3 UT Solar 2035 ST'!$B$10:$J$36,9,FALSE)</f>
        <v>27.74</v>
      </c>
      <c r="BU26">
        <f>VLOOKUP($O26,'Table 3 UT Solar 2035 FT'!$B$10:$J$36,9,FALSE)</f>
        <v>26.37</v>
      </c>
      <c r="BV26">
        <f>VLOOKUP($O26,'Table 3 OR Solar 2030'!$B$10:$J$36,9,FALSE)</f>
        <v>125.96</v>
      </c>
      <c r="BW26">
        <f>VLOOKUP($O26,'Table 3 OR Solar 2031'!$B$10:$J$36,9,FALSE)</f>
        <v>123.21</v>
      </c>
      <c r="BX26">
        <f>VLOOKUP($O26,'Table 3 OR Solar 2032'!$B$10:$J$36,9,FALSE)</f>
        <v>120.53</v>
      </c>
      <c r="BY26">
        <f>VLOOKUP($O26,'Table 3 OR Solar 2033'!$B$10:$J$36,9,FALSE)</f>
        <v>27.77</v>
      </c>
      <c r="CA26">
        <f>SUM(AK$13:AK26)*BF26/1000</f>
        <v>0</v>
      </c>
      <c r="CB26">
        <f>SUM(AL$13:AL26)*BG26/1000</f>
        <v>0</v>
      </c>
      <c r="CC26">
        <f>SUM(AM$13:AM26)*BH26/1000</f>
        <v>0</v>
      </c>
      <c r="CD26">
        <f>SUM(AN$13:AN26)*BI26/1000</f>
        <v>0</v>
      </c>
      <c r="CE26">
        <f>SUM(AO$13:AO26)*BJ26/1000</f>
        <v>0</v>
      </c>
      <c r="CF26">
        <f>SUM(AP$13:AP26)*BK26/1000</f>
        <v>0</v>
      </c>
      <c r="CG26">
        <f>SUM(AQ$13:AQ26)*BL26/1000</f>
        <v>0</v>
      </c>
      <c r="CH26">
        <f>SUM(AR$13:AR26)*BM26/1000</f>
        <v>0</v>
      </c>
      <c r="CI26">
        <f>SUM(AS$13:AS26)*BN26/1000</f>
        <v>0</v>
      </c>
      <c r="CJ26">
        <f>SUM(AT$13:AT26)*BO26/1000</f>
        <v>0</v>
      </c>
      <c r="CK26">
        <f>SUM(AU$13:AU26)*BP26/1000</f>
        <v>1.2874687826800866</v>
      </c>
      <c r="CL26">
        <f>SUM(AV$13:AV26)*BQ26/1000</f>
        <v>0</v>
      </c>
      <c r="CM26">
        <f>SUM(AW$13:AW26)*BR26/1000</f>
        <v>0</v>
      </c>
      <c r="CN26">
        <f>SUM(AX$13:AX26)*BS26/1000</f>
        <v>0</v>
      </c>
      <c r="CO26">
        <f>SUM(AY$13:AY26)*BT26/1000</f>
        <v>0</v>
      </c>
      <c r="CP26">
        <f>SUM(AZ$13:AZ26)*BU26/1000</f>
        <v>0</v>
      </c>
      <c r="CQ26">
        <f>SUM(BA$13:BA26)*BV26/1000</f>
        <v>0</v>
      </c>
      <c r="CR26">
        <f>SUM(BB$13:BB26)*BW26/1000</f>
        <v>0</v>
      </c>
      <c r="CS26">
        <f>SUM(BC$13:BC26)*BX26/1000</f>
        <v>0</v>
      </c>
      <c r="CT26">
        <f>SUM(BD$13:BD26)*BY26/1000</f>
        <v>0</v>
      </c>
      <c r="CU26">
        <f t="shared" si="29"/>
        <v>1.2874687826800866</v>
      </c>
      <c r="CW26">
        <f t="shared" si="24"/>
        <v>2032</v>
      </c>
      <c r="CX26" s="89">
        <f>IFERROR(VLOOKUP($CW26,'Table 3 TransCost D2 '!$B$10:$E$34,4,FALSE),0)</f>
        <v>62.71</v>
      </c>
      <c r="CY26" s="193">
        <f t="shared" si="27"/>
        <v>0</v>
      </c>
    </row>
    <row r="27" spans="2:103">
      <c r="B27" s="15">
        <f t="shared" si="25"/>
        <v>2033</v>
      </c>
      <c r="C27" s="9">
        <f t="shared" si="3"/>
        <v>131.71537806838722</v>
      </c>
      <c r="D27" s="45"/>
      <c r="E27" s="9">
        <f t="shared" ca="1" si="26"/>
        <v>7.1483820783064029</v>
      </c>
      <c r="F27" s="37"/>
      <c r="G27" s="14">
        <f t="shared" ca="1" si="28"/>
        <v>59.110930868099018</v>
      </c>
      <c r="H27" s="36"/>
      <c r="I27" s="193"/>
      <c r="J27" s="193"/>
      <c r="M27" s="116"/>
      <c r="O27">
        <f t="shared" si="4"/>
        <v>2033</v>
      </c>
      <c r="P27">
        <v>0</v>
      </c>
      <c r="Q27">
        <v>0</v>
      </c>
      <c r="R27">
        <v>0</v>
      </c>
      <c r="S27" s="193">
        <v>0</v>
      </c>
      <c r="T27" s="193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K27">
        <f t="shared" si="5"/>
        <v>0</v>
      </c>
      <c r="AL27">
        <f t="shared" si="6"/>
        <v>0</v>
      </c>
      <c r="AM27">
        <f t="shared" si="7"/>
        <v>0</v>
      </c>
      <c r="AN27">
        <f t="shared" si="8"/>
        <v>0</v>
      </c>
      <c r="AO27">
        <f t="shared" si="8"/>
        <v>0</v>
      </c>
      <c r="AP27">
        <f t="shared" si="9"/>
        <v>0</v>
      </c>
      <c r="AQ27">
        <f t="shared" si="10"/>
        <v>0</v>
      </c>
      <c r="AR27">
        <f t="shared" si="11"/>
        <v>0</v>
      </c>
      <c r="AS27">
        <f t="shared" si="12"/>
        <v>0</v>
      </c>
      <c r="AT27">
        <f t="shared" si="12"/>
        <v>0</v>
      </c>
      <c r="AU27">
        <f t="shared" si="13"/>
        <v>0</v>
      </c>
      <c r="AV27">
        <f t="shared" si="14"/>
        <v>0</v>
      </c>
      <c r="AW27">
        <f t="shared" si="15"/>
        <v>0</v>
      </c>
      <c r="AX27">
        <f t="shared" si="16"/>
        <v>0</v>
      </c>
      <c r="AY27">
        <f t="shared" si="17"/>
        <v>0</v>
      </c>
      <c r="AZ27">
        <f t="shared" si="18"/>
        <v>0</v>
      </c>
      <c r="BA27">
        <f t="shared" si="19"/>
        <v>0</v>
      </c>
      <c r="BB27">
        <f t="shared" si="20"/>
        <v>0</v>
      </c>
      <c r="BC27">
        <f t="shared" si="21"/>
        <v>0</v>
      </c>
      <c r="BD27">
        <f t="shared" si="22"/>
        <v>0</v>
      </c>
      <c r="BF27">
        <f>VLOOKUP($O27,'Table 3 EV2020 Wind_2020'!$B$10:$K$36,10,FALSE)</f>
        <v>145</v>
      </c>
      <c r="BG27">
        <f>VLOOKUP($O27,'Table 3 EV2020 Wind_2021'!$B$10:$K$36,10,FALSE)</f>
        <v>142.47</v>
      </c>
      <c r="BH27">
        <f>VLOOKUP($O27,'Table 3 DJ Wind 2030'!$B$10:$J$36,9,FALSE)</f>
        <v>160.5</v>
      </c>
      <c r="BI27">
        <f>VLOOKUP($O27,'Table 3 ID Wind 2030'!$B$10:$J$36,9,FALSE)</f>
        <v>161.47</v>
      </c>
      <c r="BJ27">
        <f>VLOOKUP($O27,'Table 3 ID Wind 2033'!$B$10:$J$36,9,FALSE)</f>
        <v>155.06</v>
      </c>
      <c r="BK27">
        <f>VLOOKUP($O27,'Table 3 WW Wind 2035'!$B$10:$J$36,9,FALSE)</f>
        <v>54.15</v>
      </c>
      <c r="BL27">
        <f>VLOOKUP($O27,'Table 3 YK Wind 2035'!$B$10:$J$36,9,FALSE)</f>
        <v>54.15</v>
      </c>
      <c r="BM27">
        <f>VLOOKUP($O27,'Table 3 OR Wind 2035'!$B$10:$J$36,9,FALSE)</f>
        <v>54.15</v>
      </c>
      <c r="BN27">
        <f>VLOOKUP($O27,'Table 3 UT Wind 2030'!$B$10:$J$36,9,FALSE)</f>
        <v>156.99</v>
      </c>
      <c r="BO27">
        <f>VLOOKUP($O27,'Table 3 UT Wind 2036'!$B$10:$J$36,9,FALSE)</f>
        <v>54.15</v>
      </c>
      <c r="BP27">
        <f>VLOOKUP($O27,'Table 3 YK Solar 2030'!$B$10:$J$36,9,FALSE)</f>
        <v>125.57</v>
      </c>
      <c r="BQ27">
        <f>VLOOKUP($O27,'Table 3 YK Solar 2032'!$B$10:$J$36,9,FALSE)</f>
        <v>120.11</v>
      </c>
      <c r="BR27">
        <f>VLOOKUP($O27,'Table 3 YK Solar 2033'!$B$10:$J$36,9,FALSE)</f>
        <v>117.5</v>
      </c>
      <c r="BS27">
        <f>VLOOKUP($O27,'Table 3 UT Solar 2033 ST'!$B$10:$J$36,9,FALSE)</f>
        <v>118.38</v>
      </c>
      <c r="BT27">
        <f>VLOOKUP($O27,'Table 3 UT Solar 2035 ST'!$B$10:$J$36,9,FALSE)</f>
        <v>28.38</v>
      </c>
      <c r="BU27">
        <f>VLOOKUP($O27,'Table 3 UT Solar 2035 FT'!$B$10:$J$36,9,FALSE)</f>
        <v>26.98</v>
      </c>
      <c r="BV27">
        <f>VLOOKUP($O27,'Table 3 OR Solar 2030'!$B$10:$J$36,9,FALSE)</f>
        <v>128.86000000000001</v>
      </c>
      <c r="BW27">
        <f>VLOOKUP($O27,'Table 3 OR Solar 2031'!$B$10:$J$36,9,FALSE)</f>
        <v>126.05</v>
      </c>
      <c r="BX27">
        <f>VLOOKUP($O27,'Table 3 OR Solar 2032'!$B$10:$J$36,9,FALSE)</f>
        <v>123.3</v>
      </c>
      <c r="BY27">
        <f>VLOOKUP($O27,'Table 3 OR Solar 2033'!$B$10:$J$36,9,FALSE)</f>
        <v>120.64</v>
      </c>
      <c r="CA27">
        <f>SUM(AK$13:AK27)*BF27/1000</f>
        <v>0</v>
      </c>
      <c r="CB27">
        <f>SUM(AL$13:AL27)*BG27/1000</f>
        <v>0</v>
      </c>
      <c r="CC27">
        <f>SUM(AM$13:AM27)*BH27/1000</f>
        <v>0</v>
      </c>
      <c r="CD27">
        <f>SUM(AN$13:AN27)*BI27/1000</f>
        <v>0</v>
      </c>
      <c r="CE27">
        <f>SUM(AO$13:AO27)*BJ27/1000</f>
        <v>0</v>
      </c>
      <c r="CF27">
        <f>SUM(AP$13:AP27)*BK27/1000</f>
        <v>0</v>
      </c>
      <c r="CG27">
        <f>SUM(AQ$13:AQ27)*BL27/1000</f>
        <v>0</v>
      </c>
      <c r="CH27">
        <f>SUM(AR$13:AR27)*BM27/1000</f>
        <v>0</v>
      </c>
      <c r="CI27">
        <f>SUM(AS$13:AS27)*BN27/1000</f>
        <v>0</v>
      </c>
      <c r="CJ27">
        <f>SUM(AT$13:AT27)*BO27/1000</f>
        <v>0</v>
      </c>
      <c r="CK27">
        <f>SUM(AU$13:AU27)*BP27/1000</f>
        <v>1.3171537806838722</v>
      </c>
      <c r="CL27">
        <f>SUM(AV$13:AV27)*BQ27/1000</f>
        <v>0</v>
      </c>
      <c r="CM27">
        <f>SUM(AW$13:AW27)*BR27/1000</f>
        <v>0</v>
      </c>
      <c r="CN27">
        <f>SUM(AX$13:AX27)*BS27/1000</f>
        <v>0</v>
      </c>
      <c r="CO27">
        <f>SUM(AY$13:AY27)*BT27/1000</f>
        <v>0</v>
      </c>
      <c r="CP27">
        <f>SUM(AZ$13:AZ27)*BU27/1000</f>
        <v>0</v>
      </c>
      <c r="CQ27">
        <f>SUM(BA$13:BA27)*BV27/1000</f>
        <v>0</v>
      </c>
      <c r="CR27">
        <f>SUM(BB$13:BB27)*BW27/1000</f>
        <v>0</v>
      </c>
      <c r="CS27">
        <f>SUM(BC$13:BC27)*BX27/1000</f>
        <v>0</v>
      </c>
      <c r="CT27">
        <f>SUM(BD$13:BD27)*BY27/1000</f>
        <v>0</v>
      </c>
      <c r="CU27">
        <f t="shared" si="29"/>
        <v>1.3171537806838722</v>
      </c>
      <c r="CW27">
        <f t="shared" si="24"/>
        <v>2033</v>
      </c>
      <c r="CX27" s="89">
        <f>IFERROR(VLOOKUP($CW27,'Table 3 TransCost D2 '!$B$10:$E$34,4,FALSE),0)</f>
        <v>64.150000000000006</v>
      </c>
      <c r="CY27" s="193">
        <f t="shared" si="27"/>
        <v>0</v>
      </c>
    </row>
    <row r="28" spans="2:103">
      <c r="B28" s="15">
        <f t="shared" si="25"/>
        <v>2034</v>
      </c>
      <c r="C28" s="9">
        <f t="shared" si="3"/>
        <v>134.74681426029326</v>
      </c>
      <c r="D28" s="45"/>
      <c r="E28" s="9">
        <f t="shared" ca="1" si="26"/>
        <v>6.9920506946668972</v>
      </c>
      <c r="F28" s="37"/>
      <c r="G28" s="14">
        <f t="shared" ca="1" si="28"/>
        <v>60.417647631055004</v>
      </c>
      <c r="H28" s="36"/>
      <c r="I28" s="193"/>
      <c r="J28" s="193"/>
      <c r="M28" s="116"/>
      <c r="O28">
        <f t="shared" si="4"/>
        <v>2034</v>
      </c>
      <c r="P28">
        <v>0</v>
      </c>
      <c r="Q28">
        <v>0</v>
      </c>
      <c r="R28">
        <v>0</v>
      </c>
      <c r="S28" s="193">
        <v>0</v>
      </c>
      <c r="T28" s="193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K28">
        <f t="shared" si="5"/>
        <v>0</v>
      </c>
      <c r="AL28">
        <f t="shared" si="6"/>
        <v>0</v>
      </c>
      <c r="AM28">
        <f t="shared" si="7"/>
        <v>0</v>
      </c>
      <c r="AN28">
        <f t="shared" si="8"/>
        <v>0</v>
      </c>
      <c r="AO28">
        <f t="shared" si="8"/>
        <v>0</v>
      </c>
      <c r="AP28">
        <f t="shared" si="9"/>
        <v>0</v>
      </c>
      <c r="AQ28">
        <f t="shared" si="10"/>
        <v>0</v>
      </c>
      <c r="AR28">
        <f t="shared" si="11"/>
        <v>0</v>
      </c>
      <c r="AS28">
        <f t="shared" si="12"/>
        <v>0</v>
      </c>
      <c r="AT28">
        <f t="shared" si="12"/>
        <v>0</v>
      </c>
      <c r="AU28">
        <f t="shared" si="13"/>
        <v>0</v>
      </c>
      <c r="AV28">
        <f t="shared" si="14"/>
        <v>0</v>
      </c>
      <c r="AW28">
        <f t="shared" si="15"/>
        <v>0</v>
      </c>
      <c r="AX28">
        <f t="shared" si="16"/>
        <v>0</v>
      </c>
      <c r="AY28">
        <f t="shared" si="17"/>
        <v>0</v>
      </c>
      <c r="AZ28">
        <f t="shared" si="18"/>
        <v>0</v>
      </c>
      <c r="BA28">
        <f t="shared" si="19"/>
        <v>0</v>
      </c>
      <c r="BB28">
        <f t="shared" si="20"/>
        <v>0</v>
      </c>
      <c r="BC28">
        <f t="shared" si="21"/>
        <v>0</v>
      </c>
      <c r="BD28">
        <f t="shared" si="22"/>
        <v>0</v>
      </c>
      <c r="BF28">
        <f>VLOOKUP($O28,'Table 3 EV2020 Wind_2020'!$B$10:$K$36,10,FALSE)</f>
        <v>148.34</v>
      </c>
      <c r="BG28">
        <f>VLOOKUP($O28,'Table 3 EV2020 Wind_2021'!$B$10:$K$36,10,FALSE)</f>
        <v>145.75</v>
      </c>
      <c r="BH28">
        <f>VLOOKUP($O28,'Table 3 DJ Wind 2030'!$B$10:$J$36,9,FALSE)</f>
        <v>164.19</v>
      </c>
      <c r="BI28">
        <f>VLOOKUP($O28,'Table 3 ID Wind 2030'!$B$10:$J$36,9,FALSE)</f>
        <v>165.19</v>
      </c>
      <c r="BJ28">
        <f>VLOOKUP($O28,'Table 3 ID Wind 2033'!$B$10:$J$36,9,FALSE)</f>
        <v>158.63</v>
      </c>
      <c r="BK28">
        <f>VLOOKUP($O28,'Table 3 WW Wind 2035'!$B$10:$J$36,9,FALSE)</f>
        <v>55.4</v>
      </c>
      <c r="BL28">
        <f>VLOOKUP($O28,'Table 3 YK Wind 2035'!$B$10:$J$36,9,FALSE)</f>
        <v>55.4</v>
      </c>
      <c r="BM28">
        <f>VLOOKUP($O28,'Table 3 OR Wind 2035'!$B$10:$J$36,9,FALSE)</f>
        <v>55.4</v>
      </c>
      <c r="BN28">
        <f>VLOOKUP($O28,'Table 3 UT Wind 2030'!$B$10:$J$36,9,FALSE)</f>
        <v>160.61000000000001</v>
      </c>
      <c r="BO28">
        <f>VLOOKUP($O28,'Table 3 UT Wind 2036'!$B$10:$J$36,9,FALSE)</f>
        <v>55.4</v>
      </c>
      <c r="BP28">
        <f>VLOOKUP($O28,'Table 3 YK Solar 2030'!$B$10:$J$36,9,FALSE)</f>
        <v>128.46</v>
      </c>
      <c r="BQ28">
        <f>VLOOKUP($O28,'Table 3 YK Solar 2032'!$B$10:$J$36,9,FALSE)</f>
        <v>122.87</v>
      </c>
      <c r="BR28">
        <f>VLOOKUP($O28,'Table 3 YK Solar 2033'!$B$10:$J$36,9,FALSE)</f>
        <v>120.2</v>
      </c>
      <c r="BS28">
        <f>VLOOKUP($O28,'Table 3 UT Solar 2033 ST'!$B$10:$J$36,9,FALSE)</f>
        <v>121.1</v>
      </c>
      <c r="BT28">
        <f>VLOOKUP($O28,'Table 3 UT Solar 2035 ST'!$B$10:$J$36,9,FALSE)</f>
        <v>29.03</v>
      </c>
      <c r="BU28">
        <f>VLOOKUP($O28,'Table 3 UT Solar 2035 FT'!$B$10:$J$36,9,FALSE)</f>
        <v>27.6</v>
      </c>
      <c r="BV28">
        <f>VLOOKUP($O28,'Table 3 OR Solar 2030'!$B$10:$J$36,9,FALSE)</f>
        <v>131.82</v>
      </c>
      <c r="BW28">
        <f>VLOOKUP($O28,'Table 3 OR Solar 2031'!$B$10:$J$36,9,FALSE)</f>
        <v>128.94999999999999</v>
      </c>
      <c r="BX28">
        <f>VLOOKUP($O28,'Table 3 OR Solar 2032'!$B$10:$J$36,9,FALSE)</f>
        <v>126.13</v>
      </c>
      <c r="BY28">
        <f>VLOOKUP($O28,'Table 3 OR Solar 2033'!$B$10:$J$36,9,FALSE)</f>
        <v>123.41</v>
      </c>
      <c r="CA28">
        <f>SUM(AK$13:AK28)*BF28/1000</f>
        <v>0</v>
      </c>
      <c r="CB28">
        <f>SUM(AL$13:AL28)*BG28/1000</f>
        <v>0</v>
      </c>
      <c r="CC28">
        <f>SUM(AM$13:AM28)*BH28/1000</f>
        <v>0</v>
      </c>
      <c r="CD28">
        <f>SUM(AN$13:AN28)*BI28/1000</f>
        <v>0</v>
      </c>
      <c r="CE28">
        <f>SUM(AO$13:AO28)*BJ28/1000</f>
        <v>0</v>
      </c>
      <c r="CF28">
        <f>SUM(AP$13:AP28)*BK28/1000</f>
        <v>0</v>
      </c>
      <c r="CG28">
        <f>SUM(AQ$13:AQ28)*BL28/1000</f>
        <v>0</v>
      </c>
      <c r="CH28">
        <f>SUM(AR$13:AR28)*BM28/1000</f>
        <v>0</v>
      </c>
      <c r="CI28">
        <f>SUM(AS$13:AS28)*BN28/1000</f>
        <v>0</v>
      </c>
      <c r="CJ28">
        <f>SUM(AT$13:AT28)*BO28/1000</f>
        <v>0</v>
      </c>
      <c r="CK28">
        <f>SUM(AU$13:AU28)*BP28/1000</f>
        <v>1.3474681426029327</v>
      </c>
      <c r="CL28">
        <f>SUM(AV$13:AV28)*BQ28/1000</f>
        <v>0</v>
      </c>
      <c r="CM28">
        <f>SUM(AW$13:AW28)*BR28/1000</f>
        <v>0</v>
      </c>
      <c r="CN28">
        <f>SUM(AX$13:AX28)*BS28/1000</f>
        <v>0</v>
      </c>
      <c r="CO28">
        <f>SUM(AY$13:AY28)*BT28/1000</f>
        <v>0</v>
      </c>
      <c r="CP28">
        <f>SUM(AZ$13:AZ28)*BU28/1000</f>
        <v>0</v>
      </c>
      <c r="CQ28">
        <f>SUM(BA$13:BA28)*BV28/1000</f>
        <v>0</v>
      </c>
      <c r="CR28">
        <f>SUM(BB$13:BB28)*BW28/1000</f>
        <v>0</v>
      </c>
      <c r="CS28">
        <f>SUM(BC$13:BC28)*BX28/1000</f>
        <v>0</v>
      </c>
      <c r="CT28">
        <f>SUM(BD$13:BD28)*BY28/1000</f>
        <v>0</v>
      </c>
      <c r="CU28">
        <f t="shared" si="29"/>
        <v>1.3474681426029327</v>
      </c>
      <c r="CW28">
        <f t="shared" si="24"/>
        <v>2034</v>
      </c>
      <c r="CX28" s="89">
        <f>IFERROR(VLOOKUP($CW28,'Table 3 TransCost D2 '!$B$10:$E$34,4,FALSE),0)</f>
        <v>65.63</v>
      </c>
      <c r="CY28" s="193">
        <f t="shared" si="27"/>
        <v>0</v>
      </c>
    </row>
    <row r="29" spans="2:103">
      <c r="B29" s="15">
        <f t="shared" si="25"/>
        <v>2035</v>
      </c>
      <c r="C29" s="9">
        <f t="shared" si="3"/>
        <v>137.7153140606718</v>
      </c>
      <c r="D29" s="45"/>
      <c r="E29" s="9">
        <f t="shared" ca="1" si="26"/>
        <v>13.585518795019583</v>
      </c>
      <c r="F29" s="37"/>
      <c r="G29" s="14">
        <f t="shared" ca="1" si="28"/>
        <v>68.462477873859939</v>
      </c>
      <c r="H29" s="36"/>
      <c r="I29" s="193"/>
      <c r="J29" s="193"/>
      <c r="M29" s="116"/>
      <c r="O29">
        <f t="shared" si="4"/>
        <v>2035</v>
      </c>
      <c r="P29">
        <v>0</v>
      </c>
      <c r="Q29">
        <v>0</v>
      </c>
      <c r="R29">
        <v>0</v>
      </c>
      <c r="S29" s="193">
        <v>0</v>
      </c>
      <c r="T29" s="193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K29">
        <f t="shared" si="5"/>
        <v>0</v>
      </c>
      <c r="AL29">
        <f t="shared" si="6"/>
        <v>0</v>
      </c>
      <c r="AM29">
        <f t="shared" si="7"/>
        <v>0</v>
      </c>
      <c r="AN29">
        <f t="shared" si="8"/>
        <v>0</v>
      </c>
      <c r="AO29">
        <f t="shared" si="8"/>
        <v>0</v>
      </c>
      <c r="AP29">
        <f t="shared" si="9"/>
        <v>0</v>
      </c>
      <c r="AQ29">
        <f t="shared" si="10"/>
        <v>0</v>
      </c>
      <c r="AR29">
        <f t="shared" si="11"/>
        <v>0</v>
      </c>
      <c r="AS29">
        <f t="shared" si="12"/>
        <v>0</v>
      </c>
      <c r="AT29">
        <f t="shared" si="12"/>
        <v>0</v>
      </c>
      <c r="AU29">
        <f t="shared" si="13"/>
        <v>0</v>
      </c>
      <c r="AV29">
        <f t="shared" si="14"/>
        <v>0</v>
      </c>
      <c r="AW29">
        <f t="shared" si="15"/>
        <v>0</v>
      </c>
      <c r="AX29">
        <f t="shared" si="16"/>
        <v>0</v>
      </c>
      <c r="AY29">
        <f t="shared" si="17"/>
        <v>0</v>
      </c>
      <c r="AZ29">
        <f t="shared" si="18"/>
        <v>0</v>
      </c>
      <c r="BA29">
        <f t="shared" si="19"/>
        <v>0</v>
      </c>
      <c r="BB29">
        <f t="shared" si="20"/>
        <v>0</v>
      </c>
      <c r="BC29">
        <f t="shared" si="21"/>
        <v>0</v>
      </c>
      <c r="BD29">
        <f t="shared" si="22"/>
        <v>0</v>
      </c>
      <c r="BF29">
        <f>VLOOKUP($O29,'Table 3 EV2020 Wind_2020'!$B$10:$K$36,10,FALSE)</f>
        <v>151.61000000000001</v>
      </c>
      <c r="BG29">
        <f>VLOOKUP($O29,'Table 3 EV2020 Wind_2021'!$B$10:$K$36,10,FALSE)</f>
        <v>148.96</v>
      </c>
      <c r="BH29">
        <f>VLOOKUP($O29,'Table 3 DJ Wind 2030'!$B$10:$J$36,9,FALSE)</f>
        <v>167.81</v>
      </c>
      <c r="BI29">
        <f>VLOOKUP($O29,'Table 3 ID Wind 2030'!$B$10:$J$36,9,FALSE)</f>
        <v>168.83</v>
      </c>
      <c r="BJ29">
        <f>VLOOKUP($O29,'Table 3 ID Wind 2033'!$B$10:$J$36,9,FALSE)</f>
        <v>162.12</v>
      </c>
      <c r="BK29">
        <f>VLOOKUP($O29,'Table 3 WW Wind 2035'!$B$10:$J$36,9,FALSE)</f>
        <v>157.34</v>
      </c>
      <c r="BL29">
        <f>VLOOKUP($O29,'Table 3 YK Wind 2035'!$B$10:$J$36,9,FALSE)</f>
        <v>157.34</v>
      </c>
      <c r="BM29">
        <f>VLOOKUP($O29,'Table 3 OR Wind 2035'!$B$10:$J$36,9,FALSE)</f>
        <v>155.9</v>
      </c>
      <c r="BN29">
        <f>VLOOKUP($O29,'Table 3 UT Wind 2030'!$B$10:$J$36,9,FALSE)</f>
        <v>164.14</v>
      </c>
      <c r="BO29">
        <f>VLOOKUP($O29,'Table 3 UT Wind 2036'!$B$10:$J$36,9,FALSE)</f>
        <v>56.62</v>
      </c>
      <c r="BP29">
        <f>VLOOKUP($O29,'Table 3 YK Solar 2030'!$B$10:$J$36,9,FALSE)</f>
        <v>131.29</v>
      </c>
      <c r="BQ29">
        <f>VLOOKUP($O29,'Table 3 YK Solar 2032'!$B$10:$J$36,9,FALSE)</f>
        <v>125.58</v>
      </c>
      <c r="BR29">
        <f>VLOOKUP($O29,'Table 3 YK Solar 2033'!$B$10:$J$36,9,FALSE)</f>
        <v>122.85</v>
      </c>
      <c r="BS29">
        <f>VLOOKUP($O29,'Table 3 UT Solar 2033 ST'!$B$10:$J$36,9,FALSE)</f>
        <v>123.77</v>
      </c>
      <c r="BT29">
        <f>VLOOKUP($O29,'Table 3 UT Solar 2035 ST'!$B$10:$J$36,9,FALSE)</f>
        <v>118.65</v>
      </c>
      <c r="BU29">
        <f>VLOOKUP($O29,'Table 3 UT Solar 2035 FT'!$B$10:$J$36,9,FALSE)</f>
        <v>115.37</v>
      </c>
      <c r="BV29">
        <f>VLOOKUP($O29,'Table 3 OR Solar 2030'!$B$10:$J$36,9,FALSE)</f>
        <v>134.72</v>
      </c>
      <c r="BW29">
        <f>VLOOKUP($O29,'Table 3 OR Solar 2031'!$B$10:$J$36,9,FALSE)</f>
        <v>131.79</v>
      </c>
      <c r="BX29">
        <f>VLOOKUP($O29,'Table 3 OR Solar 2032'!$B$10:$J$36,9,FALSE)</f>
        <v>128.91</v>
      </c>
      <c r="BY29">
        <f>VLOOKUP($O29,'Table 3 OR Solar 2033'!$B$10:$J$36,9,FALSE)</f>
        <v>126.13</v>
      </c>
      <c r="CA29">
        <f>SUM(AK$13:AK29)*BF29/1000</f>
        <v>0</v>
      </c>
      <c r="CB29">
        <f>SUM(AL$13:AL29)*BG29/1000</f>
        <v>0</v>
      </c>
      <c r="CC29">
        <f>SUM(AM$13:AM29)*BH29/1000</f>
        <v>0</v>
      </c>
      <c r="CD29">
        <f>SUM(AN$13:AN29)*BI29/1000</f>
        <v>0</v>
      </c>
      <c r="CE29">
        <f>SUM(AO$13:AO29)*BJ29/1000</f>
        <v>0</v>
      </c>
      <c r="CF29">
        <f>SUM(AP$13:AP29)*BK29/1000</f>
        <v>0</v>
      </c>
      <c r="CG29">
        <f>SUM(AQ$13:AQ29)*BL29/1000</f>
        <v>0</v>
      </c>
      <c r="CH29">
        <f>SUM(AR$13:AR29)*BM29/1000</f>
        <v>0</v>
      </c>
      <c r="CI29">
        <f>SUM(AS$13:AS29)*BN29/1000</f>
        <v>0</v>
      </c>
      <c r="CJ29">
        <f>SUM(AT$13:AT29)*BO29/1000</f>
        <v>0</v>
      </c>
      <c r="CK29">
        <f>SUM(AU$13:AU29)*BP29/1000</f>
        <v>1.3771531406067179</v>
      </c>
      <c r="CL29">
        <f>SUM(AV$13:AV29)*BQ29/1000</f>
        <v>0</v>
      </c>
      <c r="CM29">
        <f>SUM(AW$13:AW29)*BR29/1000</f>
        <v>0</v>
      </c>
      <c r="CN29">
        <f>SUM(AX$13:AX29)*BS29/1000</f>
        <v>0</v>
      </c>
      <c r="CO29">
        <f>SUM(AY$13:AY29)*BT29/1000</f>
        <v>0</v>
      </c>
      <c r="CP29">
        <f>SUM(AZ$13:AZ29)*BU29/1000</f>
        <v>0</v>
      </c>
      <c r="CQ29">
        <f>SUM(BA$13:BA29)*BV29/1000</f>
        <v>0</v>
      </c>
      <c r="CR29">
        <f>SUM(BB$13:BB29)*BW29/1000</f>
        <v>0</v>
      </c>
      <c r="CS29">
        <f>SUM(BC$13:BC29)*BX29/1000</f>
        <v>0</v>
      </c>
      <c r="CT29">
        <f>SUM(BD$13:BD29)*BY29/1000</f>
        <v>0</v>
      </c>
      <c r="CU29">
        <f t="shared" si="29"/>
        <v>1.3771531406067179</v>
      </c>
      <c r="CW29">
        <f t="shared" si="24"/>
        <v>2035</v>
      </c>
      <c r="CX29" s="89">
        <f>IFERROR(VLOOKUP($CW29,'Table 3 TransCost D2 '!$B$10:$E$34,4,FALSE),0)</f>
        <v>67.069999999999993</v>
      </c>
      <c r="CY29" s="193">
        <f t="shared" si="27"/>
        <v>0</v>
      </c>
    </row>
    <row r="30" spans="2:103">
      <c r="B30" s="15">
        <f t="shared" si="25"/>
        <v>2036</v>
      </c>
      <c r="C30" s="9">
        <f t="shared" si="3"/>
        <v>140.74675025257784</v>
      </c>
      <c r="D30" s="45"/>
      <c r="E30" s="9">
        <f t="shared" ca="1" si="26"/>
        <v>13.37640828058408</v>
      </c>
      <c r="F30" s="37"/>
      <c r="G30" s="14">
        <f t="shared" ca="1" si="28"/>
        <v>69.559935358360406</v>
      </c>
      <c r="H30" s="36"/>
      <c r="I30" s="193"/>
      <c r="J30" s="193"/>
      <c r="M30" s="116"/>
      <c r="O30">
        <f t="shared" si="4"/>
        <v>2036</v>
      </c>
      <c r="P30">
        <v>0</v>
      </c>
      <c r="Q30">
        <v>0</v>
      </c>
      <c r="R30">
        <v>0</v>
      </c>
      <c r="S30" s="193">
        <v>0</v>
      </c>
      <c r="T30" s="193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K30">
        <f t="shared" si="5"/>
        <v>0</v>
      </c>
      <c r="AL30">
        <f t="shared" si="6"/>
        <v>0</v>
      </c>
      <c r="AM30">
        <f t="shared" si="7"/>
        <v>0</v>
      </c>
      <c r="AN30">
        <f t="shared" si="8"/>
        <v>0</v>
      </c>
      <c r="AO30">
        <f t="shared" si="8"/>
        <v>0</v>
      </c>
      <c r="AP30">
        <f t="shared" si="9"/>
        <v>0</v>
      </c>
      <c r="AQ30">
        <f t="shared" si="10"/>
        <v>0</v>
      </c>
      <c r="AR30">
        <f t="shared" si="11"/>
        <v>0</v>
      </c>
      <c r="AS30">
        <f t="shared" si="12"/>
        <v>0</v>
      </c>
      <c r="AT30">
        <f t="shared" si="12"/>
        <v>0</v>
      </c>
      <c r="AU30">
        <f t="shared" si="13"/>
        <v>0</v>
      </c>
      <c r="AV30">
        <f t="shared" si="14"/>
        <v>0</v>
      </c>
      <c r="AW30">
        <f t="shared" si="15"/>
        <v>0</v>
      </c>
      <c r="AX30">
        <f t="shared" si="16"/>
        <v>0</v>
      </c>
      <c r="AY30">
        <f t="shared" si="17"/>
        <v>0</v>
      </c>
      <c r="AZ30">
        <f t="shared" si="18"/>
        <v>0</v>
      </c>
      <c r="BA30">
        <f t="shared" si="19"/>
        <v>0</v>
      </c>
      <c r="BB30">
        <f t="shared" si="20"/>
        <v>0</v>
      </c>
      <c r="BC30">
        <f t="shared" si="21"/>
        <v>0</v>
      </c>
      <c r="BD30">
        <f t="shared" si="22"/>
        <v>0</v>
      </c>
      <c r="BF30">
        <f>VLOOKUP($O30,'Table 3 EV2020 Wind_2020'!$B$10:$K$36,10,FALSE)</f>
        <v>154.94999999999999</v>
      </c>
      <c r="BG30">
        <f>VLOOKUP($O30,'Table 3 EV2020 Wind_2021'!$B$10:$K$36,10,FALSE)</f>
        <v>152.24</v>
      </c>
      <c r="BH30">
        <f>VLOOKUP($O30,'Table 3 DJ Wind 2030'!$B$10:$J$36,9,FALSE)</f>
        <v>171.5</v>
      </c>
      <c r="BI30">
        <f>VLOOKUP($O30,'Table 3 ID Wind 2030'!$B$10:$J$36,9,FALSE)</f>
        <v>172.55</v>
      </c>
      <c r="BJ30">
        <f>VLOOKUP($O30,'Table 3 ID Wind 2033'!$B$10:$J$36,9,FALSE)</f>
        <v>165.69</v>
      </c>
      <c r="BK30">
        <f>VLOOKUP($O30,'Table 3 WW Wind 2035'!$B$10:$J$36,9,FALSE)</f>
        <v>160.81</v>
      </c>
      <c r="BL30">
        <f>VLOOKUP($O30,'Table 3 YK Wind 2035'!$B$10:$J$36,9,FALSE)</f>
        <v>160.81</v>
      </c>
      <c r="BM30">
        <f>VLOOKUP($O30,'Table 3 OR Wind 2035'!$B$10:$J$36,9,FALSE)</f>
        <v>159.33000000000001</v>
      </c>
      <c r="BN30">
        <f>VLOOKUP($O30,'Table 3 UT Wind 2030'!$B$10:$J$36,9,FALSE)</f>
        <v>167.76</v>
      </c>
      <c r="BO30">
        <f>VLOOKUP($O30,'Table 3 UT Wind 2036'!$B$10:$J$36,9,FALSE)</f>
        <v>155.19999999999999</v>
      </c>
      <c r="BP30">
        <f>VLOOKUP($O30,'Table 3 YK Solar 2030'!$B$10:$J$36,9,FALSE)</f>
        <v>134.18</v>
      </c>
      <c r="BQ30">
        <f>VLOOKUP($O30,'Table 3 YK Solar 2032'!$B$10:$J$36,9,FALSE)</f>
        <v>128.34</v>
      </c>
      <c r="BR30">
        <f>VLOOKUP($O30,'Table 3 YK Solar 2033'!$B$10:$J$36,9,FALSE)</f>
        <v>125.55</v>
      </c>
      <c r="BS30">
        <f>VLOOKUP($O30,'Table 3 UT Solar 2033 ST'!$B$10:$J$36,9,FALSE)</f>
        <v>126.49</v>
      </c>
      <c r="BT30">
        <f>VLOOKUP($O30,'Table 3 UT Solar 2035 ST'!$B$10:$J$36,9,FALSE)</f>
        <v>121.26</v>
      </c>
      <c r="BU30">
        <f>VLOOKUP($O30,'Table 3 UT Solar 2035 FT'!$B$10:$J$36,9,FALSE)</f>
        <v>117.91</v>
      </c>
      <c r="BV30">
        <f>VLOOKUP($O30,'Table 3 OR Solar 2030'!$B$10:$J$36,9,FALSE)</f>
        <v>137.68</v>
      </c>
      <c r="BW30">
        <f>VLOOKUP($O30,'Table 3 OR Solar 2031'!$B$10:$J$36,9,FALSE)</f>
        <v>134.69</v>
      </c>
      <c r="BX30">
        <f>VLOOKUP($O30,'Table 3 OR Solar 2032'!$B$10:$J$36,9,FALSE)</f>
        <v>131.74</v>
      </c>
      <c r="BY30">
        <f>VLOOKUP($O30,'Table 3 OR Solar 2033'!$B$10:$J$36,9,FALSE)</f>
        <v>128.9</v>
      </c>
      <c r="CA30">
        <f>SUM(AK$13:AK30)*BF30/1000</f>
        <v>0</v>
      </c>
      <c r="CB30">
        <f>SUM(AL$13:AL30)*BG30/1000</f>
        <v>0</v>
      </c>
      <c r="CC30">
        <f>SUM(AM$13:AM30)*BH30/1000</f>
        <v>0</v>
      </c>
      <c r="CD30">
        <f>SUM(AN$13:AN30)*BI30/1000</f>
        <v>0</v>
      </c>
      <c r="CE30">
        <f>SUM(AO$13:AO30)*BJ30/1000</f>
        <v>0</v>
      </c>
      <c r="CF30">
        <f>SUM(AP$13:AP30)*BK30/1000</f>
        <v>0</v>
      </c>
      <c r="CG30">
        <f>SUM(AQ$13:AQ30)*BL30/1000</f>
        <v>0</v>
      </c>
      <c r="CH30">
        <f>SUM(AR$13:AR30)*BM30/1000</f>
        <v>0</v>
      </c>
      <c r="CI30">
        <f>SUM(AS$13:AS30)*BN30/1000</f>
        <v>0</v>
      </c>
      <c r="CJ30">
        <f>SUM(AT$13:AT30)*BO30/1000</f>
        <v>0</v>
      </c>
      <c r="CK30">
        <f>SUM(AU$13:AU30)*BP30/1000</f>
        <v>1.4074675025257783</v>
      </c>
      <c r="CL30">
        <f>SUM(AV$13:AV30)*BQ30/1000</f>
        <v>0</v>
      </c>
      <c r="CM30">
        <f>SUM(AW$13:AW30)*BR30/1000</f>
        <v>0</v>
      </c>
      <c r="CN30">
        <f>SUM(AX$13:AX30)*BS30/1000</f>
        <v>0</v>
      </c>
      <c r="CO30">
        <f>SUM(AY$13:AY30)*BT30/1000</f>
        <v>0</v>
      </c>
      <c r="CP30">
        <f>SUM(AZ$13:AZ30)*BU30/1000</f>
        <v>0</v>
      </c>
      <c r="CQ30">
        <f>SUM(BA$13:BA30)*BV30/1000</f>
        <v>0</v>
      </c>
      <c r="CR30">
        <f>SUM(BB$13:BB30)*BW30/1000</f>
        <v>0</v>
      </c>
      <c r="CS30">
        <f>SUM(BC$13:BC30)*BX30/1000</f>
        <v>0</v>
      </c>
      <c r="CT30">
        <f>SUM(BD$13:BD30)*BY30/1000</f>
        <v>0</v>
      </c>
      <c r="CU30">
        <f t="shared" si="29"/>
        <v>1.4074675025257783</v>
      </c>
      <c r="CW30">
        <f t="shared" si="24"/>
        <v>2036</v>
      </c>
      <c r="CX30" s="89">
        <f>IFERROR(VLOOKUP($CW30,'Table 3 TransCost D2 '!$B$10:$E$34,4,FALSE),0)</f>
        <v>68.55</v>
      </c>
      <c r="CY30" s="193">
        <f t="shared" si="27"/>
        <v>0</v>
      </c>
    </row>
    <row r="31" spans="2:103">
      <c r="B31" s="15">
        <f t="shared" si="25"/>
        <v>2037</v>
      </c>
      <c r="C31" s="9">
        <f t="shared" si="3"/>
        <v>143.84112283601129</v>
      </c>
      <c r="D31" s="45"/>
      <c r="E31" s="9">
        <f t="shared" ca="1" si="26"/>
        <v>13.69801740096449</v>
      </c>
      <c r="F31" s="37"/>
      <c r="G31" s="14">
        <f t="shared" ca="1" si="28"/>
        <v>71.230382934848166</v>
      </c>
      <c r="H31" s="36"/>
      <c r="I31" s="193"/>
      <c r="J31" s="193"/>
      <c r="M31" s="116"/>
      <c r="O31">
        <f t="shared" si="4"/>
        <v>2037</v>
      </c>
      <c r="P31">
        <v>0</v>
      </c>
      <c r="Q31">
        <v>0</v>
      </c>
      <c r="R31">
        <v>0</v>
      </c>
      <c r="S31" s="193">
        <v>0</v>
      </c>
      <c r="T31" s="193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K31">
        <f t="shared" si="5"/>
        <v>0</v>
      </c>
      <c r="AL31">
        <f t="shared" si="6"/>
        <v>0</v>
      </c>
      <c r="AM31">
        <f t="shared" si="7"/>
        <v>0</v>
      </c>
      <c r="AN31">
        <f t="shared" si="8"/>
        <v>0</v>
      </c>
      <c r="AO31">
        <f t="shared" si="8"/>
        <v>0</v>
      </c>
      <c r="AP31">
        <f t="shared" si="9"/>
        <v>0</v>
      </c>
      <c r="AQ31">
        <f t="shared" si="10"/>
        <v>0</v>
      </c>
      <c r="AR31">
        <f t="shared" si="11"/>
        <v>0</v>
      </c>
      <c r="AS31">
        <f t="shared" si="12"/>
        <v>0</v>
      </c>
      <c r="AT31">
        <f t="shared" si="12"/>
        <v>0</v>
      </c>
      <c r="AU31">
        <f t="shared" si="13"/>
        <v>0</v>
      </c>
      <c r="AV31">
        <f t="shared" si="14"/>
        <v>0</v>
      </c>
      <c r="AW31">
        <f t="shared" si="15"/>
        <v>0</v>
      </c>
      <c r="AX31">
        <f t="shared" si="16"/>
        <v>0</v>
      </c>
      <c r="AY31">
        <f t="shared" si="17"/>
        <v>0</v>
      </c>
      <c r="AZ31">
        <f t="shared" si="18"/>
        <v>0</v>
      </c>
      <c r="BA31">
        <f t="shared" si="19"/>
        <v>0</v>
      </c>
      <c r="BB31">
        <f t="shared" si="20"/>
        <v>0</v>
      </c>
      <c r="BC31">
        <f t="shared" si="21"/>
        <v>0</v>
      </c>
      <c r="BD31">
        <f t="shared" si="22"/>
        <v>0</v>
      </c>
      <c r="BF31">
        <f>VLOOKUP($O31,'Table 3 EV2020 Wind_2020'!$B$10:$K$36,10,FALSE)</f>
        <v>158.35</v>
      </c>
      <c r="BG31">
        <f>VLOOKUP($O31,'Table 3 EV2020 Wind_2021'!$B$10:$K$36,10,FALSE)</f>
        <v>155.58000000000001</v>
      </c>
      <c r="BH31">
        <f>VLOOKUP($O31,'Table 3 DJ Wind 2030'!$B$10:$J$36,9,FALSE)</f>
        <v>175.26</v>
      </c>
      <c r="BI31">
        <f>VLOOKUP($O31,'Table 3 ID Wind 2030'!$B$10:$J$36,9,FALSE)</f>
        <v>176.34</v>
      </c>
      <c r="BJ31">
        <f>VLOOKUP($O31,'Table 3 ID Wind 2033'!$B$10:$J$36,9,FALSE)</f>
        <v>169.33</v>
      </c>
      <c r="BK31">
        <f>VLOOKUP($O31,'Table 3 WW Wind 2035'!$B$10:$J$36,9,FALSE)</f>
        <v>164.34</v>
      </c>
      <c r="BL31">
        <f>VLOOKUP($O31,'Table 3 YK Wind 2035'!$B$10:$J$36,9,FALSE)</f>
        <v>164.34</v>
      </c>
      <c r="BM31">
        <f>VLOOKUP($O31,'Table 3 OR Wind 2035'!$B$10:$J$36,9,FALSE)</f>
        <v>162.83000000000001</v>
      </c>
      <c r="BN31">
        <f>VLOOKUP($O31,'Table 3 UT Wind 2030'!$B$10:$J$36,9,FALSE)</f>
        <v>171.45</v>
      </c>
      <c r="BO31">
        <f>VLOOKUP($O31,'Table 3 UT Wind 2036'!$B$10:$J$36,9,FALSE)</f>
        <v>158.62</v>
      </c>
      <c r="BP31">
        <f>VLOOKUP($O31,'Table 3 YK Solar 2030'!$B$10:$J$36,9,FALSE)</f>
        <v>137.13</v>
      </c>
      <c r="BQ31">
        <f>VLOOKUP($O31,'Table 3 YK Solar 2032'!$B$10:$J$36,9,FALSE)</f>
        <v>131.16</v>
      </c>
      <c r="BR31">
        <f>VLOOKUP($O31,'Table 3 YK Solar 2033'!$B$10:$J$36,9,FALSE)</f>
        <v>128.31</v>
      </c>
      <c r="BS31">
        <f>VLOOKUP($O31,'Table 3 UT Solar 2033 ST'!$B$10:$J$36,9,FALSE)</f>
        <v>129.28</v>
      </c>
      <c r="BT31">
        <f>VLOOKUP($O31,'Table 3 UT Solar 2035 ST'!$B$10:$J$36,9,FALSE)</f>
        <v>123.93</v>
      </c>
      <c r="BU31">
        <f>VLOOKUP($O31,'Table 3 UT Solar 2035 FT'!$B$10:$J$36,9,FALSE)</f>
        <v>120.5</v>
      </c>
      <c r="BV31">
        <f>VLOOKUP($O31,'Table 3 OR Solar 2030'!$B$10:$J$36,9,FALSE)</f>
        <v>140.71</v>
      </c>
      <c r="BW31">
        <f>VLOOKUP($O31,'Table 3 OR Solar 2031'!$B$10:$J$36,9,FALSE)</f>
        <v>137.66</v>
      </c>
      <c r="BX31">
        <f>VLOOKUP($O31,'Table 3 OR Solar 2032'!$B$10:$J$36,9,FALSE)</f>
        <v>134.63999999999999</v>
      </c>
      <c r="BY31">
        <f>VLOOKUP($O31,'Table 3 OR Solar 2033'!$B$10:$J$36,9,FALSE)</f>
        <v>131.74</v>
      </c>
      <c r="CA31">
        <f>SUM(AK$13:AK31)*BF31/1000</f>
        <v>0</v>
      </c>
      <c r="CB31">
        <f>SUM(AL$13:AL31)*BG31/1000</f>
        <v>0</v>
      </c>
      <c r="CC31">
        <f>SUM(AM$13:AM31)*BH31/1000</f>
        <v>0</v>
      </c>
      <c r="CD31">
        <f>SUM(AN$13:AN31)*BI31/1000</f>
        <v>0</v>
      </c>
      <c r="CE31">
        <f>SUM(AO$13:AO31)*BJ31/1000</f>
        <v>0</v>
      </c>
      <c r="CF31">
        <f>SUM(AP$13:AP31)*BK31/1000</f>
        <v>0</v>
      </c>
      <c r="CG31">
        <f>SUM(AQ$13:AQ31)*BL31/1000</f>
        <v>0</v>
      </c>
      <c r="CH31">
        <f>SUM(AR$13:AR31)*BM31/1000</f>
        <v>0</v>
      </c>
      <c r="CI31">
        <f>SUM(AS$13:AS31)*BN31/1000</f>
        <v>0</v>
      </c>
      <c r="CJ31">
        <f>SUM(AT$13:AT31)*BO31/1000</f>
        <v>0</v>
      </c>
      <c r="CK31">
        <f>SUM(AU$13:AU31)*BP31/1000</f>
        <v>1.4384112283601129</v>
      </c>
      <c r="CL31">
        <f>SUM(AV$13:AV31)*BQ31/1000</f>
        <v>0</v>
      </c>
      <c r="CM31">
        <f>SUM(AW$13:AW31)*BR31/1000</f>
        <v>0</v>
      </c>
      <c r="CN31">
        <f>SUM(AX$13:AX31)*BS31/1000</f>
        <v>0</v>
      </c>
      <c r="CO31">
        <f>SUM(AY$13:AY31)*BT31/1000</f>
        <v>0</v>
      </c>
      <c r="CP31">
        <f>SUM(AZ$13:AZ31)*BU31/1000</f>
        <v>0</v>
      </c>
      <c r="CQ31">
        <f>SUM(BA$13:BA31)*BV31/1000</f>
        <v>0</v>
      </c>
      <c r="CR31">
        <f>SUM(BB$13:BB31)*BW31/1000</f>
        <v>0</v>
      </c>
      <c r="CS31">
        <f>SUM(BC$13:BC31)*BX31/1000</f>
        <v>0</v>
      </c>
      <c r="CT31">
        <f>SUM(BD$13:BD31)*BY31/1000</f>
        <v>0</v>
      </c>
      <c r="CU31">
        <f t="shared" si="29"/>
        <v>1.4384112283601129</v>
      </c>
      <c r="CW31">
        <f t="shared" si="24"/>
        <v>2037</v>
      </c>
      <c r="CX31" s="89">
        <f>IFERROR(VLOOKUP($CW31,'Table 3 TransCost D2 '!$B$10:$E$34,4,FALSE),0)</f>
        <v>70.06</v>
      </c>
      <c r="CY31" s="193">
        <f t="shared" si="27"/>
        <v>0</v>
      </c>
    </row>
    <row r="32" spans="2:103">
      <c r="B32" s="291">
        <f t="shared" si="25"/>
        <v>2038</v>
      </c>
      <c r="C32" s="301">
        <f t="shared" si="3"/>
        <v>147.15577278979089</v>
      </c>
      <c r="D32" s="302"/>
      <c r="E32" s="301">
        <f t="shared" ca="1" si="26"/>
        <v>14.013071801186678</v>
      </c>
      <c r="F32" s="303"/>
      <c r="G32" s="304">
        <f t="shared" ca="1" si="28"/>
        <v>72.871203214798157</v>
      </c>
      <c r="H32" s="36"/>
      <c r="I32" s="193"/>
      <c r="J32" s="193"/>
      <c r="M32" s="116"/>
      <c r="O32">
        <f t="shared" si="4"/>
        <v>2038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K32">
        <f t="shared" si="5"/>
        <v>0</v>
      </c>
      <c r="AL32">
        <f t="shared" si="6"/>
        <v>0</v>
      </c>
      <c r="AM32">
        <f t="shared" si="7"/>
        <v>0</v>
      </c>
      <c r="AN32">
        <f t="shared" si="8"/>
        <v>0</v>
      </c>
      <c r="AO32">
        <f t="shared" si="8"/>
        <v>0</v>
      </c>
      <c r="AP32">
        <f t="shared" si="9"/>
        <v>0</v>
      </c>
      <c r="AQ32">
        <f t="shared" si="10"/>
        <v>0</v>
      </c>
      <c r="AR32">
        <f t="shared" si="11"/>
        <v>0</v>
      </c>
      <c r="AS32">
        <f t="shared" si="12"/>
        <v>0</v>
      </c>
      <c r="AT32">
        <f t="shared" si="12"/>
        <v>0</v>
      </c>
      <c r="AU32">
        <f t="shared" si="13"/>
        <v>0</v>
      </c>
      <c r="AV32">
        <f t="shared" si="14"/>
        <v>0</v>
      </c>
      <c r="AW32">
        <f t="shared" si="15"/>
        <v>0</v>
      </c>
      <c r="AX32">
        <f t="shared" si="16"/>
        <v>0</v>
      </c>
      <c r="AY32">
        <f t="shared" si="17"/>
        <v>0</v>
      </c>
      <c r="AZ32">
        <f t="shared" si="18"/>
        <v>0</v>
      </c>
      <c r="BA32">
        <f t="shared" si="19"/>
        <v>0</v>
      </c>
      <c r="BB32">
        <f t="shared" si="20"/>
        <v>0</v>
      </c>
      <c r="BC32">
        <f t="shared" si="21"/>
        <v>0</v>
      </c>
      <c r="BD32">
        <f t="shared" si="22"/>
        <v>0</v>
      </c>
      <c r="BF32">
        <f>VLOOKUP($O32,'Table 3 EV2020 Wind_2020'!$B$10:$K$36,10,FALSE)</f>
        <v>161.99</v>
      </c>
      <c r="BG32">
        <f>VLOOKUP($O32,'Table 3 EV2020 Wind_2021'!$B$10:$K$36,10,FALSE)</f>
        <v>159.16</v>
      </c>
      <c r="BH32">
        <f>VLOOKUP($O32,'Table 3 DJ Wind 2030'!$B$10:$J$36,9,FALSE)</f>
        <v>179.28</v>
      </c>
      <c r="BI32">
        <f>VLOOKUP($O32,'Table 3 ID Wind 2030'!$B$10:$J$36,9,FALSE)</f>
        <v>180.4</v>
      </c>
      <c r="BJ32">
        <f>VLOOKUP($O32,'Table 3 ID Wind 2033'!$B$10:$J$36,9,FALSE)</f>
        <v>173.22</v>
      </c>
      <c r="BK32">
        <f>VLOOKUP($O32,'Table 3 WW Wind 2035'!$B$10:$J$36,9,FALSE)</f>
        <v>168.12</v>
      </c>
      <c r="BL32">
        <f>VLOOKUP($O32,'Table 3 YK Wind 2035'!$B$10:$J$36,9,FALSE)</f>
        <v>168.12</v>
      </c>
      <c r="BM32">
        <f>VLOOKUP($O32,'Table 3 OR Wind 2035'!$B$10:$J$36,9,FALSE)</f>
        <v>166.57</v>
      </c>
      <c r="BN32">
        <f>VLOOKUP($O32,'Table 3 UT Wind 2030'!$B$10:$J$36,9,FALSE)</f>
        <v>175.39</v>
      </c>
      <c r="BO32">
        <f>VLOOKUP($O32,'Table 3 UT Wind 2036'!$B$10:$J$36,9,FALSE)</f>
        <v>162.27000000000001</v>
      </c>
      <c r="BP32">
        <f>VLOOKUP($O32,'Table 3 YK Solar 2030'!$B$10:$J$36,9,FALSE)</f>
        <v>140.29</v>
      </c>
      <c r="BQ32">
        <f>VLOOKUP($O32,'Table 3 YK Solar 2032'!$B$10:$J$36,9,FALSE)</f>
        <v>134.18</v>
      </c>
      <c r="BR32">
        <f>VLOOKUP($O32,'Table 3 YK Solar 2033'!$B$10:$J$36,9,FALSE)</f>
        <v>131.26</v>
      </c>
      <c r="BS32">
        <f>VLOOKUP($O32,'Table 3 UT Solar 2033 ST'!$B$10:$J$36,9,FALSE)</f>
        <v>132.25</v>
      </c>
      <c r="BT32">
        <f>VLOOKUP($O32,'Table 3 UT Solar 2035 ST'!$B$10:$J$36,9,FALSE)</f>
        <v>126.78</v>
      </c>
      <c r="BU32">
        <f>VLOOKUP($O32,'Table 3 UT Solar 2035 FT'!$B$10:$J$36,9,FALSE)</f>
        <v>123.27</v>
      </c>
      <c r="BV32">
        <f>VLOOKUP($O32,'Table 3 OR Solar 2030'!$B$10:$J$36,9,FALSE)</f>
        <v>143.94</v>
      </c>
      <c r="BW32">
        <f>VLOOKUP($O32,'Table 3 OR Solar 2031'!$B$10:$J$36,9,FALSE)</f>
        <v>140.82</v>
      </c>
      <c r="BX32">
        <f>VLOOKUP($O32,'Table 3 OR Solar 2032'!$B$10:$J$36,9,FALSE)</f>
        <v>137.72999999999999</v>
      </c>
      <c r="BY32">
        <f>VLOOKUP($O32,'Table 3 OR Solar 2033'!$B$10:$J$36,9,FALSE)</f>
        <v>134.77000000000001</v>
      </c>
      <c r="CA32">
        <f>SUM(AK$13:AK32)*BF32/1000</f>
        <v>0</v>
      </c>
      <c r="CB32">
        <f>SUM(AL$13:AL32)*BG32/1000</f>
        <v>0</v>
      </c>
      <c r="CC32">
        <f>SUM(AM$13:AM32)*BH32/1000</f>
        <v>0</v>
      </c>
      <c r="CD32">
        <f>SUM(AN$13:AN32)*BI32/1000</f>
        <v>0</v>
      </c>
      <c r="CE32">
        <f>SUM(AO$13:AO32)*BJ32/1000</f>
        <v>0</v>
      </c>
      <c r="CF32">
        <f>SUM(AP$13:AP32)*BK32/1000</f>
        <v>0</v>
      </c>
      <c r="CG32">
        <f>SUM(AQ$13:AQ32)*BL32/1000</f>
        <v>0</v>
      </c>
      <c r="CH32">
        <f>SUM(AR$13:AR32)*BM32/1000</f>
        <v>0</v>
      </c>
      <c r="CI32">
        <f>SUM(AS$13:AS32)*BN32/1000</f>
        <v>0</v>
      </c>
      <c r="CJ32">
        <f>SUM(AT$13:AT32)*BO32/1000</f>
        <v>0</v>
      </c>
      <c r="CK32">
        <f>SUM(AU$13:AU32)*BP32/1000</f>
        <v>1.4715577278979091</v>
      </c>
      <c r="CL32">
        <f>SUM(AV$13:AV32)*BQ32/1000</f>
        <v>0</v>
      </c>
      <c r="CM32">
        <f>SUM(AW$13:AW32)*BR32/1000</f>
        <v>0</v>
      </c>
      <c r="CN32">
        <f>SUM(AX$13:AX32)*BS32/1000</f>
        <v>0</v>
      </c>
      <c r="CO32">
        <f>SUM(AY$13:AY32)*BT32/1000</f>
        <v>0</v>
      </c>
      <c r="CP32">
        <f>SUM(AZ$13:AZ32)*BU32/1000</f>
        <v>0</v>
      </c>
      <c r="CQ32">
        <f>SUM(BA$13:BA32)*BV32/1000</f>
        <v>0</v>
      </c>
      <c r="CR32">
        <f>SUM(BB$13:BB32)*BW32/1000</f>
        <v>0</v>
      </c>
      <c r="CS32">
        <f>SUM(BC$13:BC32)*BX32/1000</f>
        <v>0</v>
      </c>
      <c r="CT32">
        <f>SUM(BD$13:BD32)*BY32/1000</f>
        <v>0</v>
      </c>
      <c r="CU32" s="187">
        <f t="shared" si="29"/>
        <v>1.4715577278979091</v>
      </c>
      <c r="CW32">
        <f t="shared" si="24"/>
        <v>2038</v>
      </c>
      <c r="CX32" s="89">
        <f>IFERROR(VLOOKUP($CW32,'Table 3 TransCost D2 '!$B$10:$E$34,4,FALSE),0)</f>
        <v>71.67</v>
      </c>
      <c r="CY32" s="193">
        <f t="shared" si="27"/>
        <v>0</v>
      </c>
    </row>
    <row r="33" spans="1:103" hidden="1">
      <c r="B33" s="15">
        <f t="shared" si="25"/>
        <v>2039</v>
      </c>
      <c r="C33" s="9">
        <f t="shared" si="3"/>
        <v>150.53335913509795</v>
      </c>
      <c r="D33" s="45"/>
      <c r="E33" s="9" t="e">
        <f ca="1">SUMIF(INDIRECT("'Table 5'!$J$"&amp;$K$3&amp;":$J$"&amp;$K$4),B33,INDIRECT("'Table 5'!$c$"&amp;$K$3&amp;":$c$"&amp;$K$4))/SUMIF(INDIRECT("'Table 5'!$J$"&amp;$K$3&amp;":$J$"&amp;$K$4),B33,INDIRECT("'Table 5'!$f$"&amp;$K$3&amp;":$f$"&amp;$K$4))</f>
        <v>#DIV/0!</v>
      </c>
      <c r="F33" s="37"/>
      <c r="G33" s="14" t="e">
        <f t="shared" ref="G33" ca="1" si="30">SUMIF(INDIRECT("'Table 5'!$J$"&amp;$K$3&amp;":$J$"&amp;$K$4),B33,INDIRECT("'Table 5'!$e$"&amp;$K$3&amp;":$e$"&amp;$K$4))/SUMIF(INDIRECT("'Table 5'!$J$"&amp;$K$3&amp;":$J$"&amp;$K$4),B33,INDIRECT("'Table 5'!$f$"&amp;$K$3&amp;":$f$"&amp;$K$4))</f>
        <v>#DIV/0!</v>
      </c>
      <c r="H33" s="36"/>
      <c r="I33" s="193"/>
      <c r="J33" s="193"/>
      <c r="M33" s="116"/>
      <c r="O33">
        <f t="shared" ref="O33" si="31">B33</f>
        <v>2039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K33">
        <f t="shared" si="5"/>
        <v>0</v>
      </c>
      <c r="AL33">
        <f t="shared" si="6"/>
        <v>0</v>
      </c>
      <c r="AM33">
        <f t="shared" si="7"/>
        <v>0</v>
      </c>
      <c r="AN33">
        <f t="shared" si="8"/>
        <v>0</v>
      </c>
      <c r="AO33">
        <f t="shared" si="8"/>
        <v>0</v>
      </c>
      <c r="AP33">
        <f t="shared" si="9"/>
        <v>0</v>
      </c>
      <c r="AQ33">
        <f t="shared" si="10"/>
        <v>0</v>
      </c>
      <c r="AR33">
        <f t="shared" si="11"/>
        <v>0</v>
      </c>
      <c r="AS33">
        <f t="shared" si="12"/>
        <v>0</v>
      </c>
      <c r="AT33">
        <f t="shared" si="12"/>
        <v>0</v>
      </c>
      <c r="AU33">
        <f t="shared" si="13"/>
        <v>0</v>
      </c>
      <c r="AV33">
        <f t="shared" si="14"/>
        <v>0</v>
      </c>
      <c r="AW33">
        <f t="shared" si="15"/>
        <v>0</v>
      </c>
      <c r="AX33">
        <f t="shared" si="16"/>
        <v>0</v>
      </c>
      <c r="AY33">
        <f t="shared" si="17"/>
        <v>0</v>
      </c>
      <c r="AZ33">
        <f t="shared" si="18"/>
        <v>0</v>
      </c>
      <c r="BA33">
        <f t="shared" si="19"/>
        <v>0</v>
      </c>
      <c r="BB33">
        <f t="shared" si="20"/>
        <v>0</v>
      </c>
      <c r="BC33">
        <f t="shared" si="21"/>
        <v>0</v>
      </c>
      <c r="BD33">
        <f t="shared" si="22"/>
        <v>0</v>
      </c>
      <c r="BF33">
        <f>VLOOKUP($O33,'Table 3 EV2020 Wind_2020'!$B$10:$K$36,10,FALSE)</f>
        <v>165.71</v>
      </c>
      <c r="BG33">
        <f>VLOOKUP($O33,'Table 3 EV2020 Wind_2021'!$B$10:$K$36,10,FALSE)</f>
        <v>162.82</v>
      </c>
      <c r="BH33">
        <f>VLOOKUP($O33,'Table 3 DJ Wind 2030'!$B$10:$J$36,9,FALSE)</f>
        <v>183.39</v>
      </c>
      <c r="BI33">
        <f>VLOOKUP($O33,'Table 3 ID Wind 2030'!$B$10:$J$36,9,FALSE)</f>
        <v>184.55</v>
      </c>
      <c r="BJ33">
        <f>VLOOKUP($O33,'Table 3 ID Wind 2033'!$B$10:$J$36,9,FALSE)</f>
        <v>177.2</v>
      </c>
      <c r="BK33">
        <f>VLOOKUP($O33,'Table 3 WW Wind 2035'!$B$10:$J$36,9,FALSE)</f>
        <v>171.99</v>
      </c>
      <c r="BL33">
        <f>VLOOKUP($O33,'Table 3 YK Wind 2035'!$B$10:$J$36,9,FALSE)</f>
        <v>171.99</v>
      </c>
      <c r="BM33">
        <f>VLOOKUP($O33,'Table 3 OR Wind 2035'!$B$10:$J$36,9,FALSE)</f>
        <v>170.4</v>
      </c>
      <c r="BN33">
        <f>VLOOKUP($O33,'Table 3 UT Wind 2030'!$B$10:$J$36,9,FALSE)</f>
        <v>179.42</v>
      </c>
      <c r="BO33">
        <f>VLOOKUP($O33,'Table 3 UT Wind 2036'!$B$10:$J$36,9,FALSE)</f>
        <v>166</v>
      </c>
      <c r="BP33">
        <f>VLOOKUP($O33,'Table 3 YK Solar 2030'!$B$10:$J$36,9,FALSE)</f>
        <v>143.51</v>
      </c>
      <c r="BQ33">
        <f>VLOOKUP($O33,'Table 3 YK Solar 2032'!$B$10:$J$36,9,FALSE)</f>
        <v>137.26</v>
      </c>
      <c r="BR33">
        <f>VLOOKUP($O33,'Table 3 YK Solar 2033'!$B$10:$J$36,9,FALSE)</f>
        <v>134.28</v>
      </c>
      <c r="BS33">
        <f>VLOOKUP($O33,'Table 3 UT Solar 2033 ST'!$B$10:$J$36,9,FALSE)</f>
        <v>135.29</v>
      </c>
      <c r="BT33">
        <f>VLOOKUP($O33,'Table 3 UT Solar 2035 ST'!$B$10:$J$36,9,FALSE)</f>
        <v>129.69999999999999</v>
      </c>
      <c r="BU33">
        <f>VLOOKUP($O33,'Table 3 UT Solar 2035 FT'!$B$10:$J$36,9,FALSE)</f>
        <v>126.1</v>
      </c>
      <c r="BV33">
        <f>VLOOKUP($O33,'Table 3 OR Solar 2030'!$B$10:$J$36,9,FALSE)</f>
        <v>147.25</v>
      </c>
      <c r="BW33">
        <f>VLOOKUP($O33,'Table 3 OR Solar 2031'!$B$10:$J$36,9,FALSE)</f>
        <v>144.06</v>
      </c>
      <c r="BX33">
        <f>VLOOKUP($O33,'Table 3 OR Solar 2032'!$B$10:$J$36,9,FALSE)</f>
        <v>140.9</v>
      </c>
      <c r="BY33">
        <f>VLOOKUP($O33,'Table 3 OR Solar 2033'!$B$10:$J$36,9,FALSE)</f>
        <v>137.87</v>
      </c>
      <c r="CA33">
        <f>SUM(AK$13:AK33)*BF33/1000</f>
        <v>0</v>
      </c>
      <c r="CB33">
        <f>SUM(AL$13:AL33)*BG33/1000</f>
        <v>0</v>
      </c>
      <c r="CC33">
        <f>SUM(AM$13:AM33)*BH33/1000</f>
        <v>0</v>
      </c>
      <c r="CD33">
        <f>SUM(AN$13:AN33)*BI33/1000</f>
        <v>0</v>
      </c>
      <c r="CF33">
        <f>SUM(AP$13:AP33)*BK33/1000</f>
        <v>0</v>
      </c>
      <c r="CG33">
        <f>SUM(AQ$13:AQ33)*BL33/1000</f>
        <v>0</v>
      </c>
      <c r="CH33">
        <f>SUM(AR$13:AR33)*BM33/1000</f>
        <v>0</v>
      </c>
      <c r="CI33">
        <f>SUM(AS$13:AS33)*BN33/1000</f>
        <v>0</v>
      </c>
      <c r="CJ33">
        <f>SUM(AT$13:AT33)*BO33/1000</f>
        <v>0</v>
      </c>
      <c r="CK33">
        <f>SUM(AU$13:AU33)*BP33/1000</f>
        <v>1.5053335913509795</v>
      </c>
      <c r="CL33">
        <f>SUM(AV$13:AV33)*BQ33/1000</f>
        <v>0</v>
      </c>
      <c r="CM33">
        <f>SUM(AW$13:AW33)*BR33/1000</f>
        <v>0</v>
      </c>
      <c r="CN33">
        <f>SUM(AX$13:AX33)*BS33/1000</f>
        <v>0</v>
      </c>
      <c r="CO33">
        <f>SUM(AY$13:AY33)*BT33/1000</f>
        <v>0</v>
      </c>
      <c r="CP33">
        <f>SUM(AZ$13:AZ33)*BU33/1000</f>
        <v>0</v>
      </c>
      <c r="CQ33">
        <f>SUM(BA$13:BA33)*BV33/1000</f>
        <v>0</v>
      </c>
      <c r="CR33">
        <f>SUM(BB$13:BB33)*BW33/1000</f>
        <v>0</v>
      </c>
      <c r="CS33">
        <f>SUM(BC$13:BC33)*BX33/1000</f>
        <v>0</v>
      </c>
      <c r="CT33">
        <f>SUM(BD$13:BD33)*BY33/1000</f>
        <v>0</v>
      </c>
      <c r="CU33" s="187">
        <f t="shared" ref="CU33" si="32">SUM(CA33:CT33)</f>
        <v>1.5053335913509795</v>
      </c>
      <c r="CW33">
        <f t="shared" si="24"/>
        <v>2039</v>
      </c>
      <c r="CX33" s="89">
        <f>IFERROR(VLOOKUP($CW33,'Table 3 TransCost D2 '!$B$10:$E$34,4,FALSE),0)</f>
        <v>73.319999999999993</v>
      </c>
      <c r="CY33" s="193">
        <f t="shared" si="27"/>
        <v>0</v>
      </c>
    </row>
    <row r="34" spans="1:103" hidden="1">
      <c r="B34" s="15">
        <f t="shared" si="25"/>
        <v>2040</v>
      </c>
      <c r="C34" s="9">
        <f t="shared" si="3"/>
        <v>153.99486066910828</v>
      </c>
      <c r="D34" s="45"/>
      <c r="E34" s="9" t="e">
        <f t="shared" ref="E34" ca="1" si="33">SUMIF(INDIRECT("'Table 5'!$J$"&amp;$K$3&amp;":$J$"&amp;$K$4),B34,INDIRECT("'Table 5'!$c$"&amp;$K$3&amp;":$c$"&amp;$K$4))/SUMIF(INDIRECT("'Table 5'!$J$"&amp;$K$3&amp;":$J$"&amp;$K$4),B34,INDIRECT("'Table 5'!$f$"&amp;$K$3&amp;":$f$"&amp;$K$4))</f>
        <v>#DIV/0!</v>
      </c>
      <c r="F34" s="37"/>
      <c r="G34" s="14" t="e">
        <f t="shared" ref="G34" ca="1" si="34">SUMIF(INDIRECT("'Table 5'!$J$"&amp;$K$3&amp;":$J$"&amp;$K$4),B34,INDIRECT("'Table 5'!$e$"&amp;$K$3&amp;":$e$"&amp;$K$4))/SUMIF(INDIRECT("'Table 5'!$J$"&amp;$K$3&amp;":$J$"&amp;$K$4),B34,INDIRECT("'Table 5'!$f$"&amp;$K$3&amp;":$f$"&amp;$K$4))</f>
        <v>#DIV/0!</v>
      </c>
      <c r="H34" s="36"/>
      <c r="I34" s="193"/>
      <c r="J34" s="193"/>
      <c r="M34" s="116"/>
      <c r="O34">
        <f t="shared" ref="O34" si="35">B34</f>
        <v>2040</v>
      </c>
      <c r="P34">
        <v>0</v>
      </c>
      <c r="Q34">
        <v>0</v>
      </c>
      <c r="R34">
        <v>0</v>
      </c>
      <c r="S34" s="193">
        <v>0</v>
      </c>
      <c r="T34" s="193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K34">
        <f t="shared" ref="AK34" si="36">P34/P$5</f>
        <v>0</v>
      </c>
      <c r="AL34">
        <f t="shared" ref="AL34" si="37">Q34/Q$5</f>
        <v>0</v>
      </c>
      <c r="AM34">
        <f t="shared" ref="AM34" si="38">R34/R$5</f>
        <v>0</v>
      </c>
      <c r="AN34">
        <f t="shared" ref="AN34" si="39">S34/S$5</f>
        <v>0</v>
      </c>
      <c r="AO34">
        <f t="shared" ref="AO34" si="40">T34/T$5</f>
        <v>0</v>
      </c>
      <c r="AP34">
        <f t="shared" ref="AP34" si="41">U34/U$5</f>
        <v>0</v>
      </c>
      <c r="AQ34">
        <f t="shared" ref="AQ34" si="42">V34/V$5</f>
        <v>0</v>
      </c>
      <c r="AR34">
        <f t="shared" ref="AR34" si="43">W34/W$5</f>
        <v>0</v>
      </c>
      <c r="AS34">
        <f t="shared" ref="AS34" si="44">X34/X$5</f>
        <v>0</v>
      </c>
      <c r="AT34">
        <f t="shared" ref="AT34" si="45">Y34/Y$5</f>
        <v>0</v>
      </c>
      <c r="AU34">
        <f t="shared" ref="AU34" si="46">Z34/Z$5</f>
        <v>0</v>
      </c>
      <c r="AV34">
        <f t="shared" ref="AV34" si="47">AA34/AA$5</f>
        <v>0</v>
      </c>
      <c r="AW34">
        <f t="shared" ref="AW34" si="48">AB34/AB$5</f>
        <v>0</v>
      </c>
      <c r="AX34">
        <f t="shared" ref="AX34" si="49">AC34/AC$5</f>
        <v>0</v>
      </c>
      <c r="AY34">
        <f t="shared" ref="AY34" si="50">AD34/AD$5</f>
        <v>0</v>
      </c>
      <c r="AZ34">
        <f t="shared" ref="AZ34" si="51">AE34/AE$5</f>
        <v>0</v>
      </c>
      <c r="BA34">
        <f t="shared" ref="BA34" si="52">AF34/AF$5</f>
        <v>0</v>
      </c>
      <c r="BB34">
        <f t="shared" ref="BB34" si="53">AG34/AG$5</f>
        <v>0</v>
      </c>
      <c r="BC34">
        <f t="shared" ref="BC34" si="54">AH34/AH$5</f>
        <v>0</v>
      </c>
      <c r="BD34">
        <f t="shared" ref="BD34" si="55">AI34/AI$5</f>
        <v>0</v>
      </c>
      <c r="BF34">
        <f>VLOOKUP($O34,'Table 3 EV2020 Wind_2020'!$B$10:$K$36,10,FALSE)</f>
        <v>169.51</v>
      </c>
      <c r="BG34">
        <f>VLOOKUP($O34,'Table 3 EV2020 Wind_2021'!$B$10:$K$36,10,FALSE)</f>
        <v>166.55</v>
      </c>
      <c r="BH34">
        <f>VLOOKUP($O34,'Table 3 DJ Wind 2030'!$B$10:$J$36,9,FALSE)</f>
        <v>187.6</v>
      </c>
      <c r="BI34">
        <f>VLOOKUP($O34,'Table 3 ID Wind 2030'!$B$10:$J$36,9,FALSE)</f>
        <v>188.79</v>
      </c>
      <c r="BJ34">
        <f>VLOOKUP($O34,'Table 3 ID Wind 2033'!$B$10:$J$36,9,FALSE)</f>
        <v>181.27</v>
      </c>
      <c r="BK34">
        <f>VLOOKUP($O34,'Table 3 WW Wind 2035'!$B$10:$J$36,9,FALSE)</f>
        <v>175.94</v>
      </c>
      <c r="BL34">
        <f>VLOOKUP($O34,'Table 3 YK Wind 2035'!$B$10:$J$36,9,FALSE)</f>
        <v>175.94</v>
      </c>
      <c r="BM34">
        <f>VLOOKUP($O34,'Table 3 OR Wind 2035'!$B$10:$J$36,9,FALSE)</f>
        <v>174.32</v>
      </c>
      <c r="BN34">
        <f>VLOOKUP($O34,'Table 3 UT Wind 2030'!$B$10:$J$36,9,FALSE)</f>
        <v>183.54</v>
      </c>
      <c r="BO34">
        <f>VLOOKUP($O34,'Table 3 UT Wind 2036'!$B$10:$J$36,9,FALSE)</f>
        <v>169.81</v>
      </c>
      <c r="BP34">
        <f>VLOOKUP($O34,'Table 3 YK Solar 2030'!$B$10:$J$36,9,FALSE)</f>
        <v>146.81</v>
      </c>
      <c r="BQ34">
        <f>VLOOKUP($O34,'Table 3 YK Solar 2032'!$B$10:$J$36,9,FALSE)</f>
        <v>140.41999999999999</v>
      </c>
      <c r="BR34">
        <f>VLOOKUP($O34,'Table 3 YK Solar 2033'!$B$10:$J$36,9,FALSE)</f>
        <v>137.37</v>
      </c>
      <c r="BS34">
        <f>VLOOKUP($O34,'Table 3 UT Solar 2033 ST'!$B$10:$J$36,9,FALSE)</f>
        <v>138.41</v>
      </c>
      <c r="BT34">
        <f>VLOOKUP($O34,'Table 3 UT Solar 2035 ST'!$B$10:$J$36,9,FALSE)</f>
        <v>132.69</v>
      </c>
      <c r="BU34">
        <f>VLOOKUP($O34,'Table 3 UT Solar 2035 FT'!$B$10:$J$36,9,FALSE)</f>
        <v>129</v>
      </c>
      <c r="BV34">
        <f>VLOOKUP($O34,'Table 3 OR Solar 2030'!$B$10:$J$36,9,FALSE)</f>
        <v>150.63999999999999</v>
      </c>
      <c r="BW34">
        <f>VLOOKUP($O34,'Table 3 OR Solar 2031'!$B$10:$J$36,9,FALSE)</f>
        <v>147.38</v>
      </c>
      <c r="BX34">
        <f>VLOOKUP($O34,'Table 3 OR Solar 2032'!$B$10:$J$36,9,FALSE)</f>
        <v>144.13999999999999</v>
      </c>
      <c r="BY34">
        <f>VLOOKUP($O34,'Table 3 OR Solar 2033'!$B$10:$J$36,9,FALSE)</f>
        <v>141.04</v>
      </c>
      <c r="CA34">
        <f>SUM(AK$13:AK34)*BF34/1000</f>
        <v>0</v>
      </c>
      <c r="CB34">
        <f>SUM(AL$13:AL34)*BG34/1000</f>
        <v>0</v>
      </c>
      <c r="CC34">
        <f>SUM(AM$13:AM34)*BH34/1000</f>
        <v>0</v>
      </c>
      <c r="CD34">
        <f>SUM(AN$13:AN34)*BI34/1000</f>
        <v>0</v>
      </c>
      <c r="CF34">
        <f>SUM(AP$13:AP34)*BK34/1000</f>
        <v>0</v>
      </c>
      <c r="CG34">
        <f>SUM(AQ$13:AQ34)*BL34/1000</f>
        <v>0</v>
      </c>
      <c r="CH34">
        <f>SUM(AR$13:AR34)*BM34/1000</f>
        <v>0</v>
      </c>
      <c r="CI34">
        <f>SUM(AS$13:AS34)*BN34/1000</f>
        <v>0</v>
      </c>
      <c r="CJ34">
        <f>SUM(AT$13:AT34)*BO34/1000</f>
        <v>0</v>
      </c>
      <c r="CK34">
        <f>SUM(AU$13:AU34)*BP34/1000</f>
        <v>1.5399486066910828</v>
      </c>
      <c r="CL34">
        <f>SUM(AV$13:AV34)*BQ34/1000</f>
        <v>0</v>
      </c>
      <c r="CM34">
        <f>SUM(AW$13:AW34)*BR34/1000</f>
        <v>0</v>
      </c>
      <c r="CN34">
        <f>SUM(AX$13:AX34)*BS34/1000</f>
        <v>0</v>
      </c>
      <c r="CO34">
        <f>SUM(AY$13:AY34)*BT34/1000</f>
        <v>0</v>
      </c>
      <c r="CP34">
        <f>SUM(AZ$13:AZ34)*BU34/1000</f>
        <v>0</v>
      </c>
      <c r="CQ34">
        <f>SUM(BA$13:BA34)*BV34/1000</f>
        <v>0</v>
      </c>
      <c r="CR34">
        <f>SUM(BB$13:BB34)*BW34/1000</f>
        <v>0</v>
      </c>
      <c r="CS34">
        <f>SUM(BC$13:BC34)*BX34/1000</f>
        <v>0</v>
      </c>
      <c r="CT34">
        <f>SUM(BD$13:BD34)*BY34/1000</f>
        <v>0</v>
      </c>
      <c r="CU34" s="187">
        <f t="shared" ref="CU34" si="56">SUM(CA34:CT34)</f>
        <v>1.5399486066910828</v>
      </c>
      <c r="CW34">
        <f t="shared" ref="CW34" si="57">O34</f>
        <v>2040</v>
      </c>
      <c r="CX34" s="89">
        <f>IFERROR(VLOOKUP($CW34,'Table 3 TransCost D2 '!$B$10:$E$34,4,FALSE),0)</f>
        <v>75.010000000000005</v>
      </c>
      <c r="CY34" s="193">
        <f t="shared" ref="CY34" si="58">$CX$5*CX34/1000</f>
        <v>0</v>
      </c>
    </row>
    <row r="35" spans="1:103">
      <c r="B35" s="181"/>
      <c r="C35" s="9"/>
      <c r="D35" s="45"/>
      <c r="E35" s="9"/>
      <c r="F35" s="37"/>
      <c r="G35" s="9"/>
      <c r="H35" s="36"/>
      <c r="I35" s="49"/>
      <c r="M35" s="116"/>
    </row>
    <row r="36" spans="1:103" ht="12" customHeight="1">
      <c r="B36" s="181"/>
      <c r="C36" s="9"/>
      <c r="D36" s="45"/>
      <c r="E36" s="9"/>
      <c r="F36" s="37"/>
      <c r="G36" s="9"/>
      <c r="H36" s="36"/>
      <c r="I36" s="49"/>
      <c r="M36" s="116"/>
      <c r="N36" t="s">
        <v>142</v>
      </c>
      <c r="S36">
        <v>2030</v>
      </c>
      <c r="T36">
        <v>2033</v>
      </c>
      <c r="X36">
        <v>2030</v>
      </c>
      <c r="Y36">
        <v>2036</v>
      </c>
      <c r="Z36">
        <v>2030</v>
      </c>
      <c r="AA36">
        <v>2032</v>
      </c>
      <c r="AB36">
        <v>2033</v>
      </c>
      <c r="AC36">
        <v>2033</v>
      </c>
      <c r="AD36">
        <v>2035</v>
      </c>
      <c r="AE36">
        <v>2035</v>
      </c>
      <c r="AF36">
        <v>2030</v>
      </c>
      <c r="AG36">
        <v>2031</v>
      </c>
      <c r="AH36">
        <v>2032</v>
      </c>
      <c r="AI36">
        <v>2033</v>
      </c>
    </row>
    <row r="37" spans="1:103">
      <c r="A37" s="305" t="str">
        <f>'Table 5'!A10</f>
        <v>15 Year Starting 2020</v>
      </c>
      <c r="B37" s="305"/>
      <c r="D37" s="9"/>
      <c r="F37" s="37"/>
      <c r="H37" s="36"/>
      <c r="I37"/>
      <c r="N37" t="s">
        <v>154</v>
      </c>
      <c r="S37" s="241">
        <v>0</v>
      </c>
      <c r="T37" s="241">
        <v>0</v>
      </c>
      <c r="X37" s="241">
        <v>0</v>
      </c>
      <c r="Y37" s="241">
        <v>0</v>
      </c>
      <c r="Z37" s="241">
        <v>1</v>
      </c>
      <c r="AA37" s="241">
        <v>0</v>
      </c>
      <c r="AB37" s="241">
        <v>0</v>
      </c>
      <c r="AC37" s="241">
        <v>0</v>
      </c>
      <c r="AD37" s="241">
        <v>0</v>
      </c>
      <c r="AE37" s="241">
        <v>0</v>
      </c>
      <c r="AF37" s="241">
        <v>0</v>
      </c>
      <c r="AG37" s="241">
        <v>0</v>
      </c>
      <c r="AH37" s="241">
        <v>0</v>
      </c>
      <c r="AI37" s="241">
        <v>0</v>
      </c>
    </row>
    <row r="38" spans="1:103">
      <c r="A38" s="214"/>
      <c r="B38" s="55" t="str">
        <f>"15 year Levelized Prices (Nominal) @ "&amp;TEXT(Discount_Rate,"0.00%")&amp;" Discount Rate (1) (3) "</f>
        <v xml:space="preserve">15 year Levelized Prices (Nominal) @ 6.91% Discount Rate (1) (3) </v>
      </c>
      <c r="E38" s="5"/>
      <c r="I38" s="49" t="s">
        <v>159</v>
      </c>
      <c r="P38" s="183"/>
      <c r="Q38" s="183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  <c r="AJ38" s="241"/>
    </row>
    <row r="39" spans="1:103">
      <c r="B39" s="47" t="s">
        <v>8</v>
      </c>
      <c r="C39" s="9">
        <f ca="1">'Table 5'!$D$10*(Study_CF*8.76)/'Table 5'!$F$10</f>
        <v>30.511777490551644</v>
      </c>
      <c r="D39" s="9"/>
      <c r="E39" s="9">
        <f ca="1">'Table 5'!$C$10/'Table 5'!$F$10</f>
        <v>20.011433897969283</v>
      </c>
      <c r="G39" s="216">
        <f ca="1">'Table 5'!$G$10</f>
        <v>31.232770754639347</v>
      </c>
      <c r="H39" s="36"/>
      <c r="I39" s="109">
        <v>6.9099999999999995E-2</v>
      </c>
    </row>
    <row r="40" spans="1:103">
      <c r="B40" s="48" t="s">
        <v>33</v>
      </c>
      <c r="E40" s="9"/>
      <c r="G40" s="216"/>
      <c r="H40" s="36"/>
    </row>
    <row r="41" spans="1:103">
      <c r="B41" s="48"/>
      <c r="E41" s="9"/>
      <c r="G41" s="216"/>
      <c r="H41" s="36"/>
    </row>
    <row r="42" spans="1:103">
      <c r="B42" s="3" t="s">
        <v>16</v>
      </c>
      <c r="E42" s="38"/>
      <c r="G42" s="38"/>
      <c r="H42" s="36"/>
      <c r="I42" s="108"/>
    </row>
    <row r="43" spans="1:103">
      <c r="B43" s="50" t="str">
        <f>"(1)   "&amp;I38</f>
        <v>(1)   Discount Rate - 2017 IRP Update</v>
      </c>
      <c r="E43" s="36"/>
      <c r="F43" s="38"/>
      <c r="G43" s="36"/>
      <c r="H43" s="36"/>
      <c r="I43" s="108"/>
    </row>
    <row r="44" spans="1:103">
      <c r="B44" s="3" t="s">
        <v>22</v>
      </c>
      <c r="F44" s="38"/>
      <c r="H44" s="36"/>
      <c r="I44" s="108"/>
    </row>
    <row r="45" spans="1:103">
      <c r="G45" s="5"/>
    </row>
    <row r="46" spans="1:103">
      <c r="B46" s="3" t="str">
        <f>IF(Study_Cap_Adj&gt;0,"(4)  The capacity payment is derived from:","")</f>
        <v/>
      </c>
    </row>
    <row r="47" spans="1:103" hidden="1">
      <c r="B47" s="94" t="str">
        <f>IF(AND(Study_Cap_Adj&gt;0,_30_Geo_West&lt;&gt;0),"       2028 - "&amp;#REF!&amp;"   ("&amp;TEXT(_30_Geo_West," 0.0%")&amp;")","")</f>
        <v/>
      </c>
    </row>
    <row r="48" spans="1:103" ht="12.75" customHeight="1">
      <c r="B48" s="94"/>
    </row>
    <row r="49" spans="1:13" ht="12.75" customHeight="1">
      <c r="A49" s="3" t="b">
        <f>SUM(P13:AI28)&gt;0</f>
        <v>1</v>
      </c>
      <c r="B49" s="94"/>
    </row>
    <row r="50" spans="1:13">
      <c r="A50" s="3">
        <f>IF(SUM(P13:P28)&gt;0,1,IF(SUM(Q13:Q28)&gt;0,2,IF(SUM(R13:R28)&gt;0,3,IF(SUM(S13:S28)&gt;0,4,IF(SUM(T13:T28)&gt;0,5,IF(SUM(U13:U28)&gt;0,6,IF(SUM(V13:V28)&gt;0,7,IF(SUM(W13:W28)&gt;0,8,IF(SUM(X13:X28)&gt;0,9,IF(SUM(Z13:Z28)&gt;0,10,IF(SUM(Y13:Y28)&gt;0,11,IF(SUM(AA13:AA28)&gt;0,12,IF(SUM(AB13:AB28)&gt;0,13,IF(SUM(AC13:AC28)&gt;0,14,IF(SUM(AD13:AD28)&gt;0,15,IF(SUM(AE13:AE28)&gt;0,16,IF(SUM(AF13:AF28)&gt;0,17,IF(SUM(AG13:AG28)&gt;0,18))))))))))))))))))</f>
        <v>10</v>
      </c>
      <c r="B50" s="10"/>
      <c r="C50" s="7"/>
      <c r="D50" s="7"/>
      <c r="E50" s="7"/>
      <c r="G50" s="7"/>
    </row>
    <row r="51" spans="1:13">
      <c r="A51">
        <f>INDEX($O$13:$AI$33,IF(SUM($P$13:$AI$33)&gt;0,SUM($P$13:$AI$33),FALSE)-1,1)</f>
        <v>2022</v>
      </c>
      <c r="I51"/>
    </row>
    <row r="52" spans="1:13" s="53" customFormat="1">
      <c r="A52" s="54"/>
      <c r="B52" s="10"/>
      <c r="C52" s="54"/>
      <c r="D52" s="54"/>
      <c r="E52" s="54"/>
      <c r="F52" s="54"/>
      <c r="G52" s="54"/>
      <c r="I52"/>
      <c r="J52"/>
      <c r="K52"/>
      <c r="L52"/>
      <c r="M52"/>
    </row>
    <row r="53" spans="1:13" s="53" customFormat="1">
      <c r="A53" s="54"/>
      <c r="B53" s="10"/>
      <c r="C53" s="54"/>
      <c r="D53" s="54"/>
      <c r="E53" s="54"/>
      <c r="F53" s="54"/>
      <c r="G53" s="54"/>
      <c r="I53" s="10"/>
      <c r="J53"/>
      <c r="K53"/>
    </row>
    <row r="54" spans="1:13">
      <c r="A54"/>
      <c r="B54" s="51"/>
      <c r="I54" s="53"/>
      <c r="L54" s="53"/>
      <c r="M54" s="53"/>
    </row>
    <row r="55" spans="1:13">
      <c r="A55"/>
      <c r="F55" s="7"/>
    </row>
    <row r="58" spans="1:13">
      <c r="A58"/>
      <c r="J58" s="53"/>
      <c r="K58" s="53"/>
    </row>
    <row r="59" spans="1:13">
      <c r="A59"/>
      <c r="J59" s="53"/>
      <c r="K59" s="53"/>
    </row>
  </sheetData>
  <mergeCells count="1">
    <mergeCell ref="A37:B37"/>
  </mergeCells>
  <phoneticPr fontId="8" type="noConversion"/>
  <printOptions horizontalCentered="1"/>
  <pageMargins left="0.25" right="0.25" top="0.75" bottom="0.75" header="0.3" footer="0.3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X102"/>
  <sheetViews>
    <sheetView workbookViewId="0">
      <selection activeCell="B3" sqref="B3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0" style="121" hidden="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122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31%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25" t="s">
        <v>88</v>
      </c>
      <c r="J5" s="17" t="s">
        <v>55</v>
      </c>
      <c r="K5" s="125" t="s">
        <v>71</v>
      </c>
      <c r="P5" s="125" t="s">
        <v>70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26</v>
      </c>
    </row>
    <row r="8" spans="2:18" ht="6" customHeight="1">
      <c r="K8" s="123"/>
    </row>
    <row r="9" spans="2:18" ht="15.75">
      <c r="B9" s="43" t="str">
        <f>C52</f>
        <v>2017 IRP Update Utah Wind Resource - 31%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223"/>
      <c r="N10" s="135"/>
      <c r="P10" s="169">
        <f>$C$59</f>
        <v>0</v>
      </c>
    </row>
    <row r="11" spans="2:18">
      <c r="B11" s="130">
        <f t="shared" ref="B11:B36" si="0">B10+1</f>
        <v>2017</v>
      </c>
      <c r="C11" s="136"/>
      <c r="D11" s="132"/>
      <c r="E11" s="132">
        <f>$C$56</f>
        <v>37.570551305416139</v>
      </c>
      <c r="F11" s="133">
        <f t="shared" ref="F11:F36" si="1">(D11+E11)/(8.76*$C$63)</f>
        <v>13.835082967085043</v>
      </c>
      <c r="G11" s="133">
        <f>$C$58</f>
        <v>0</v>
      </c>
      <c r="H11" s="132">
        <f>ROUND(H10*(1+$D66),2)</f>
        <v>0</v>
      </c>
      <c r="I11" s="134">
        <f t="shared" ref="I11:I36" si="2">F11+H11+G11</f>
        <v>13.835082967085043</v>
      </c>
      <c r="J11" s="134">
        <f t="shared" ref="J11:J36" si="3">ROUND(I11*$C$63*8.76,2)</f>
        <v>37.57</v>
      </c>
      <c r="K11" s="132">
        <f>$C$57</f>
        <v>0.58600709999999989</v>
      </c>
      <c r="N11" s="135"/>
      <c r="P11" s="169">
        <f>ROUND(P10*(1+$D66),2)</f>
        <v>0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38.43</v>
      </c>
      <c r="F12" s="134">
        <f t="shared" si="1"/>
        <v>14.151568714096333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14.151568714096333</v>
      </c>
      <c r="J12" s="134">
        <f t="shared" si="3"/>
        <v>38.43</v>
      </c>
      <c r="K12" s="132">
        <f>ROUND(K11*(1+(IFERROR(INDEX($D$66:$D$74,MATCH($B12,$C$66:$C$74,0),1),0)+IFERROR(INDEX($G$66:$G$74,MATCH($B12,$F$66:$F$74,0),1),0)+IFERROR(INDEX($J$66:$J$74,MATCH($B12,$I$66:$I$74,0),1),0))),2)</f>
        <v>0.6</v>
      </c>
      <c r="L12" s="123"/>
      <c r="N12" s="135"/>
      <c r="P12" s="169">
        <f t="shared" ref="P12:P19" si="4">ROUND(P11*(1+$D67),2)</f>
        <v>0</v>
      </c>
    </row>
    <row r="13" spans="2:18">
      <c r="B13" s="140">
        <f t="shared" si="0"/>
        <v>2019</v>
      </c>
      <c r="C13" s="141"/>
      <c r="D13" s="132"/>
      <c r="E13" s="132">
        <f t="shared" ref="D13:H36" si="5">ROUND(E12*(1+(IFERROR(INDEX($D$66:$D$74,MATCH($B13,$C$66:$C$74,0),1),0)+IFERROR(INDEX($G$66:$G$74,MATCH($B13,$F$66:$F$74,0),1),0)+IFERROR(INDEX($J$66:$J$74,MATCH($B13,$I$66:$I$74,0),1),0))),2)</f>
        <v>39.200000000000003</v>
      </c>
      <c r="F13" s="134">
        <f t="shared" si="1"/>
        <v>14.435115628222126</v>
      </c>
      <c r="G13" s="132">
        <f t="shared" si="5"/>
        <v>0</v>
      </c>
      <c r="H13" s="132">
        <f t="shared" si="5"/>
        <v>0</v>
      </c>
      <c r="I13" s="134">
        <f t="shared" si="2"/>
        <v>14.435115628222126</v>
      </c>
      <c r="J13" s="134">
        <f t="shared" si="3"/>
        <v>39.200000000000003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0.61</v>
      </c>
      <c r="L13" s="123"/>
      <c r="N13" s="135"/>
      <c r="P13" s="169">
        <f t="shared" si="4"/>
        <v>0</v>
      </c>
    </row>
    <row r="14" spans="2:18">
      <c r="B14" s="140">
        <f t="shared" si="0"/>
        <v>2020</v>
      </c>
      <c r="C14" s="141"/>
      <c r="D14" s="132"/>
      <c r="E14" s="132">
        <f t="shared" si="5"/>
        <v>40.06</v>
      </c>
      <c r="F14" s="134">
        <f t="shared" si="1"/>
        <v>14.751804389453529</v>
      </c>
      <c r="G14" s="132">
        <f t="shared" si="5"/>
        <v>0</v>
      </c>
      <c r="H14" s="132">
        <f t="shared" si="5"/>
        <v>0</v>
      </c>
      <c r="I14" s="134">
        <f t="shared" si="2"/>
        <v>14.751804389453529</v>
      </c>
      <c r="J14" s="134">
        <f t="shared" si="3"/>
        <v>40.06</v>
      </c>
      <c r="K14" s="132">
        <f t="shared" si="6"/>
        <v>0.62</v>
      </c>
      <c r="L14" s="123"/>
      <c r="N14" s="135"/>
      <c r="O14" s="137"/>
      <c r="P14" s="169">
        <f t="shared" si="4"/>
        <v>0</v>
      </c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5"/>
        <v>41.02</v>
      </c>
      <c r="F15" s="134">
        <f t="shared" si="1"/>
        <v>15.105317425246724</v>
      </c>
      <c r="G15" s="132">
        <f t="shared" si="5"/>
        <v>0</v>
      </c>
      <c r="H15" s="132">
        <f t="shared" si="5"/>
        <v>0</v>
      </c>
      <c r="I15" s="134">
        <f t="shared" si="2"/>
        <v>15.105317425246724</v>
      </c>
      <c r="J15" s="134">
        <f t="shared" si="3"/>
        <v>41.02</v>
      </c>
      <c r="K15" s="132">
        <f t="shared" si="6"/>
        <v>0.63</v>
      </c>
      <c r="L15" s="123"/>
      <c r="N15" s="138"/>
      <c r="O15" s="138"/>
      <c r="P15" s="169">
        <f t="shared" si="4"/>
        <v>0</v>
      </c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5"/>
        <v>42</v>
      </c>
      <c r="F16" s="134">
        <f t="shared" si="1"/>
        <v>15.466195315952277</v>
      </c>
      <c r="G16" s="132">
        <f t="shared" si="5"/>
        <v>0</v>
      </c>
      <c r="H16" s="132">
        <f t="shared" si="5"/>
        <v>0</v>
      </c>
      <c r="I16" s="134">
        <f t="shared" si="2"/>
        <v>15.466195315952277</v>
      </c>
      <c r="J16" s="134">
        <f t="shared" si="3"/>
        <v>42</v>
      </c>
      <c r="K16" s="132">
        <f t="shared" si="6"/>
        <v>0.65</v>
      </c>
      <c r="L16" s="123"/>
      <c r="N16" s="135"/>
      <c r="P16" s="169">
        <f t="shared" si="4"/>
        <v>0</v>
      </c>
    </row>
    <row r="17" spans="2:17">
      <c r="B17" s="140">
        <f t="shared" si="0"/>
        <v>2023</v>
      </c>
      <c r="C17" s="141"/>
      <c r="D17" s="132"/>
      <c r="E17" s="132">
        <f t="shared" si="5"/>
        <v>43.01</v>
      </c>
      <c r="F17" s="134">
        <f t="shared" si="1"/>
        <v>15.838120489026366</v>
      </c>
      <c r="G17" s="132">
        <f t="shared" si="5"/>
        <v>0</v>
      </c>
      <c r="H17" s="132">
        <f t="shared" si="5"/>
        <v>0</v>
      </c>
      <c r="I17" s="134">
        <f t="shared" si="2"/>
        <v>15.838120489026366</v>
      </c>
      <c r="J17" s="134">
        <f t="shared" si="3"/>
        <v>43.01</v>
      </c>
      <c r="K17" s="132">
        <f t="shared" si="6"/>
        <v>0.67</v>
      </c>
      <c r="L17" s="123"/>
      <c r="N17" s="135"/>
      <c r="O17" s="137"/>
      <c r="P17" s="169">
        <f t="shared" si="4"/>
        <v>0</v>
      </c>
    </row>
    <row r="18" spans="2:17">
      <c r="B18" s="140">
        <f t="shared" si="0"/>
        <v>2024</v>
      </c>
      <c r="C18" s="141"/>
      <c r="D18" s="132"/>
      <c r="E18" s="132">
        <f t="shared" si="5"/>
        <v>44.04</v>
      </c>
      <c r="F18" s="134">
        <f t="shared" si="1"/>
        <v>16.217410517012816</v>
      </c>
      <c r="G18" s="132">
        <f t="shared" si="5"/>
        <v>0</v>
      </c>
      <c r="H18" s="132">
        <f t="shared" si="5"/>
        <v>0</v>
      </c>
      <c r="I18" s="134">
        <f t="shared" si="2"/>
        <v>16.217410517012816</v>
      </c>
      <c r="J18" s="134">
        <f t="shared" si="3"/>
        <v>44.04</v>
      </c>
      <c r="K18" s="132">
        <f t="shared" si="6"/>
        <v>0.69</v>
      </c>
      <c r="L18" s="123"/>
      <c r="P18" s="169">
        <f t="shared" si="4"/>
        <v>0</v>
      </c>
    </row>
    <row r="19" spans="2:17">
      <c r="B19" s="140">
        <f t="shared" si="0"/>
        <v>2025</v>
      </c>
      <c r="C19" s="141"/>
      <c r="D19" s="132"/>
      <c r="E19" s="132">
        <f t="shared" si="5"/>
        <v>45.05</v>
      </c>
      <c r="F19" s="134">
        <f t="shared" si="1"/>
        <v>16.589335690086905</v>
      </c>
      <c r="G19" s="132">
        <f t="shared" si="5"/>
        <v>0</v>
      </c>
      <c r="H19" s="132">
        <f t="shared" si="5"/>
        <v>0</v>
      </c>
      <c r="I19" s="134">
        <f t="shared" si="2"/>
        <v>16.589335690086905</v>
      </c>
      <c r="J19" s="134">
        <f t="shared" si="3"/>
        <v>45.05</v>
      </c>
      <c r="K19" s="132">
        <f t="shared" si="6"/>
        <v>0.71</v>
      </c>
      <c r="L19" s="123"/>
      <c r="P19" s="169">
        <f t="shared" si="4"/>
        <v>0</v>
      </c>
    </row>
    <row r="20" spans="2:17">
      <c r="B20" s="140">
        <f t="shared" si="0"/>
        <v>2026</v>
      </c>
      <c r="C20" s="141"/>
      <c r="D20" s="132"/>
      <c r="E20" s="132">
        <f t="shared" si="5"/>
        <v>46.09</v>
      </c>
      <c r="F20" s="134">
        <f t="shared" si="1"/>
        <v>16.972308145529535</v>
      </c>
      <c r="G20" s="132">
        <f t="shared" si="5"/>
        <v>0</v>
      </c>
      <c r="H20" s="132">
        <f t="shared" si="5"/>
        <v>0</v>
      </c>
      <c r="I20" s="134">
        <f t="shared" si="2"/>
        <v>16.972308145529535</v>
      </c>
      <c r="J20" s="134">
        <f t="shared" si="3"/>
        <v>46.09</v>
      </c>
      <c r="K20" s="132">
        <f t="shared" si="6"/>
        <v>0.73</v>
      </c>
      <c r="L20" s="123"/>
      <c r="P20" s="169">
        <f t="shared" ref="P20:P28" si="7">ROUND(P19*(1+$G66),2)</f>
        <v>0</v>
      </c>
      <c r="Q20" s="170"/>
    </row>
    <row r="21" spans="2:17">
      <c r="B21" s="140">
        <f t="shared" si="0"/>
        <v>2027</v>
      </c>
      <c r="C21" s="141"/>
      <c r="D21" s="132"/>
      <c r="E21" s="132">
        <f t="shared" si="5"/>
        <v>47.15</v>
      </c>
      <c r="F21" s="134">
        <f t="shared" si="1"/>
        <v>17.362645455884518</v>
      </c>
      <c r="G21" s="132">
        <f t="shared" si="5"/>
        <v>0</v>
      </c>
      <c r="H21" s="132">
        <f t="shared" si="5"/>
        <v>0</v>
      </c>
      <c r="I21" s="134">
        <f t="shared" si="2"/>
        <v>17.362645455884518</v>
      </c>
      <c r="J21" s="134">
        <f t="shared" si="3"/>
        <v>47.15</v>
      </c>
      <c r="K21" s="132">
        <f t="shared" si="6"/>
        <v>0.75</v>
      </c>
      <c r="L21" s="123"/>
      <c r="P21" s="169">
        <f t="shared" si="7"/>
        <v>0</v>
      </c>
    </row>
    <row r="22" spans="2:17">
      <c r="B22" s="140">
        <f t="shared" si="0"/>
        <v>2028</v>
      </c>
      <c r="C22" s="141"/>
      <c r="D22" s="132"/>
      <c r="E22" s="132">
        <f t="shared" si="5"/>
        <v>48.28</v>
      </c>
      <c r="F22" s="134">
        <f t="shared" si="1"/>
        <v>17.778759758432759</v>
      </c>
      <c r="G22" s="132">
        <f t="shared" si="5"/>
        <v>0</v>
      </c>
      <c r="H22" s="132">
        <f t="shared" si="5"/>
        <v>0</v>
      </c>
      <c r="I22" s="134">
        <f t="shared" si="2"/>
        <v>17.778759758432759</v>
      </c>
      <c r="J22" s="134">
        <f t="shared" si="3"/>
        <v>48.28</v>
      </c>
      <c r="K22" s="132">
        <f t="shared" si="6"/>
        <v>0.77</v>
      </c>
      <c r="L22" s="123"/>
      <c r="P22" s="169">
        <f t="shared" si="7"/>
        <v>0</v>
      </c>
    </row>
    <row r="23" spans="2:17">
      <c r="B23" s="140">
        <f t="shared" si="0"/>
        <v>2029</v>
      </c>
      <c r="C23" s="141"/>
      <c r="D23" s="132"/>
      <c r="E23" s="132">
        <f t="shared" si="5"/>
        <v>49.44</v>
      </c>
      <c r="F23" s="134">
        <f t="shared" si="1"/>
        <v>18.205921343349537</v>
      </c>
      <c r="G23" s="132">
        <f t="shared" si="5"/>
        <v>0</v>
      </c>
      <c r="H23" s="132">
        <f t="shared" si="5"/>
        <v>0</v>
      </c>
      <c r="I23" s="134">
        <f t="shared" si="2"/>
        <v>18.205921343349537</v>
      </c>
      <c r="J23" s="134">
        <f t="shared" si="3"/>
        <v>49.44</v>
      </c>
      <c r="K23" s="132">
        <f t="shared" si="6"/>
        <v>0.79</v>
      </c>
      <c r="L23" s="123"/>
      <c r="P23" s="169">
        <f t="shared" si="7"/>
        <v>0</v>
      </c>
    </row>
    <row r="24" spans="2:17">
      <c r="B24" s="140">
        <f t="shared" si="0"/>
        <v>2030</v>
      </c>
      <c r="C24" s="141"/>
      <c r="D24" s="132"/>
      <c r="E24" s="132">
        <f t="shared" si="5"/>
        <v>50.58</v>
      </c>
      <c r="F24" s="134">
        <f t="shared" si="1"/>
        <v>18.625718073353955</v>
      </c>
      <c r="G24" s="132">
        <f t="shared" si="5"/>
        <v>0</v>
      </c>
      <c r="H24" s="132">
        <f t="shared" si="5"/>
        <v>0</v>
      </c>
      <c r="I24" s="134">
        <f t="shared" si="2"/>
        <v>18.625718073353955</v>
      </c>
      <c r="J24" s="134">
        <f t="shared" si="3"/>
        <v>50.58</v>
      </c>
      <c r="K24" s="132">
        <f t="shared" si="6"/>
        <v>0.81</v>
      </c>
      <c r="L24" s="123"/>
      <c r="P24" s="169">
        <f t="shared" si="7"/>
        <v>0</v>
      </c>
    </row>
    <row r="25" spans="2:17">
      <c r="B25" s="140">
        <f t="shared" si="0"/>
        <v>2031</v>
      </c>
      <c r="C25" s="141"/>
      <c r="D25" s="132"/>
      <c r="E25" s="132">
        <f t="shared" si="5"/>
        <v>51.74</v>
      </c>
      <c r="F25" s="134">
        <f t="shared" si="1"/>
        <v>19.052879658270733</v>
      </c>
      <c r="G25" s="132">
        <f t="shared" si="5"/>
        <v>0</v>
      </c>
      <c r="H25" s="132">
        <f t="shared" si="5"/>
        <v>0</v>
      </c>
      <c r="I25" s="134">
        <f t="shared" si="2"/>
        <v>19.052879658270733</v>
      </c>
      <c r="J25" s="134">
        <f t="shared" si="3"/>
        <v>51.74</v>
      </c>
      <c r="K25" s="132">
        <f t="shared" si="6"/>
        <v>0.83</v>
      </c>
      <c r="L25" s="123"/>
      <c r="P25" s="169">
        <f t="shared" si="7"/>
        <v>0</v>
      </c>
    </row>
    <row r="26" spans="2:17">
      <c r="B26" s="140">
        <f t="shared" si="0"/>
        <v>2032</v>
      </c>
      <c r="C26" s="141"/>
      <c r="D26" s="132"/>
      <c r="E26" s="132">
        <f t="shared" si="5"/>
        <v>52.93</v>
      </c>
      <c r="F26" s="134">
        <f t="shared" si="1"/>
        <v>19.491088525556048</v>
      </c>
      <c r="G26" s="132">
        <f t="shared" si="5"/>
        <v>0</v>
      </c>
      <c r="H26" s="132">
        <f t="shared" si="5"/>
        <v>0</v>
      </c>
      <c r="I26" s="134">
        <f t="shared" si="2"/>
        <v>19.491088525556048</v>
      </c>
      <c r="J26" s="134">
        <f t="shared" si="3"/>
        <v>52.93</v>
      </c>
      <c r="K26" s="132">
        <f t="shared" si="6"/>
        <v>0.85</v>
      </c>
      <c r="L26" s="123"/>
      <c r="P26" s="169">
        <f t="shared" si="7"/>
        <v>0</v>
      </c>
    </row>
    <row r="27" spans="2:17">
      <c r="B27" s="140">
        <f t="shared" si="0"/>
        <v>2033</v>
      </c>
      <c r="C27" s="141"/>
      <c r="D27" s="132"/>
      <c r="E27" s="132">
        <f t="shared" si="5"/>
        <v>54.15</v>
      </c>
      <c r="F27" s="134">
        <f t="shared" si="1"/>
        <v>19.9403446752099</v>
      </c>
      <c r="G27" s="132">
        <f t="shared" si="5"/>
        <v>0</v>
      </c>
      <c r="H27" s="132">
        <f t="shared" si="5"/>
        <v>0</v>
      </c>
      <c r="I27" s="134">
        <f t="shared" si="2"/>
        <v>19.9403446752099</v>
      </c>
      <c r="J27" s="134">
        <f t="shared" si="3"/>
        <v>54.15</v>
      </c>
      <c r="K27" s="132">
        <f t="shared" si="6"/>
        <v>0.87</v>
      </c>
      <c r="L27" s="123"/>
      <c r="P27" s="169">
        <f t="shared" si="7"/>
        <v>0</v>
      </c>
    </row>
    <row r="28" spans="2:17">
      <c r="B28" s="140">
        <f t="shared" si="0"/>
        <v>2034</v>
      </c>
      <c r="C28" s="141"/>
      <c r="D28" s="132"/>
      <c r="E28" s="132">
        <f t="shared" si="5"/>
        <v>55.4</v>
      </c>
      <c r="F28" s="134">
        <f t="shared" si="1"/>
        <v>20.400648107232289</v>
      </c>
      <c r="G28" s="132">
        <f t="shared" si="5"/>
        <v>0</v>
      </c>
      <c r="H28" s="132">
        <f t="shared" si="5"/>
        <v>0</v>
      </c>
      <c r="I28" s="134">
        <f t="shared" si="2"/>
        <v>20.400648107232289</v>
      </c>
      <c r="J28" s="134">
        <f t="shared" si="3"/>
        <v>55.4</v>
      </c>
      <c r="K28" s="132">
        <f t="shared" si="6"/>
        <v>0.89</v>
      </c>
      <c r="L28" s="123"/>
      <c r="P28" s="169">
        <f t="shared" si="7"/>
        <v>0</v>
      </c>
    </row>
    <row r="29" spans="2:17">
      <c r="B29" s="140">
        <f t="shared" si="0"/>
        <v>2035</v>
      </c>
      <c r="C29" s="141"/>
      <c r="D29" s="132"/>
      <c r="E29" s="132">
        <f t="shared" si="5"/>
        <v>56.62</v>
      </c>
      <c r="F29" s="134">
        <f t="shared" si="1"/>
        <v>20.849904256886141</v>
      </c>
      <c r="G29" s="132">
        <f t="shared" si="5"/>
        <v>0</v>
      </c>
      <c r="H29" s="132">
        <f t="shared" si="5"/>
        <v>0</v>
      </c>
      <c r="I29" s="134">
        <f t="shared" si="2"/>
        <v>20.849904256886141</v>
      </c>
      <c r="J29" s="134">
        <f t="shared" si="3"/>
        <v>56.62</v>
      </c>
      <c r="K29" s="132">
        <f t="shared" si="6"/>
        <v>0.91</v>
      </c>
      <c r="L29" s="123"/>
      <c r="P29" s="169">
        <f t="shared" ref="P29:P36" si="8">ROUND(P28*(1+$J66),2)</f>
        <v>0</v>
      </c>
    </row>
    <row r="30" spans="2:17">
      <c r="B30" s="140">
        <f t="shared" si="0"/>
        <v>2036</v>
      </c>
      <c r="C30" s="141">
        <f>$C$55</f>
        <v>1369.7572941249264</v>
      </c>
      <c r="D30" s="132">
        <f>C30*$C$62</f>
        <v>97.334833987164757</v>
      </c>
      <c r="E30" s="132">
        <f t="shared" si="5"/>
        <v>57.87</v>
      </c>
      <c r="F30" s="134">
        <f t="shared" si="1"/>
        <v>57.153054200605673</v>
      </c>
      <c r="G30" s="132">
        <f t="shared" si="5"/>
        <v>0</v>
      </c>
      <c r="H30" s="132">
        <f t="shared" si="5"/>
        <v>0</v>
      </c>
      <c r="I30" s="134">
        <f t="shared" si="2"/>
        <v>57.153054200605673</v>
      </c>
      <c r="J30" s="134">
        <f t="shared" si="3"/>
        <v>155.19999999999999</v>
      </c>
      <c r="K30" s="132">
        <f t="shared" si="6"/>
        <v>0.93</v>
      </c>
      <c r="L30" s="123"/>
      <c r="P30" s="169">
        <f t="shared" si="8"/>
        <v>0</v>
      </c>
    </row>
    <row r="31" spans="2:17">
      <c r="B31" s="140">
        <f t="shared" si="0"/>
        <v>2037</v>
      </c>
      <c r="C31" s="141"/>
      <c r="D31" s="132">
        <f t="shared" si="5"/>
        <v>99.48</v>
      </c>
      <c r="E31" s="132">
        <f t="shared" si="5"/>
        <v>59.14</v>
      </c>
      <c r="F31" s="134">
        <f t="shared" si="1"/>
        <v>58.410664309913102</v>
      </c>
      <c r="G31" s="132">
        <f t="shared" si="5"/>
        <v>0</v>
      </c>
      <c r="H31" s="132">
        <f t="shared" si="5"/>
        <v>0</v>
      </c>
      <c r="I31" s="134">
        <f t="shared" si="2"/>
        <v>58.410664309913102</v>
      </c>
      <c r="J31" s="134">
        <f t="shared" si="3"/>
        <v>158.62</v>
      </c>
      <c r="K31" s="132">
        <f t="shared" si="6"/>
        <v>0.95</v>
      </c>
      <c r="L31" s="123"/>
      <c r="P31" s="169">
        <f t="shared" si="8"/>
        <v>0</v>
      </c>
    </row>
    <row r="32" spans="2:17">
      <c r="B32" s="140">
        <f t="shared" si="0"/>
        <v>2038</v>
      </c>
      <c r="C32" s="141"/>
      <c r="D32" s="132">
        <f t="shared" si="5"/>
        <v>101.77</v>
      </c>
      <c r="E32" s="132">
        <f t="shared" si="5"/>
        <v>60.5</v>
      </c>
      <c r="F32" s="134">
        <f t="shared" si="1"/>
        <v>59.754750331418471</v>
      </c>
      <c r="G32" s="132">
        <f t="shared" si="5"/>
        <v>0</v>
      </c>
      <c r="H32" s="132">
        <f t="shared" si="5"/>
        <v>0</v>
      </c>
      <c r="I32" s="134">
        <f t="shared" si="2"/>
        <v>59.754750331418471</v>
      </c>
      <c r="J32" s="134">
        <f t="shared" si="3"/>
        <v>162.27000000000001</v>
      </c>
      <c r="K32" s="132">
        <f t="shared" si="6"/>
        <v>0.97</v>
      </c>
      <c r="L32" s="123"/>
      <c r="P32" s="169">
        <f t="shared" si="8"/>
        <v>0</v>
      </c>
    </row>
    <row r="33" spans="2:16">
      <c r="B33" s="140">
        <f t="shared" si="0"/>
        <v>2039</v>
      </c>
      <c r="C33" s="141"/>
      <c r="D33" s="132">
        <f t="shared" si="5"/>
        <v>104.11</v>
      </c>
      <c r="E33" s="132">
        <f t="shared" si="5"/>
        <v>61.89</v>
      </c>
      <c r="F33" s="134">
        <f t="shared" si="1"/>
        <v>61.128295772573289</v>
      </c>
      <c r="G33" s="132">
        <f t="shared" si="5"/>
        <v>0</v>
      </c>
      <c r="H33" s="132">
        <f t="shared" si="5"/>
        <v>0</v>
      </c>
      <c r="I33" s="134">
        <f t="shared" si="2"/>
        <v>61.128295772573289</v>
      </c>
      <c r="J33" s="134">
        <f t="shared" si="3"/>
        <v>166</v>
      </c>
      <c r="K33" s="132">
        <f t="shared" si="6"/>
        <v>0.99</v>
      </c>
      <c r="L33" s="123"/>
      <c r="P33" s="169">
        <f t="shared" si="8"/>
        <v>0</v>
      </c>
    </row>
    <row r="34" spans="2:16">
      <c r="B34" s="140">
        <f t="shared" si="0"/>
        <v>2040</v>
      </c>
      <c r="C34" s="141"/>
      <c r="D34" s="132">
        <f t="shared" si="5"/>
        <v>106.5</v>
      </c>
      <c r="E34" s="132">
        <f t="shared" si="5"/>
        <v>63.31</v>
      </c>
      <c r="F34" s="134">
        <f t="shared" si="1"/>
        <v>62.531300633377526</v>
      </c>
      <c r="G34" s="132">
        <f t="shared" si="5"/>
        <v>0</v>
      </c>
      <c r="H34" s="132">
        <f t="shared" si="5"/>
        <v>0</v>
      </c>
      <c r="I34" s="134">
        <f t="shared" si="2"/>
        <v>62.531300633377526</v>
      </c>
      <c r="J34" s="134">
        <f t="shared" si="3"/>
        <v>169.81</v>
      </c>
      <c r="K34" s="132">
        <f t="shared" si="6"/>
        <v>1.01</v>
      </c>
      <c r="L34" s="123"/>
      <c r="P34" s="169">
        <f t="shared" si="8"/>
        <v>0</v>
      </c>
    </row>
    <row r="35" spans="2:16">
      <c r="B35" s="140">
        <f t="shared" si="0"/>
        <v>2041</v>
      </c>
      <c r="C35" s="141"/>
      <c r="D35" s="132">
        <f t="shared" si="5"/>
        <v>108.95</v>
      </c>
      <c r="E35" s="132">
        <f t="shared" si="5"/>
        <v>64.77</v>
      </c>
      <c r="F35" s="134">
        <f t="shared" si="1"/>
        <v>63.971129768743559</v>
      </c>
      <c r="G35" s="132">
        <f t="shared" si="5"/>
        <v>0</v>
      </c>
      <c r="H35" s="132">
        <f t="shared" si="5"/>
        <v>0</v>
      </c>
      <c r="I35" s="134">
        <f t="shared" si="2"/>
        <v>63.971129768743559</v>
      </c>
      <c r="J35" s="134">
        <f t="shared" si="3"/>
        <v>173.72</v>
      </c>
      <c r="K35" s="132">
        <f t="shared" si="6"/>
        <v>1.03</v>
      </c>
      <c r="L35" s="123"/>
      <c r="P35" s="169">
        <f t="shared" si="8"/>
        <v>0</v>
      </c>
    </row>
    <row r="36" spans="2:16">
      <c r="B36" s="140">
        <f t="shared" si="0"/>
        <v>2042</v>
      </c>
      <c r="C36" s="141"/>
      <c r="D36" s="132">
        <f t="shared" si="5"/>
        <v>111.46</v>
      </c>
      <c r="E36" s="132">
        <f t="shared" si="5"/>
        <v>66.260000000000005</v>
      </c>
      <c r="F36" s="134">
        <f t="shared" si="1"/>
        <v>65.444100751215203</v>
      </c>
      <c r="G36" s="132">
        <f t="shared" si="5"/>
        <v>0</v>
      </c>
      <c r="H36" s="132">
        <f t="shared" si="5"/>
        <v>0</v>
      </c>
      <c r="I36" s="134">
        <f t="shared" si="2"/>
        <v>65.444100751215203</v>
      </c>
      <c r="J36" s="134">
        <f t="shared" si="3"/>
        <v>177.72</v>
      </c>
      <c r="K36" s="132">
        <f t="shared" si="6"/>
        <v>1.05</v>
      </c>
      <c r="L36" s="123"/>
      <c r="P36" s="169">
        <f t="shared" si="8"/>
        <v>0</v>
      </c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tr">
        <f>'Table 3 EV2020 Wind_2020'!D44</f>
        <v>Plant Costs  - 2017 IRP Update - Table 5.4 &amp; 5.5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0.0710599128799291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31.0%)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(i)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Utah Wind Resource - 31%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75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123</v>
      </c>
      <c r="C55" s="185">
        <v>1369.7572941249264</v>
      </c>
      <c r="D55" s="121" t="s">
        <v>74</v>
      </c>
      <c r="H55" s="121" t="s">
        <v>9</v>
      </c>
    </row>
    <row r="56" spans="2:24">
      <c r="B56" s="85" t="s">
        <v>111</v>
      </c>
      <c r="C56" s="154">
        <v>37.570551305416139</v>
      </c>
      <c r="D56" s="121" t="s">
        <v>77</v>
      </c>
      <c r="H56" s="121" t="s">
        <v>9</v>
      </c>
    </row>
    <row r="57" spans="2:24">
      <c r="B57" s="85" t="s">
        <v>111</v>
      </c>
      <c r="C57" s="159">
        <v>0.58600709999999989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6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M59" s="158"/>
      <c r="N59" s="159"/>
      <c r="O59" s="156"/>
      <c r="P59" s="160"/>
      <c r="Q59" s="123"/>
      <c r="R59" s="123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123"/>
      <c r="O60" s="156"/>
      <c r="P60" s="160"/>
      <c r="Q60" s="123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23"/>
      <c r="O61" s="157"/>
      <c r="P61" s="160"/>
      <c r="S61" s="123"/>
      <c r="T61" s="123"/>
      <c r="U61" s="123"/>
      <c r="V61" s="123"/>
      <c r="W61" s="123"/>
      <c r="X61" s="123"/>
    </row>
    <row r="62" spans="2:24">
      <c r="C62" s="162">
        <v>7.1059912879929146E-2</v>
      </c>
      <c r="D62" s="121" t="s">
        <v>38</v>
      </c>
      <c r="K62" s="163"/>
      <c r="L62" s="164"/>
      <c r="M62" s="164"/>
      <c r="O62" s="165"/>
    </row>
    <row r="63" spans="2:24">
      <c r="C63" s="166">
        <v>0.31</v>
      </c>
      <c r="D63" s="121" t="s">
        <v>39</v>
      </c>
      <c r="G63" s="222"/>
      <c r="H63" s="221"/>
    </row>
    <row r="64" spans="2:24" ht="13.5" thickBot="1">
      <c r="D64" s="160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9">C66+1</f>
        <v>2018</v>
      </c>
      <c r="D67" s="41">
        <v>2.3E-2</v>
      </c>
      <c r="E67" s="85"/>
      <c r="F67" s="87">
        <f t="shared" ref="F67:F74" si="10">F66+1</f>
        <v>2027</v>
      </c>
      <c r="G67" s="41">
        <v>2.3E-2</v>
      </c>
      <c r="H67" s="85"/>
      <c r="I67" s="87">
        <f t="shared" ref="I67:I74" si="11">I66+1</f>
        <v>2036</v>
      </c>
      <c r="J67" s="41">
        <v>2.1999999999999999E-2</v>
      </c>
    </row>
    <row r="68" spans="3:11">
      <c r="C68" s="87">
        <f t="shared" si="9"/>
        <v>2019</v>
      </c>
      <c r="D68" s="41">
        <v>0.02</v>
      </c>
      <c r="E68" s="85"/>
      <c r="F68" s="87">
        <f t="shared" si="10"/>
        <v>2028</v>
      </c>
      <c r="G68" s="41">
        <v>2.4E-2</v>
      </c>
      <c r="H68" s="85"/>
      <c r="I68" s="87">
        <f t="shared" si="11"/>
        <v>2037</v>
      </c>
      <c r="J68" s="41">
        <v>2.1999999999999999E-2</v>
      </c>
    </row>
    <row r="69" spans="3:11">
      <c r="C69" s="87">
        <f t="shared" si="9"/>
        <v>2020</v>
      </c>
      <c r="D69" s="41">
        <v>2.1999999999999999E-2</v>
      </c>
      <c r="E69" s="85"/>
      <c r="F69" s="87">
        <f t="shared" si="10"/>
        <v>2029</v>
      </c>
      <c r="G69" s="41">
        <v>2.4E-2</v>
      </c>
      <c r="H69" s="85"/>
      <c r="I69" s="87">
        <f t="shared" si="11"/>
        <v>2038</v>
      </c>
      <c r="J69" s="41">
        <v>2.3E-2</v>
      </c>
    </row>
    <row r="70" spans="3:11">
      <c r="C70" s="87">
        <f t="shared" si="9"/>
        <v>2021</v>
      </c>
      <c r="D70" s="41">
        <v>2.4E-2</v>
      </c>
      <c r="E70" s="85"/>
      <c r="F70" s="87">
        <f t="shared" si="10"/>
        <v>2030</v>
      </c>
      <c r="G70" s="41">
        <v>2.3E-2</v>
      </c>
      <c r="H70" s="85"/>
      <c r="I70" s="87">
        <f t="shared" si="11"/>
        <v>2039</v>
      </c>
      <c r="J70" s="41">
        <v>2.3E-2</v>
      </c>
    </row>
    <row r="71" spans="3:11">
      <c r="C71" s="87">
        <f t="shared" si="9"/>
        <v>2022</v>
      </c>
      <c r="D71" s="41">
        <v>2.4E-2</v>
      </c>
      <c r="E71" s="85"/>
      <c r="F71" s="87">
        <f t="shared" si="10"/>
        <v>2031</v>
      </c>
      <c r="G71" s="41">
        <v>2.3E-2</v>
      </c>
      <c r="H71" s="85"/>
      <c r="I71" s="87">
        <f t="shared" si="11"/>
        <v>2040</v>
      </c>
      <c r="J71" s="41">
        <v>2.3E-2</v>
      </c>
    </row>
    <row r="72" spans="3:11" s="123" customFormat="1">
      <c r="C72" s="87">
        <f t="shared" si="9"/>
        <v>2023</v>
      </c>
      <c r="D72" s="41">
        <v>2.4E-2</v>
      </c>
      <c r="E72" s="86"/>
      <c r="F72" s="87">
        <f t="shared" si="10"/>
        <v>2032</v>
      </c>
      <c r="G72" s="41">
        <v>2.3E-2</v>
      </c>
      <c r="H72" s="86"/>
      <c r="I72" s="87">
        <f t="shared" si="11"/>
        <v>2041</v>
      </c>
      <c r="J72" s="41">
        <v>2.3E-2</v>
      </c>
    </row>
    <row r="73" spans="3:11" s="123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2.3E-2</v>
      </c>
      <c r="H73" s="86"/>
      <c r="I73" s="87">
        <f t="shared" si="11"/>
        <v>2042</v>
      </c>
      <c r="J73" s="41">
        <v>2.3E-2</v>
      </c>
    </row>
    <row r="74" spans="3:11" s="123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2.3E-2</v>
      </c>
      <c r="H74" s="86"/>
      <c r="I74" s="87">
        <f t="shared" si="11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landscape" r:id="rId1"/>
  <headerFooter alignWithMargins="0"/>
  <rowBreaks count="1" manualBreakCount="1">
    <brk id="51" max="1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X102"/>
  <sheetViews>
    <sheetView workbookViewId="0">
      <selection activeCell="B3" sqref="B3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0" style="121" hidden="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127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38%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7" t="s">
        <v>55</v>
      </c>
      <c r="J5" s="17" t="s">
        <v>55</v>
      </c>
      <c r="K5" s="125" t="s">
        <v>71</v>
      </c>
      <c r="P5" s="125" t="s">
        <v>70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Walla Walla Wind Resource - 38%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132"/>
      <c r="N10" s="135"/>
      <c r="P10" s="169">
        <f>$C$59</f>
        <v>0</v>
      </c>
    </row>
    <row r="11" spans="2:18">
      <c r="B11" s="130">
        <f t="shared" ref="B11:B36" si="0">B10+1</f>
        <v>2017</v>
      </c>
      <c r="C11" s="136"/>
      <c r="D11" s="132"/>
      <c r="E11" s="132">
        <f>$C$56</f>
        <v>37.570551305416139</v>
      </c>
      <c r="F11" s="133">
        <f t="shared" ref="F11:F36" si="1">(D11+E11)/(8.76*$C$63)</f>
        <v>11.286515052095693</v>
      </c>
      <c r="G11" s="133">
        <f>$C$58</f>
        <v>0</v>
      </c>
      <c r="H11" s="176">
        <f>$C$59</f>
        <v>0</v>
      </c>
      <c r="I11" s="134">
        <f>F11+H11+G11</f>
        <v>11.286515052095693</v>
      </c>
      <c r="J11" s="134">
        <f t="shared" ref="J11:J36" si="2">ROUND(I11*$C$63*8.76,2)</f>
        <v>37.57</v>
      </c>
      <c r="K11" s="132">
        <f>$C$57</f>
        <v>0.58600709999999989</v>
      </c>
      <c r="N11" s="135"/>
      <c r="P11" s="169">
        <f>ROUND(P10*(1+$D66),2)</f>
        <v>0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38.43</v>
      </c>
      <c r="F12" s="134">
        <f t="shared" si="1"/>
        <v>11.544700793078588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ref="I12:I36" si="3">F12+H12+G12</f>
        <v>11.544700793078588</v>
      </c>
      <c r="J12" s="134">
        <f t="shared" si="2"/>
        <v>38.43</v>
      </c>
      <c r="K12" s="132">
        <f>ROUND(K11*(1+(IFERROR(INDEX($D$66:$D$74,MATCH($B12,$C$66:$C$74,0),1),0)+IFERROR(INDEX($G$66:$G$74,MATCH($B12,$F$66:$F$74,0),1),0)+IFERROR(INDEX($J$66:$J$74,MATCH($B12,$I$66:$I$74,0),1),0))),2)</f>
        <v>0.6</v>
      </c>
      <c r="L12" s="123"/>
      <c r="N12" s="135"/>
      <c r="P12" s="169">
        <f t="shared" ref="P12:P19" si="4">ROUND(P11*(1+$D67),2)</f>
        <v>0</v>
      </c>
    </row>
    <row r="13" spans="2:18">
      <c r="B13" s="140">
        <f t="shared" si="0"/>
        <v>2019</v>
      </c>
      <c r="C13" s="141"/>
      <c r="D13" s="132"/>
      <c r="E13" s="132">
        <f t="shared" ref="D13:H36" si="5">ROUND(E12*(1+(IFERROR(INDEX($D$66:$D$74,MATCH($B13,$C$66:$C$74,0),1),0)+IFERROR(INDEX($G$66:$G$74,MATCH($B13,$F$66:$F$74,0),1),0)+IFERROR(INDEX($J$66:$J$74,MATCH($B13,$I$66:$I$74,0),1),0))),2)</f>
        <v>39.200000000000003</v>
      </c>
      <c r="F13" s="134">
        <f t="shared" si="1"/>
        <v>11.77601538091805</v>
      </c>
      <c r="G13" s="132">
        <f t="shared" si="5"/>
        <v>0</v>
      </c>
      <c r="H13" s="132">
        <f t="shared" si="5"/>
        <v>0</v>
      </c>
      <c r="I13" s="134">
        <f t="shared" si="3"/>
        <v>11.77601538091805</v>
      </c>
      <c r="J13" s="134">
        <f t="shared" si="2"/>
        <v>39.200000000000003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0.61</v>
      </c>
      <c r="L13" s="123"/>
      <c r="N13" s="135"/>
      <c r="P13" s="169">
        <f t="shared" si="4"/>
        <v>0</v>
      </c>
    </row>
    <row r="14" spans="2:18">
      <c r="B14" s="140">
        <f t="shared" si="0"/>
        <v>2020</v>
      </c>
      <c r="C14" s="141"/>
      <c r="D14" s="132"/>
      <c r="E14" s="132">
        <f t="shared" si="5"/>
        <v>40.06</v>
      </c>
      <c r="F14" s="134">
        <f t="shared" si="1"/>
        <v>12.034366738764721</v>
      </c>
      <c r="G14" s="132">
        <f t="shared" si="5"/>
        <v>0</v>
      </c>
      <c r="H14" s="132">
        <f t="shared" si="5"/>
        <v>0</v>
      </c>
      <c r="I14" s="134">
        <f t="shared" si="3"/>
        <v>12.034366738764721</v>
      </c>
      <c r="J14" s="134">
        <f t="shared" si="2"/>
        <v>40.06</v>
      </c>
      <c r="K14" s="132">
        <f t="shared" si="6"/>
        <v>0.62</v>
      </c>
      <c r="L14" s="123"/>
      <c r="N14" s="135"/>
      <c r="O14" s="137"/>
      <c r="P14" s="169">
        <f t="shared" si="4"/>
        <v>0</v>
      </c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5"/>
        <v>41.02</v>
      </c>
      <c r="F15" s="134">
        <f t="shared" si="1"/>
        <v>12.32275895217496</v>
      </c>
      <c r="G15" s="132">
        <f t="shared" si="5"/>
        <v>0</v>
      </c>
      <c r="H15" s="132">
        <f t="shared" si="5"/>
        <v>0</v>
      </c>
      <c r="I15" s="134">
        <f t="shared" si="3"/>
        <v>12.32275895217496</v>
      </c>
      <c r="J15" s="134">
        <f t="shared" si="2"/>
        <v>41.02</v>
      </c>
      <c r="K15" s="132">
        <f t="shared" si="6"/>
        <v>0.63</v>
      </c>
      <c r="L15" s="123"/>
      <c r="N15" s="138"/>
      <c r="O15" s="138"/>
      <c r="P15" s="169">
        <f t="shared" si="4"/>
        <v>0</v>
      </c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5"/>
        <v>42</v>
      </c>
      <c r="F16" s="134">
        <f t="shared" si="1"/>
        <v>12.61715933669791</v>
      </c>
      <c r="G16" s="132">
        <f t="shared" si="5"/>
        <v>0</v>
      </c>
      <c r="H16" s="132">
        <f t="shared" si="5"/>
        <v>0</v>
      </c>
      <c r="I16" s="134">
        <f t="shared" si="3"/>
        <v>12.61715933669791</v>
      </c>
      <c r="J16" s="134">
        <f t="shared" si="2"/>
        <v>42</v>
      </c>
      <c r="K16" s="132">
        <f t="shared" si="6"/>
        <v>0.65</v>
      </c>
      <c r="L16" s="123"/>
      <c r="N16" s="135"/>
      <c r="P16" s="169">
        <f t="shared" si="4"/>
        <v>0</v>
      </c>
    </row>
    <row r="17" spans="2:16">
      <c r="B17" s="140">
        <f t="shared" si="0"/>
        <v>2023</v>
      </c>
      <c r="C17" s="141"/>
      <c r="D17" s="132"/>
      <c r="E17" s="132">
        <f t="shared" si="5"/>
        <v>43.01</v>
      </c>
      <c r="F17" s="134">
        <f t="shared" si="1"/>
        <v>12.920571977889932</v>
      </c>
      <c r="G17" s="132">
        <f t="shared" si="5"/>
        <v>0</v>
      </c>
      <c r="H17" s="132">
        <f t="shared" si="5"/>
        <v>0</v>
      </c>
      <c r="I17" s="134">
        <f t="shared" si="3"/>
        <v>12.920571977889932</v>
      </c>
      <c r="J17" s="134">
        <f t="shared" si="2"/>
        <v>43.01</v>
      </c>
      <c r="K17" s="132">
        <f t="shared" si="6"/>
        <v>0.67</v>
      </c>
      <c r="L17" s="123"/>
      <c r="N17" s="135"/>
      <c r="O17" s="137"/>
      <c r="P17" s="169">
        <f t="shared" si="4"/>
        <v>0</v>
      </c>
    </row>
    <row r="18" spans="2:16">
      <c r="B18" s="140">
        <f t="shared" si="0"/>
        <v>2024</v>
      </c>
      <c r="C18" s="141"/>
      <c r="D18" s="132"/>
      <c r="E18" s="132">
        <f t="shared" si="5"/>
        <v>44.04</v>
      </c>
      <c r="F18" s="134">
        <f t="shared" si="1"/>
        <v>13.229992790194665</v>
      </c>
      <c r="G18" s="132">
        <f t="shared" si="5"/>
        <v>0</v>
      </c>
      <c r="H18" s="132">
        <f t="shared" si="5"/>
        <v>0</v>
      </c>
      <c r="I18" s="134">
        <f t="shared" si="3"/>
        <v>13.229992790194665</v>
      </c>
      <c r="J18" s="134">
        <f t="shared" si="2"/>
        <v>44.04</v>
      </c>
      <c r="K18" s="132">
        <f t="shared" si="6"/>
        <v>0.69</v>
      </c>
      <c r="L18" s="123"/>
      <c r="N18" s="135"/>
      <c r="O18" s="137"/>
      <c r="P18" s="169">
        <f t="shared" si="4"/>
        <v>0</v>
      </c>
    </row>
    <row r="19" spans="2:16">
      <c r="B19" s="140">
        <f t="shared" si="0"/>
        <v>2025</v>
      </c>
      <c r="C19" s="141"/>
      <c r="D19" s="132"/>
      <c r="E19" s="132">
        <f t="shared" si="5"/>
        <v>45.05</v>
      </c>
      <c r="F19" s="134">
        <f t="shared" si="1"/>
        <v>13.533405431386687</v>
      </c>
      <c r="G19" s="132">
        <f t="shared" si="5"/>
        <v>0</v>
      </c>
      <c r="H19" s="132">
        <f t="shared" si="5"/>
        <v>0</v>
      </c>
      <c r="I19" s="134">
        <f t="shared" si="3"/>
        <v>13.533405431386687</v>
      </c>
      <c r="J19" s="134">
        <f t="shared" si="2"/>
        <v>45.05</v>
      </c>
      <c r="K19" s="132">
        <f t="shared" si="6"/>
        <v>0.71</v>
      </c>
      <c r="L19" s="123"/>
      <c r="N19" s="135"/>
      <c r="O19" s="137"/>
      <c r="P19" s="169">
        <f t="shared" si="4"/>
        <v>0</v>
      </c>
    </row>
    <row r="20" spans="2:16">
      <c r="B20" s="140">
        <f t="shared" si="0"/>
        <v>2026</v>
      </c>
      <c r="C20" s="141"/>
      <c r="D20" s="132"/>
      <c r="E20" s="132">
        <f t="shared" si="5"/>
        <v>46.09</v>
      </c>
      <c r="F20" s="134">
        <f t="shared" si="1"/>
        <v>13.845830329247779</v>
      </c>
      <c r="G20" s="132">
        <f t="shared" si="5"/>
        <v>0</v>
      </c>
      <c r="H20" s="132">
        <f t="shared" si="5"/>
        <v>0</v>
      </c>
      <c r="I20" s="134">
        <f t="shared" si="3"/>
        <v>13.845830329247779</v>
      </c>
      <c r="J20" s="134">
        <f t="shared" si="2"/>
        <v>46.09</v>
      </c>
      <c r="K20" s="132">
        <f t="shared" si="6"/>
        <v>0.73</v>
      </c>
      <c r="L20" s="123"/>
      <c r="N20" s="135"/>
      <c r="O20" s="137"/>
      <c r="P20" s="169">
        <f>ROUND(P19*(1+$G66),2)</f>
        <v>0</v>
      </c>
    </row>
    <row r="21" spans="2:16">
      <c r="B21" s="140">
        <f t="shared" si="0"/>
        <v>2027</v>
      </c>
      <c r="C21" s="141"/>
      <c r="D21" s="132"/>
      <c r="E21" s="132">
        <f t="shared" si="5"/>
        <v>47.15</v>
      </c>
      <c r="F21" s="134">
        <f t="shared" si="1"/>
        <v>14.164263398221582</v>
      </c>
      <c r="G21" s="132">
        <f t="shared" si="5"/>
        <v>0</v>
      </c>
      <c r="H21" s="132">
        <f t="shared" si="5"/>
        <v>0</v>
      </c>
      <c r="I21" s="134">
        <f t="shared" si="3"/>
        <v>14.164263398221582</v>
      </c>
      <c r="J21" s="134">
        <f t="shared" si="2"/>
        <v>47.15</v>
      </c>
      <c r="K21" s="132">
        <f t="shared" si="6"/>
        <v>0.75</v>
      </c>
      <c r="L21" s="123"/>
      <c r="N21" s="135"/>
      <c r="O21" s="137"/>
      <c r="P21" s="169">
        <f t="shared" ref="P21:P28" si="7">ROUND(P20*(1+$G67),2)</f>
        <v>0</v>
      </c>
    </row>
    <row r="22" spans="2:16">
      <c r="B22" s="140">
        <f t="shared" si="0"/>
        <v>2028</v>
      </c>
      <c r="C22" s="141"/>
      <c r="D22" s="132"/>
      <c r="E22" s="132">
        <f t="shared" si="5"/>
        <v>48.28</v>
      </c>
      <c r="F22" s="134">
        <f t="shared" si="1"/>
        <v>14.503725066089883</v>
      </c>
      <c r="G22" s="132">
        <f t="shared" si="5"/>
        <v>0</v>
      </c>
      <c r="H22" s="132">
        <f t="shared" si="5"/>
        <v>0</v>
      </c>
      <c r="I22" s="134">
        <f t="shared" si="3"/>
        <v>14.503725066089883</v>
      </c>
      <c r="J22" s="134">
        <f t="shared" si="2"/>
        <v>48.28</v>
      </c>
      <c r="K22" s="132">
        <f t="shared" si="6"/>
        <v>0.77</v>
      </c>
      <c r="L22" s="123"/>
      <c r="N22" s="135"/>
      <c r="O22" s="137"/>
      <c r="P22" s="169">
        <f t="shared" si="7"/>
        <v>0</v>
      </c>
    </row>
    <row r="23" spans="2:16">
      <c r="B23" s="140">
        <f t="shared" si="0"/>
        <v>2029</v>
      </c>
      <c r="C23" s="141"/>
      <c r="D23" s="132"/>
      <c r="E23" s="132">
        <f t="shared" si="5"/>
        <v>49.44</v>
      </c>
      <c r="F23" s="134">
        <f t="shared" si="1"/>
        <v>14.852198990627253</v>
      </c>
      <c r="G23" s="132">
        <f t="shared" si="5"/>
        <v>0</v>
      </c>
      <c r="H23" s="132">
        <f t="shared" si="5"/>
        <v>0</v>
      </c>
      <c r="I23" s="134">
        <f t="shared" si="3"/>
        <v>14.852198990627253</v>
      </c>
      <c r="J23" s="134">
        <f t="shared" si="2"/>
        <v>49.44</v>
      </c>
      <c r="K23" s="132">
        <f t="shared" si="6"/>
        <v>0.79</v>
      </c>
      <c r="L23" s="123"/>
      <c r="N23" s="135"/>
      <c r="O23" s="137"/>
      <c r="P23" s="169">
        <f t="shared" si="7"/>
        <v>0</v>
      </c>
    </row>
    <row r="24" spans="2:16">
      <c r="B24" s="140">
        <f t="shared" si="0"/>
        <v>2030</v>
      </c>
      <c r="C24" s="141"/>
      <c r="D24" s="132"/>
      <c r="E24" s="132">
        <f t="shared" si="5"/>
        <v>50.58</v>
      </c>
      <c r="F24" s="134">
        <f t="shared" si="1"/>
        <v>15.194664744051911</v>
      </c>
      <c r="G24" s="132">
        <f t="shared" si="5"/>
        <v>0</v>
      </c>
      <c r="H24" s="132">
        <f t="shared" si="5"/>
        <v>0</v>
      </c>
      <c r="I24" s="134">
        <f t="shared" si="3"/>
        <v>15.194664744051911</v>
      </c>
      <c r="J24" s="134">
        <f t="shared" si="2"/>
        <v>50.58</v>
      </c>
      <c r="K24" s="132">
        <f t="shared" si="6"/>
        <v>0.81</v>
      </c>
      <c r="L24" s="123"/>
      <c r="N24" s="135"/>
      <c r="O24" s="137"/>
      <c r="P24" s="169">
        <f t="shared" si="7"/>
        <v>0</v>
      </c>
    </row>
    <row r="25" spans="2:16">
      <c r="B25" s="140">
        <f t="shared" si="0"/>
        <v>2031</v>
      </c>
      <c r="C25" s="141"/>
      <c r="D25" s="132"/>
      <c r="E25" s="132">
        <f t="shared" si="5"/>
        <v>51.74</v>
      </c>
      <c r="F25" s="134">
        <f t="shared" si="1"/>
        <v>15.543138668589283</v>
      </c>
      <c r="G25" s="132">
        <f t="shared" si="5"/>
        <v>0</v>
      </c>
      <c r="H25" s="132">
        <f t="shared" si="5"/>
        <v>0</v>
      </c>
      <c r="I25" s="134">
        <f t="shared" si="3"/>
        <v>15.543138668589283</v>
      </c>
      <c r="J25" s="134">
        <f t="shared" si="2"/>
        <v>51.74</v>
      </c>
      <c r="K25" s="132">
        <f t="shared" si="6"/>
        <v>0.83</v>
      </c>
      <c r="L25" s="123"/>
      <c r="N25" s="135"/>
      <c r="O25" s="137"/>
      <c r="P25" s="169">
        <f t="shared" si="7"/>
        <v>0</v>
      </c>
    </row>
    <row r="26" spans="2:16">
      <c r="B26" s="140">
        <f t="shared" si="0"/>
        <v>2032</v>
      </c>
      <c r="C26" s="141"/>
      <c r="D26" s="132"/>
      <c r="E26" s="132">
        <f t="shared" si="5"/>
        <v>52.93</v>
      </c>
      <c r="F26" s="134">
        <f t="shared" si="1"/>
        <v>15.900624849795724</v>
      </c>
      <c r="G26" s="132">
        <f t="shared" si="5"/>
        <v>0</v>
      </c>
      <c r="H26" s="132">
        <f t="shared" si="5"/>
        <v>0</v>
      </c>
      <c r="I26" s="134">
        <f t="shared" si="3"/>
        <v>15.900624849795724</v>
      </c>
      <c r="J26" s="134">
        <f t="shared" si="2"/>
        <v>52.93</v>
      </c>
      <c r="K26" s="132">
        <f t="shared" si="6"/>
        <v>0.85</v>
      </c>
      <c r="L26" s="123"/>
      <c r="N26" s="135"/>
      <c r="O26" s="137"/>
      <c r="P26" s="169">
        <f t="shared" si="7"/>
        <v>0</v>
      </c>
    </row>
    <row r="27" spans="2:16">
      <c r="B27" s="140">
        <f t="shared" si="0"/>
        <v>2033</v>
      </c>
      <c r="C27" s="131"/>
      <c r="D27" s="132"/>
      <c r="E27" s="132">
        <f t="shared" si="5"/>
        <v>54.15</v>
      </c>
      <c r="F27" s="134">
        <f t="shared" si="1"/>
        <v>16.267123287671232</v>
      </c>
      <c r="G27" s="132">
        <f t="shared" si="5"/>
        <v>0</v>
      </c>
      <c r="H27" s="132">
        <f t="shared" si="5"/>
        <v>0</v>
      </c>
      <c r="I27" s="134">
        <f t="shared" si="3"/>
        <v>16.267123287671232</v>
      </c>
      <c r="J27" s="134">
        <f t="shared" si="2"/>
        <v>54.15</v>
      </c>
      <c r="K27" s="132">
        <f t="shared" si="6"/>
        <v>0.87</v>
      </c>
      <c r="L27" s="123"/>
      <c r="P27" s="169">
        <f t="shared" si="7"/>
        <v>0</v>
      </c>
    </row>
    <row r="28" spans="2:16">
      <c r="B28" s="140">
        <f t="shared" si="0"/>
        <v>2034</v>
      </c>
      <c r="C28" s="141"/>
      <c r="D28" s="132"/>
      <c r="E28" s="132">
        <f t="shared" si="5"/>
        <v>55.4</v>
      </c>
      <c r="F28" s="134">
        <f t="shared" si="1"/>
        <v>16.642633982215813</v>
      </c>
      <c r="G28" s="132">
        <f t="shared" si="5"/>
        <v>0</v>
      </c>
      <c r="H28" s="132">
        <f t="shared" si="5"/>
        <v>0</v>
      </c>
      <c r="I28" s="134">
        <f t="shared" si="3"/>
        <v>16.642633982215813</v>
      </c>
      <c r="J28" s="134">
        <f t="shared" si="2"/>
        <v>55.4</v>
      </c>
      <c r="K28" s="132">
        <f t="shared" si="6"/>
        <v>0.89</v>
      </c>
      <c r="L28" s="123"/>
      <c r="P28" s="169">
        <f t="shared" si="7"/>
        <v>0</v>
      </c>
    </row>
    <row r="29" spans="2:16">
      <c r="B29" s="140">
        <f t="shared" si="0"/>
        <v>2035</v>
      </c>
      <c r="C29" s="131">
        <f>$C$55</f>
        <v>1417.4139219193135</v>
      </c>
      <c r="D29" s="132">
        <f>C29*$C$62</f>
        <v>100.72130980638511</v>
      </c>
      <c r="E29" s="132">
        <f t="shared" si="5"/>
        <v>56.62</v>
      </c>
      <c r="F29" s="134">
        <f t="shared" si="1"/>
        <v>47.26667562075977</v>
      </c>
      <c r="G29" s="132">
        <f t="shared" si="5"/>
        <v>0</v>
      </c>
      <c r="H29" s="132">
        <f t="shared" si="5"/>
        <v>0</v>
      </c>
      <c r="I29" s="134">
        <f t="shared" si="3"/>
        <v>47.26667562075977</v>
      </c>
      <c r="J29" s="134">
        <f t="shared" si="2"/>
        <v>157.34</v>
      </c>
      <c r="K29" s="132">
        <f t="shared" si="6"/>
        <v>0.91</v>
      </c>
      <c r="L29" s="123"/>
      <c r="P29" s="169">
        <f t="shared" ref="P29:P36" si="8">ROUND(P28*(1+$J66),2)</f>
        <v>0</v>
      </c>
    </row>
    <row r="30" spans="2:16">
      <c r="B30" s="140">
        <f t="shared" si="0"/>
        <v>2036</v>
      </c>
      <c r="C30" s="141"/>
      <c r="D30" s="132">
        <f t="shared" si="5"/>
        <v>102.94</v>
      </c>
      <c r="E30" s="132">
        <f t="shared" si="5"/>
        <v>57.87</v>
      </c>
      <c r="F30" s="134">
        <f t="shared" si="1"/>
        <v>48.308699831771214</v>
      </c>
      <c r="G30" s="132">
        <f t="shared" si="5"/>
        <v>0</v>
      </c>
      <c r="H30" s="132">
        <f t="shared" si="5"/>
        <v>0</v>
      </c>
      <c r="I30" s="134">
        <f t="shared" si="3"/>
        <v>48.308699831771214</v>
      </c>
      <c r="J30" s="134">
        <f t="shared" si="2"/>
        <v>160.81</v>
      </c>
      <c r="K30" s="132">
        <f t="shared" si="6"/>
        <v>0.93</v>
      </c>
      <c r="L30" s="123"/>
      <c r="P30" s="169">
        <f t="shared" si="8"/>
        <v>0</v>
      </c>
    </row>
    <row r="31" spans="2:16">
      <c r="B31" s="140">
        <f t="shared" si="0"/>
        <v>2037</v>
      </c>
      <c r="C31" s="141"/>
      <c r="D31" s="132">
        <f t="shared" si="5"/>
        <v>105.2</v>
      </c>
      <c r="E31" s="132">
        <f t="shared" si="5"/>
        <v>59.14</v>
      </c>
      <c r="F31" s="134">
        <f t="shared" si="1"/>
        <v>49.369142033165112</v>
      </c>
      <c r="G31" s="132">
        <f t="shared" si="5"/>
        <v>0</v>
      </c>
      <c r="H31" s="132">
        <f t="shared" si="5"/>
        <v>0</v>
      </c>
      <c r="I31" s="134">
        <f t="shared" si="3"/>
        <v>49.369142033165112</v>
      </c>
      <c r="J31" s="134">
        <f t="shared" si="2"/>
        <v>164.34</v>
      </c>
      <c r="K31" s="132">
        <f t="shared" si="6"/>
        <v>0.95</v>
      </c>
      <c r="L31" s="123"/>
      <c r="P31" s="169">
        <f t="shared" si="8"/>
        <v>0</v>
      </c>
    </row>
    <row r="32" spans="2:16">
      <c r="B32" s="140">
        <f t="shared" si="0"/>
        <v>2038</v>
      </c>
      <c r="C32" s="141"/>
      <c r="D32" s="132">
        <f t="shared" si="5"/>
        <v>107.62</v>
      </c>
      <c r="E32" s="132">
        <f t="shared" si="5"/>
        <v>60.5</v>
      </c>
      <c r="F32" s="134">
        <f t="shared" si="1"/>
        <v>50.504686373467919</v>
      </c>
      <c r="G32" s="132">
        <f t="shared" si="5"/>
        <v>0</v>
      </c>
      <c r="H32" s="132">
        <f t="shared" si="5"/>
        <v>0</v>
      </c>
      <c r="I32" s="134">
        <f t="shared" si="3"/>
        <v>50.504686373467919</v>
      </c>
      <c r="J32" s="134">
        <f t="shared" si="2"/>
        <v>168.12</v>
      </c>
      <c r="K32" s="132">
        <f t="shared" si="6"/>
        <v>0.97</v>
      </c>
      <c r="L32" s="123"/>
      <c r="P32" s="169">
        <f t="shared" si="8"/>
        <v>0</v>
      </c>
    </row>
    <row r="33" spans="2:16">
      <c r="B33" s="140">
        <f t="shared" si="0"/>
        <v>2039</v>
      </c>
      <c r="C33" s="141"/>
      <c r="D33" s="132">
        <f t="shared" si="5"/>
        <v>110.1</v>
      </c>
      <c r="E33" s="132">
        <f t="shared" si="5"/>
        <v>61.89</v>
      </c>
      <c r="F33" s="134">
        <f t="shared" si="1"/>
        <v>51.667267483777941</v>
      </c>
      <c r="G33" s="132">
        <f t="shared" si="5"/>
        <v>0</v>
      </c>
      <c r="H33" s="132">
        <f t="shared" si="5"/>
        <v>0</v>
      </c>
      <c r="I33" s="134">
        <f t="shared" si="3"/>
        <v>51.667267483777941</v>
      </c>
      <c r="J33" s="134">
        <f t="shared" si="2"/>
        <v>171.99</v>
      </c>
      <c r="K33" s="132">
        <f t="shared" si="6"/>
        <v>0.99</v>
      </c>
      <c r="L33" s="123"/>
      <c r="P33" s="169">
        <f t="shared" si="8"/>
        <v>0</v>
      </c>
    </row>
    <row r="34" spans="2:16">
      <c r="B34" s="140">
        <f t="shared" si="0"/>
        <v>2040</v>
      </c>
      <c r="C34" s="141"/>
      <c r="D34" s="132">
        <f t="shared" si="5"/>
        <v>112.63</v>
      </c>
      <c r="E34" s="132">
        <f t="shared" si="5"/>
        <v>63.31</v>
      </c>
      <c r="F34" s="134">
        <f t="shared" si="1"/>
        <v>52.853881278538815</v>
      </c>
      <c r="G34" s="132">
        <f t="shared" si="5"/>
        <v>0</v>
      </c>
      <c r="H34" s="132">
        <f t="shared" si="5"/>
        <v>0</v>
      </c>
      <c r="I34" s="134">
        <f t="shared" si="3"/>
        <v>52.853881278538815</v>
      </c>
      <c r="J34" s="134">
        <f t="shared" si="2"/>
        <v>175.94</v>
      </c>
      <c r="K34" s="132">
        <f t="shared" si="6"/>
        <v>1.01</v>
      </c>
      <c r="L34" s="123"/>
      <c r="P34" s="169">
        <f t="shared" si="8"/>
        <v>0</v>
      </c>
    </row>
    <row r="35" spans="2:16">
      <c r="B35" s="140">
        <f t="shared" si="0"/>
        <v>2041</v>
      </c>
      <c r="C35" s="141"/>
      <c r="D35" s="132">
        <f t="shared" si="5"/>
        <v>115.22</v>
      </c>
      <c r="E35" s="132">
        <f t="shared" si="5"/>
        <v>64.77</v>
      </c>
      <c r="F35" s="134">
        <f t="shared" si="1"/>
        <v>54.070535928863258</v>
      </c>
      <c r="G35" s="132">
        <f t="shared" si="5"/>
        <v>0</v>
      </c>
      <c r="H35" s="132">
        <f t="shared" si="5"/>
        <v>0</v>
      </c>
      <c r="I35" s="134">
        <f t="shared" si="3"/>
        <v>54.070535928863258</v>
      </c>
      <c r="J35" s="134">
        <f t="shared" si="2"/>
        <v>179.99</v>
      </c>
      <c r="K35" s="132">
        <f t="shared" si="6"/>
        <v>1.03</v>
      </c>
      <c r="L35" s="123"/>
      <c r="P35" s="169">
        <f t="shared" si="8"/>
        <v>0</v>
      </c>
    </row>
    <row r="36" spans="2:16">
      <c r="B36" s="140">
        <f t="shared" si="0"/>
        <v>2042</v>
      </c>
      <c r="C36" s="141"/>
      <c r="D36" s="132">
        <f t="shared" si="5"/>
        <v>117.87</v>
      </c>
      <c r="E36" s="132">
        <f t="shared" si="5"/>
        <v>66.260000000000005</v>
      </c>
      <c r="F36" s="134">
        <f t="shared" si="1"/>
        <v>55.314227349194908</v>
      </c>
      <c r="G36" s="132">
        <f t="shared" si="5"/>
        <v>0</v>
      </c>
      <c r="H36" s="132">
        <f t="shared" si="5"/>
        <v>0</v>
      </c>
      <c r="I36" s="134">
        <f t="shared" si="3"/>
        <v>55.314227349194908</v>
      </c>
      <c r="J36" s="134">
        <f t="shared" si="2"/>
        <v>184.13</v>
      </c>
      <c r="K36" s="132">
        <f t="shared" si="6"/>
        <v>1.05</v>
      </c>
      <c r="L36" s="123"/>
      <c r="P36" s="169">
        <f t="shared" si="8"/>
        <v>0</v>
      </c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">
        <v>117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0.0710599128799291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38.0%)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Walla Walla Wind Resource - 38%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75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126</v>
      </c>
      <c r="C55" s="185">
        <v>1417.4139219193135</v>
      </c>
      <c r="D55" s="121" t="s">
        <v>74</v>
      </c>
      <c r="H55" s="121" t="s">
        <v>9</v>
      </c>
    </row>
    <row r="56" spans="2:24">
      <c r="B56" s="85" t="s">
        <v>111</v>
      </c>
      <c r="C56" s="154">
        <v>37.570551305416139</v>
      </c>
      <c r="D56" s="121" t="s">
        <v>77</v>
      </c>
      <c r="H56" s="121" t="s">
        <v>9</v>
      </c>
    </row>
    <row r="57" spans="2:24">
      <c r="B57" s="85" t="s">
        <v>111</v>
      </c>
      <c r="C57" s="159">
        <v>0.58600709999999989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6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M59" s="158"/>
      <c r="N59" s="159"/>
      <c r="O59" s="156"/>
      <c r="P59" s="160"/>
      <c r="Q59" s="123"/>
      <c r="R59" s="123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123"/>
      <c r="O60" s="156"/>
      <c r="P60" s="160"/>
      <c r="Q60" s="123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23"/>
      <c r="O61" s="157"/>
      <c r="P61" s="160"/>
      <c r="S61" s="123"/>
      <c r="T61" s="123"/>
      <c r="U61" s="123"/>
      <c r="V61" s="123"/>
      <c r="W61" s="123"/>
      <c r="X61" s="123"/>
    </row>
    <row r="62" spans="2:24">
      <c r="C62" s="162">
        <v>7.1059912879929146E-2</v>
      </c>
      <c r="D62" s="121" t="s">
        <v>38</v>
      </c>
      <c r="K62" s="163"/>
      <c r="L62" s="164"/>
      <c r="M62" s="164"/>
      <c r="O62" s="165"/>
    </row>
    <row r="63" spans="2:24">
      <c r="C63" s="166">
        <v>0.38</v>
      </c>
      <c r="D63" s="121" t="s">
        <v>39</v>
      </c>
    </row>
    <row r="64" spans="2:24" ht="13.5" thickBot="1">
      <c r="D64" s="160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9">C66+1</f>
        <v>2018</v>
      </c>
      <c r="D67" s="41">
        <v>2.3E-2</v>
      </c>
      <c r="E67" s="85"/>
      <c r="F67" s="87">
        <f t="shared" ref="F67:F74" si="10">F66+1</f>
        <v>2027</v>
      </c>
      <c r="G67" s="41">
        <v>2.3E-2</v>
      </c>
      <c r="H67" s="85"/>
      <c r="I67" s="87">
        <f t="shared" ref="I67:I74" si="11">I66+1</f>
        <v>2036</v>
      </c>
      <c r="J67" s="41">
        <v>2.1999999999999999E-2</v>
      </c>
    </row>
    <row r="68" spans="3:11">
      <c r="C68" s="87">
        <f t="shared" si="9"/>
        <v>2019</v>
      </c>
      <c r="D68" s="41">
        <v>0.02</v>
      </c>
      <c r="E68" s="85"/>
      <c r="F68" s="87">
        <f t="shared" si="10"/>
        <v>2028</v>
      </c>
      <c r="G68" s="41">
        <v>2.4E-2</v>
      </c>
      <c r="H68" s="85"/>
      <c r="I68" s="87">
        <f t="shared" si="11"/>
        <v>2037</v>
      </c>
      <c r="J68" s="41">
        <v>2.1999999999999999E-2</v>
      </c>
    </row>
    <row r="69" spans="3:11">
      <c r="C69" s="87">
        <f t="shared" si="9"/>
        <v>2020</v>
      </c>
      <c r="D69" s="41">
        <v>2.1999999999999999E-2</v>
      </c>
      <c r="E69" s="85"/>
      <c r="F69" s="87">
        <f t="shared" si="10"/>
        <v>2029</v>
      </c>
      <c r="G69" s="41">
        <v>2.4E-2</v>
      </c>
      <c r="H69" s="85"/>
      <c r="I69" s="87">
        <f t="shared" si="11"/>
        <v>2038</v>
      </c>
      <c r="J69" s="41">
        <v>2.3E-2</v>
      </c>
    </row>
    <row r="70" spans="3:11">
      <c r="C70" s="87">
        <f t="shared" si="9"/>
        <v>2021</v>
      </c>
      <c r="D70" s="41">
        <v>2.4E-2</v>
      </c>
      <c r="E70" s="85"/>
      <c r="F70" s="87">
        <f t="shared" si="10"/>
        <v>2030</v>
      </c>
      <c r="G70" s="41">
        <v>2.3E-2</v>
      </c>
      <c r="H70" s="85"/>
      <c r="I70" s="87">
        <f t="shared" si="11"/>
        <v>2039</v>
      </c>
      <c r="J70" s="41">
        <v>2.3E-2</v>
      </c>
    </row>
    <row r="71" spans="3:11">
      <c r="C71" s="87">
        <f t="shared" si="9"/>
        <v>2022</v>
      </c>
      <c r="D71" s="41">
        <v>2.4E-2</v>
      </c>
      <c r="E71" s="85"/>
      <c r="F71" s="87">
        <f t="shared" si="10"/>
        <v>2031</v>
      </c>
      <c r="G71" s="41">
        <v>2.3E-2</v>
      </c>
      <c r="H71" s="85"/>
      <c r="I71" s="87">
        <f t="shared" si="11"/>
        <v>2040</v>
      </c>
      <c r="J71" s="41">
        <v>2.3E-2</v>
      </c>
    </row>
    <row r="72" spans="3:11" s="123" customFormat="1">
      <c r="C72" s="87">
        <f t="shared" si="9"/>
        <v>2023</v>
      </c>
      <c r="D72" s="41">
        <v>2.4E-2</v>
      </c>
      <c r="E72" s="86"/>
      <c r="F72" s="87">
        <f t="shared" si="10"/>
        <v>2032</v>
      </c>
      <c r="G72" s="41">
        <v>2.3E-2</v>
      </c>
      <c r="H72" s="86"/>
      <c r="I72" s="87">
        <f t="shared" si="11"/>
        <v>2041</v>
      </c>
      <c r="J72" s="41">
        <v>2.3E-2</v>
      </c>
    </row>
    <row r="73" spans="3:11" s="123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2.3E-2</v>
      </c>
      <c r="H73" s="86"/>
      <c r="I73" s="87">
        <f t="shared" si="11"/>
        <v>2042</v>
      </c>
      <c r="J73" s="41">
        <v>2.3E-2</v>
      </c>
    </row>
    <row r="74" spans="3:11" s="123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2.3E-2</v>
      </c>
      <c r="H74" s="86"/>
      <c r="I74" s="87">
        <f t="shared" si="11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X102"/>
  <sheetViews>
    <sheetView workbookViewId="0">
      <selection activeCell="B3" sqref="B3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0" style="121" hidden="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128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38%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7" t="s">
        <v>55</v>
      </c>
      <c r="J5" s="17" t="s">
        <v>55</v>
      </c>
      <c r="K5" s="125" t="s">
        <v>71</v>
      </c>
      <c r="P5" s="125" t="s">
        <v>70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Yakima Wind Resource - 38%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132"/>
      <c r="N10" s="135"/>
      <c r="P10" s="169">
        <f>$C$59</f>
        <v>0</v>
      </c>
    </row>
    <row r="11" spans="2:18">
      <c r="B11" s="130">
        <f t="shared" ref="B11:B36" si="0">B10+1</f>
        <v>2017</v>
      </c>
      <c r="C11" s="136"/>
      <c r="D11" s="132"/>
      <c r="E11" s="132">
        <f>$C$56</f>
        <v>37.570551305416139</v>
      </c>
      <c r="F11" s="133">
        <f t="shared" ref="F11:F36" si="1">(D11+E11)/(8.76*$C$63)</f>
        <v>11.286515052095693</v>
      </c>
      <c r="G11" s="133">
        <f>$C$58</f>
        <v>0</v>
      </c>
      <c r="H11" s="176">
        <f>$C$59</f>
        <v>0</v>
      </c>
      <c r="I11" s="134">
        <f>F11+H11+G11</f>
        <v>11.286515052095693</v>
      </c>
      <c r="J11" s="134">
        <f t="shared" ref="J11:J36" si="2">ROUND(I11*$C$63*8.76,2)</f>
        <v>37.57</v>
      </c>
      <c r="K11" s="132">
        <f>$C$57</f>
        <v>0.58600709999999989</v>
      </c>
      <c r="N11" s="135"/>
      <c r="P11" s="169">
        <f>ROUND(P10*(1+$D66),2)</f>
        <v>0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38.43</v>
      </c>
      <c r="F12" s="134">
        <f t="shared" si="1"/>
        <v>11.544700793078588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ref="I12:I36" si="3">F12+H12+G12</f>
        <v>11.544700793078588</v>
      </c>
      <c r="J12" s="134">
        <f t="shared" si="2"/>
        <v>38.43</v>
      </c>
      <c r="K12" s="132">
        <f>ROUND(K11*(1+(IFERROR(INDEX($D$66:$D$74,MATCH($B12,$C$66:$C$74,0),1),0)+IFERROR(INDEX($G$66:$G$74,MATCH($B12,$F$66:$F$74,0),1),0)+IFERROR(INDEX($J$66:$J$74,MATCH($B12,$I$66:$I$74,0),1),0))),2)</f>
        <v>0.6</v>
      </c>
      <c r="L12" s="123"/>
      <c r="N12" s="135"/>
      <c r="P12" s="169">
        <f t="shared" ref="P12:P19" si="4">ROUND(P11*(1+$D67),2)</f>
        <v>0</v>
      </c>
    </row>
    <row r="13" spans="2:18">
      <c r="B13" s="140">
        <f t="shared" si="0"/>
        <v>2019</v>
      </c>
      <c r="C13" s="141"/>
      <c r="D13" s="132"/>
      <c r="E13" s="132">
        <f t="shared" ref="D13:H36" si="5">ROUND(E12*(1+(IFERROR(INDEX($D$66:$D$74,MATCH($B13,$C$66:$C$74,0),1),0)+IFERROR(INDEX($G$66:$G$74,MATCH($B13,$F$66:$F$74,0),1),0)+IFERROR(INDEX($J$66:$J$74,MATCH($B13,$I$66:$I$74,0),1),0))),2)</f>
        <v>39.200000000000003</v>
      </c>
      <c r="F13" s="134">
        <f t="shared" si="1"/>
        <v>11.77601538091805</v>
      </c>
      <c r="G13" s="132">
        <f t="shared" si="5"/>
        <v>0</v>
      </c>
      <c r="H13" s="132">
        <f t="shared" si="5"/>
        <v>0</v>
      </c>
      <c r="I13" s="134">
        <f t="shared" si="3"/>
        <v>11.77601538091805</v>
      </c>
      <c r="J13" s="134">
        <f t="shared" si="2"/>
        <v>39.200000000000003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0.61</v>
      </c>
      <c r="L13" s="123"/>
      <c r="N13" s="135"/>
      <c r="P13" s="169">
        <f t="shared" si="4"/>
        <v>0</v>
      </c>
    </row>
    <row r="14" spans="2:18">
      <c r="B14" s="140">
        <f t="shared" si="0"/>
        <v>2020</v>
      </c>
      <c r="C14" s="141"/>
      <c r="D14" s="132"/>
      <c r="E14" s="132">
        <f t="shared" si="5"/>
        <v>40.06</v>
      </c>
      <c r="F14" s="134">
        <f t="shared" si="1"/>
        <v>12.034366738764721</v>
      </c>
      <c r="G14" s="132">
        <f t="shared" si="5"/>
        <v>0</v>
      </c>
      <c r="H14" s="132">
        <f t="shared" si="5"/>
        <v>0</v>
      </c>
      <c r="I14" s="134">
        <f t="shared" si="3"/>
        <v>12.034366738764721</v>
      </c>
      <c r="J14" s="134">
        <f t="shared" si="2"/>
        <v>40.06</v>
      </c>
      <c r="K14" s="132">
        <f t="shared" si="6"/>
        <v>0.62</v>
      </c>
      <c r="L14" s="123"/>
      <c r="N14" s="135"/>
      <c r="O14" s="137"/>
      <c r="P14" s="169">
        <f t="shared" si="4"/>
        <v>0</v>
      </c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5"/>
        <v>41.02</v>
      </c>
      <c r="F15" s="134">
        <f t="shared" si="1"/>
        <v>12.32275895217496</v>
      </c>
      <c r="G15" s="132">
        <f t="shared" si="5"/>
        <v>0</v>
      </c>
      <c r="H15" s="132">
        <f t="shared" si="5"/>
        <v>0</v>
      </c>
      <c r="I15" s="134">
        <f t="shared" si="3"/>
        <v>12.32275895217496</v>
      </c>
      <c r="J15" s="134">
        <f t="shared" si="2"/>
        <v>41.02</v>
      </c>
      <c r="K15" s="132">
        <f t="shared" si="6"/>
        <v>0.63</v>
      </c>
      <c r="L15" s="123"/>
      <c r="N15" s="138"/>
      <c r="O15" s="138"/>
      <c r="P15" s="169">
        <f t="shared" si="4"/>
        <v>0</v>
      </c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5"/>
        <v>42</v>
      </c>
      <c r="F16" s="134">
        <f t="shared" si="1"/>
        <v>12.61715933669791</v>
      </c>
      <c r="G16" s="132">
        <f t="shared" si="5"/>
        <v>0</v>
      </c>
      <c r="H16" s="132">
        <f t="shared" si="5"/>
        <v>0</v>
      </c>
      <c r="I16" s="134">
        <f t="shared" si="3"/>
        <v>12.61715933669791</v>
      </c>
      <c r="J16" s="134">
        <f t="shared" si="2"/>
        <v>42</v>
      </c>
      <c r="K16" s="132">
        <f t="shared" si="6"/>
        <v>0.65</v>
      </c>
      <c r="L16" s="123"/>
      <c r="N16" s="135"/>
      <c r="P16" s="169">
        <f t="shared" si="4"/>
        <v>0</v>
      </c>
    </row>
    <row r="17" spans="2:16">
      <c r="B17" s="140">
        <f t="shared" si="0"/>
        <v>2023</v>
      </c>
      <c r="C17" s="141"/>
      <c r="D17" s="132"/>
      <c r="E17" s="132">
        <f t="shared" si="5"/>
        <v>43.01</v>
      </c>
      <c r="F17" s="134">
        <f t="shared" si="1"/>
        <v>12.920571977889932</v>
      </c>
      <c r="G17" s="132">
        <f t="shared" si="5"/>
        <v>0</v>
      </c>
      <c r="H17" s="132">
        <f t="shared" si="5"/>
        <v>0</v>
      </c>
      <c r="I17" s="134">
        <f t="shared" si="3"/>
        <v>12.920571977889932</v>
      </c>
      <c r="J17" s="134">
        <f t="shared" si="2"/>
        <v>43.01</v>
      </c>
      <c r="K17" s="132">
        <f t="shared" si="6"/>
        <v>0.67</v>
      </c>
      <c r="L17" s="123"/>
      <c r="N17" s="135"/>
      <c r="O17" s="137"/>
      <c r="P17" s="169">
        <f t="shared" si="4"/>
        <v>0</v>
      </c>
    </row>
    <row r="18" spans="2:16">
      <c r="B18" s="140">
        <f t="shared" si="0"/>
        <v>2024</v>
      </c>
      <c r="C18" s="141"/>
      <c r="D18" s="132"/>
      <c r="E18" s="132">
        <f t="shared" si="5"/>
        <v>44.04</v>
      </c>
      <c r="F18" s="134">
        <f t="shared" si="1"/>
        <v>13.229992790194665</v>
      </c>
      <c r="G18" s="132">
        <f t="shared" si="5"/>
        <v>0</v>
      </c>
      <c r="H18" s="132">
        <f t="shared" si="5"/>
        <v>0</v>
      </c>
      <c r="I18" s="134">
        <f t="shared" si="3"/>
        <v>13.229992790194665</v>
      </c>
      <c r="J18" s="134">
        <f t="shared" si="2"/>
        <v>44.04</v>
      </c>
      <c r="K18" s="132">
        <f t="shared" si="6"/>
        <v>0.69</v>
      </c>
      <c r="L18" s="123"/>
      <c r="N18" s="135"/>
      <c r="O18" s="137"/>
      <c r="P18" s="169">
        <f t="shared" si="4"/>
        <v>0</v>
      </c>
    </row>
    <row r="19" spans="2:16">
      <c r="B19" s="140">
        <f t="shared" si="0"/>
        <v>2025</v>
      </c>
      <c r="C19" s="141"/>
      <c r="D19" s="132"/>
      <c r="E19" s="132">
        <f t="shared" si="5"/>
        <v>45.05</v>
      </c>
      <c r="F19" s="134">
        <f t="shared" si="1"/>
        <v>13.533405431386687</v>
      </c>
      <c r="G19" s="132">
        <f t="shared" si="5"/>
        <v>0</v>
      </c>
      <c r="H19" s="132">
        <f t="shared" si="5"/>
        <v>0</v>
      </c>
      <c r="I19" s="134">
        <f t="shared" si="3"/>
        <v>13.533405431386687</v>
      </c>
      <c r="J19" s="134">
        <f t="shared" si="2"/>
        <v>45.05</v>
      </c>
      <c r="K19" s="132">
        <f t="shared" si="6"/>
        <v>0.71</v>
      </c>
      <c r="L19" s="123"/>
      <c r="N19" s="135"/>
      <c r="O19" s="137"/>
      <c r="P19" s="169">
        <f t="shared" si="4"/>
        <v>0</v>
      </c>
    </row>
    <row r="20" spans="2:16">
      <c r="B20" s="140">
        <f t="shared" si="0"/>
        <v>2026</v>
      </c>
      <c r="C20" s="141"/>
      <c r="D20" s="132"/>
      <c r="E20" s="132">
        <f t="shared" si="5"/>
        <v>46.09</v>
      </c>
      <c r="F20" s="134">
        <f t="shared" si="1"/>
        <v>13.845830329247779</v>
      </c>
      <c r="G20" s="132">
        <f t="shared" si="5"/>
        <v>0</v>
      </c>
      <c r="H20" s="132">
        <f t="shared" si="5"/>
        <v>0</v>
      </c>
      <c r="I20" s="134">
        <f t="shared" si="3"/>
        <v>13.845830329247779</v>
      </c>
      <c r="J20" s="134">
        <f t="shared" si="2"/>
        <v>46.09</v>
      </c>
      <c r="K20" s="132">
        <f t="shared" si="6"/>
        <v>0.73</v>
      </c>
      <c r="L20" s="123"/>
      <c r="N20" s="135"/>
      <c r="O20" s="137"/>
      <c r="P20" s="169">
        <f>ROUND(P19*(1+$G66),2)</f>
        <v>0</v>
      </c>
    </row>
    <row r="21" spans="2:16">
      <c r="B21" s="140">
        <f t="shared" si="0"/>
        <v>2027</v>
      </c>
      <c r="C21" s="141"/>
      <c r="D21" s="132"/>
      <c r="E21" s="132">
        <f t="shared" si="5"/>
        <v>47.15</v>
      </c>
      <c r="F21" s="134">
        <f t="shared" si="1"/>
        <v>14.164263398221582</v>
      </c>
      <c r="G21" s="132">
        <f t="shared" si="5"/>
        <v>0</v>
      </c>
      <c r="H21" s="132">
        <f t="shared" si="5"/>
        <v>0</v>
      </c>
      <c r="I21" s="134">
        <f t="shared" si="3"/>
        <v>14.164263398221582</v>
      </c>
      <c r="J21" s="134">
        <f t="shared" si="2"/>
        <v>47.15</v>
      </c>
      <c r="K21" s="132">
        <f t="shared" si="6"/>
        <v>0.75</v>
      </c>
      <c r="L21" s="123"/>
      <c r="N21" s="135"/>
      <c r="O21" s="137"/>
      <c r="P21" s="169">
        <f t="shared" ref="P21:P28" si="7">ROUND(P20*(1+$G67),2)</f>
        <v>0</v>
      </c>
    </row>
    <row r="22" spans="2:16">
      <c r="B22" s="140">
        <f t="shared" si="0"/>
        <v>2028</v>
      </c>
      <c r="C22" s="141"/>
      <c r="D22" s="132"/>
      <c r="E22" s="132">
        <f t="shared" si="5"/>
        <v>48.28</v>
      </c>
      <c r="F22" s="134">
        <f t="shared" si="1"/>
        <v>14.503725066089883</v>
      </c>
      <c r="G22" s="132">
        <f t="shared" si="5"/>
        <v>0</v>
      </c>
      <c r="H22" s="132">
        <f t="shared" si="5"/>
        <v>0</v>
      </c>
      <c r="I22" s="134">
        <f t="shared" si="3"/>
        <v>14.503725066089883</v>
      </c>
      <c r="J22" s="134">
        <f t="shared" si="2"/>
        <v>48.28</v>
      </c>
      <c r="K22" s="132">
        <f t="shared" si="6"/>
        <v>0.77</v>
      </c>
      <c r="L22" s="123"/>
      <c r="N22" s="135"/>
      <c r="O22" s="137"/>
      <c r="P22" s="169">
        <f t="shared" si="7"/>
        <v>0</v>
      </c>
    </row>
    <row r="23" spans="2:16">
      <c r="B23" s="140">
        <f t="shared" si="0"/>
        <v>2029</v>
      </c>
      <c r="C23" s="141"/>
      <c r="D23" s="132"/>
      <c r="E23" s="132">
        <f t="shared" si="5"/>
        <v>49.44</v>
      </c>
      <c r="F23" s="134">
        <f t="shared" si="1"/>
        <v>14.852198990627253</v>
      </c>
      <c r="G23" s="132">
        <f t="shared" si="5"/>
        <v>0</v>
      </c>
      <c r="H23" s="132">
        <f t="shared" si="5"/>
        <v>0</v>
      </c>
      <c r="I23" s="134">
        <f t="shared" si="3"/>
        <v>14.852198990627253</v>
      </c>
      <c r="J23" s="134">
        <f t="shared" si="2"/>
        <v>49.44</v>
      </c>
      <c r="K23" s="132">
        <f t="shared" si="6"/>
        <v>0.79</v>
      </c>
      <c r="L23" s="123"/>
      <c r="N23" s="135"/>
      <c r="O23" s="137"/>
      <c r="P23" s="169">
        <f t="shared" si="7"/>
        <v>0</v>
      </c>
    </row>
    <row r="24" spans="2:16">
      <c r="B24" s="140">
        <f t="shared" si="0"/>
        <v>2030</v>
      </c>
      <c r="C24" s="141"/>
      <c r="D24" s="132"/>
      <c r="E24" s="132">
        <f t="shared" si="5"/>
        <v>50.58</v>
      </c>
      <c r="F24" s="134">
        <f t="shared" si="1"/>
        <v>15.194664744051911</v>
      </c>
      <c r="G24" s="132">
        <f t="shared" si="5"/>
        <v>0</v>
      </c>
      <c r="H24" s="132">
        <f t="shared" si="5"/>
        <v>0</v>
      </c>
      <c r="I24" s="134">
        <f t="shared" si="3"/>
        <v>15.194664744051911</v>
      </c>
      <c r="J24" s="134">
        <f t="shared" si="2"/>
        <v>50.58</v>
      </c>
      <c r="K24" s="132">
        <f t="shared" si="6"/>
        <v>0.81</v>
      </c>
      <c r="L24" s="123"/>
      <c r="N24" s="135"/>
      <c r="O24" s="137"/>
      <c r="P24" s="169">
        <f t="shared" si="7"/>
        <v>0</v>
      </c>
    </row>
    <row r="25" spans="2:16">
      <c r="B25" s="140">
        <f t="shared" si="0"/>
        <v>2031</v>
      </c>
      <c r="C25" s="141"/>
      <c r="D25" s="132"/>
      <c r="E25" s="132">
        <f t="shared" si="5"/>
        <v>51.74</v>
      </c>
      <c r="F25" s="134">
        <f t="shared" si="1"/>
        <v>15.543138668589283</v>
      </c>
      <c r="G25" s="132">
        <f t="shared" si="5"/>
        <v>0</v>
      </c>
      <c r="H25" s="132">
        <f t="shared" si="5"/>
        <v>0</v>
      </c>
      <c r="I25" s="134">
        <f t="shared" si="3"/>
        <v>15.543138668589283</v>
      </c>
      <c r="J25" s="134">
        <f t="shared" si="2"/>
        <v>51.74</v>
      </c>
      <c r="K25" s="132">
        <f t="shared" si="6"/>
        <v>0.83</v>
      </c>
      <c r="L25" s="123"/>
      <c r="N25" s="135"/>
      <c r="O25" s="137"/>
      <c r="P25" s="169">
        <f t="shared" si="7"/>
        <v>0</v>
      </c>
    </row>
    <row r="26" spans="2:16">
      <c r="B26" s="140">
        <f t="shared" si="0"/>
        <v>2032</v>
      </c>
      <c r="C26" s="141"/>
      <c r="D26" s="132"/>
      <c r="E26" s="132">
        <f t="shared" si="5"/>
        <v>52.93</v>
      </c>
      <c r="F26" s="134">
        <f t="shared" si="1"/>
        <v>15.900624849795724</v>
      </c>
      <c r="G26" s="132">
        <f t="shared" si="5"/>
        <v>0</v>
      </c>
      <c r="H26" s="132">
        <f t="shared" si="5"/>
        <v>0</v>
      </c>
      <c r="I26" s="134">
        <f t="shared" si="3"/>
        <v>15.900624849795724</v>
      </c>
      <c r="J26" s="134">
        <f t="shared" si="2"/>
        <v>52.93</v>
      </c>
      <c r="K26" s="132">
        <f t="shared" si="6"/>
        <v>0.85</v>
      </c>
      <c r="L26" s="123"/>
      <c r="N26" s="135"/>
      <c r="O26" s="137"/>
      <c r="P26" s="169">
        <f t="shared" si="7"/>
        <v>0</v>
      </c>
    </row>
    <row r="27" spans="2:16">
      <c r="B27" s="140">
        <f t="shared" si="0"/>
        <v>2033</v>
      </c>
      <c r="C27" s="131"/>
      <c r="D27" s="132"/>
      <c r="E27" s="132">
        <f t="shared" si="5"/>
        <v>54.15</v>
      </c>
      <c r="F27" s="134">
        <f t="shared" si="1"/>
        <v>16.267123287671232</v>
      </c>
      <c r="G27" s="132">
        <f t="shared" si="5"/>
        <v>0</v>
      </c>
      <c r="H27" s="132">
        <f t="shared" si="5"/>
        <v>0</v>
      </c>
      <c r="I27" s="134">
        <f t="shared" si="3"/>
        <v>16.267123287671232</v>
      </c>
      <c r="J27" s="134">
        <f t="shared" si="2"/>
        <v>54.15</v>
      </c>
      <c r="K27" s="132">
        <f t="shared" si="6"/>
        <v>0.87</v>
      </c>
      <c r="L27" s="123"/>
      <c r="P27" s="169">
        <f t="shared" si="7"/>
        <v>0</v>
      </c>
    </row>
    <row r="28" spans="2:16">
      <c r="B28" s="140">
        <f t="shared" si="0"/>
        <v>2034</v>
      </c>
      <c r="C28" s="141"/>
      <c r="D28" s="132"/>
      <c r="E28" s="132">
        <f t="shared" si="5"/>
        <v>55.4</v>
      </c>
      <c r="F28" s="134">
        <f t="shared" si="1"/>
        <v>16.642633982215813</v>
      </c>
      <c r="G28" s="132">
        <f t="shared" si="5"/>
        <v>0</v>
      </c>
      <c r="H28" s="132">
        <f t="shared" si="5"/>
        <v>0</v>
      </c>
      <c r="I28" s="134">
        <f t="shared" si="3"/>
        <v>16.642633982215813</v>
      </c>
      <c r="J28" s="134">
        <f t="shared" si="2"/>
        <v>55.4</v>
      </c>
      <c r="K28" s="132">
        <f t="shared" si="6"/>
        <v>0.89</v>
      </c>
      <c r="L28" s="123"/>
      <c r="P28" s="169">
        <f t="shared" si="7"/>
        <v>0</v>
      </c>
    </row>
    <row r="29" spans="2:16">
      <c r="B29" s="140">
        <f t="shared" si="0"/>
        <v>2035</v>
      </c>
      <c r="C29" s="131">
        <f>$C$55</f>
        <v>1417.4139219193135</v>
      </c>
      <c r="D29" s="132">
        <f>C29*$C$62</f>
        <v>100.72130980638511</v>
      </c>
      <c r="E29" s="132">
        <f t="shared" si="5"/>
        <v>56.62</v>
      </c>
      <c r="F29" s="134">
        <f t="shared" si="1"/>
        <v>47.26667562075977</v>
      </c>
      <c r="G29" s="132">
        <f t="shared" si="5"/>
        <v>0</v>
      </c>
      <c r="H29" s="132">
        <f t="shared" si="5"/>
        <v>0</v>
      </c>
      <c r="I29" s="134">
        <f t="shared" si="3"/>
        <v>47.26667562075977</v>
      </c>
      <c r="J29" s="134">
        <f t="shared" si="2"/>
        <v>157.34</v>
      </c>
      <c r="K29" s="132">
        <f t="shared" si="6"/>
        <v>0.91</v>
      </c>
      <c r="L29" s="123"/>
      <c r="P29" s="169">
        <f t="shared" ref="P29:P36" si="8">ROUND(P28*(1+$J66),2)</f>
        <v>0</v>
      </c>
    </row>
    <row r="30" spans="2:16">
      <c r="B30" s="140">
        <f t="shared" si="0"/>
        <v>2036</v>
      </c>
      <c r="C30" s="141"/>
      <c r="D30" s="132">
        <f t="shared" si="5"/>
        <v>102.94</v>
      </c>
      <c r="E30" s="132">
        <f t="shared" si="5"/>
        <v>57.87</v>
      </c>
      <c r="F30" s="134">
        <f t="shared" si="1"/>
        <v>48.308699831771214</v>
      </c>
      <c r="G30" s="132">
        <f t="shared" si="5"/>
        <v>0</v>
      </c>
      <c r="H30" s="132">
        <f t="shared" si="5"/>
        <v>0</v>
      </c>
      <c r="I30" s="134">
        <f t="shared" si="3"/>
        <v>48.308699831771214</v>
      </c>
      <c r="J30" s="134">
        <f t="shared" si="2"/>
        <v>160.81</v>
      </c>
      <c r="K30" s="132">
        <f t="shared" si="6"/>
        <v>0.93</v>
      </c>
      <c r="L30" s="123"/>
      <c r="P30" s="169">
        <f t="shared" si="8"/>
        <v>0</v>
      </c>
    </row>
    <row r="31" spans="2:16">
      <c r="B31" s="140">
        <f t="shared" si="0"/>
        <v>2037</v>
      </c>
      <c r="C31" s="141"/>
      <c r="D31" s="132">
        <f t="shared" si="5"/>
        <v>105.2</v>
      </c>
      <c r="E31" s="132">
        <f t="shared" si="5"/>
        <v>59.14</v>
      </c>
      <c r="F31" s="134">
        <f t="shared" si="1"/>
        <v>49.369142033165112</v>
      </c>
      <c r="G31" s="132">
        <f t="shared" si="5"/>
        <v>0</v>
      </c>
      <c r="H31" s="132">
        <f t="shared" si="5"/>
        <v>0</v>
      </c>
      <c r="I31" s="134">
        <f t="shared" si="3"/>
        <v>49.369142033165112</v>
      </c>
      <c r="J31" s="134">
        <f t="shared" si="2"/>
        <v>164.34</v>
      </c>
      <c r="K31" s="132">
        <f t="shared" si="6"/>
        <v>0.95</v>
      </c>
      <c r="L31" s="123"/>
      <c r="P31" s="169">
        <f t="shared" si="8"/>
        <v>0</v>
      </c>
    </row>
    <row r="32" spans="2:16">
      <c r="B32" s="140">
        <f t="shared" si="0"/>
        <v>2038</v>
      </c>
      <c r="C32" s="141"/>
      <c r="D32" s="132">
        <f t="shared" si="5"/>
        <v>107.62</v>
      </c>
      <c r="E32" s="132">
        <f t="shared" si="5"/>
        <v>60.5</v>
      </c>
      <c r="F32" s="134">
        <f t="shared" si="1"/>
        <v>50.504686373467919</v>
      </c>
      <c r="G32" s="132">
        <f t="shared" si="5"/>
        <v>0</v>
      </c>
      <c r="H32" s="132">
        <f t="shared" si="5"/>
        <v>0</v>
      </c>
      <c r="I32" s="134">
        <f t="shared" si="3"/>
        <v>50.504686373467919</v>
      </c>
      <c r="J32" s="134">
        <f t="shared" si="2"/>
        <v>168.12</v>
      </c>
      <c r="K32" s="132">
        <f t="shared" si="6"/>
        <v>0.97</v>
      </c>
      <c r="L32" s="123"/>
      <c r="P32" s="169">
        <f t="shared" si="8"/>
        <v>0</v>
      </c>
    </row>
    <row r="33" spans="2:16">
      <c r="B33" s="140">
        <f t="shared" si="0"/>
        <v>2039</v>
      </c>
      <c r="C33" s="141"/>
      <c r="D33" s="132">
        <f t="shared" si="5"/>
        <v>110.1</v>
      </c>
      <c r="E33" s="132">
        <f t="shared" si="5"/>
        <v>61.89</v>
      </c>
      <c r="F33" s="134">
        <f t="shared" si="1"/>
        <v>51.667267483777941</v>
      </c>
      <c r="G33" s="132">
        <f t="shared" si="5"/>
        <v>0</v>
      </c>
      <c r="H33" s="132">
        <f t="shared" si="5"/>
        <v>0</v>
      </c>
      <c r="I33" s="134">
        <f t="shared" si="3"/>
        <v>51.667267483777941</v>
      </c>
      <c r="J33" s="134">
        <f t="shared" si="2"/>
        <v>171.99</v>
      </c>
      <c r="K33" s="132">
        <f t="shared" si="6"/>
        <v>0.99</v>
      </c>
      <c r="L33" s="123"/>
      <c r="P33" s="169">
        <f t="shared" si="8"/>
        <v>0</v>
      </c>
    </row>
    <row r="34" spans="2:16">
      <c r="B34" s="140">
        <f t="shared" si="0"/>
        <v>2040</v>
      </c>
      <c r="C34" s="141"/>
      <c r="D34" s="132">
        <f t="shared" si="5"/>
        <v>112.63</v>
      </c>
      <c r="E34" s="132">
        <f t="shared" si="5"/>
        <v>63.31</v>
      </c>
      <c r="F34" s="134">
        <f t="shared" si="1"/>
        <v>52.853881278538815</v>
      </c>
      <c r="G34" s="132">
        <f t="shared" si="5"/>
        <v>0</v>
      </c>
      <c r="H34" s="132">
        <f t="shared" si="5"/>
        <v>0</v>
      </c>
      <c r="I34" s="134">
        <f t="shared" si="3"/>
        <v>52.853881278538815</v>
      </c>
      <c r="J34" s="134">
        <f t="shared" si="2"/>
        <v>175.94</v>
      </c>
      <c r="K34" s="132">
        <f t="shared" si="6"/>
        <v>1.01</v>
      </c>
      <c r="L34" s="123"/>
      <c r="P34" s="169">
        <f t="shared" si="8"/>
        <v>0</v>
      </c>
    </row>
    <row r="35" spans="2:16">
      <c r="B35" s="140">
        <f t="shared" si="0"/>
        <v>2041</v>
      </c>
      <c r="C35" s="141"/>
      <c r="D35" s="132">
        <f t="shared" si="5"/>
        <v>115.22</v>
      </c>
      <c r="E35" s="132">
        <f t="shared" si="5"/>
        <v>64.77</v>
      </c>
      <c r="F35" s="134">
        <f t="shared" si="1"/>
        <v>54.070535928863258</v>
      </c>
      <c r="G35" s="132">
        <f t="shared" si="5"/>
        <v>0</v>
      </c>
      <c r="H35" s="132">
        <f t="shared" si="5"/>
        <v>0</v>
      </c>
      <c r="I35" s="134">
        <f t="shared" si="3"/>
        <v>54.070535928863258</v>
      </c>
      <c r="J35" s="134">
        <f t="shared" si="2"/>
        <v>179.99</v>
      </c>
      <c r="K35" s="132">
        <f t="shared" si="6"/>
        <v>1.03</v>
      </c>
      <c r="L35" s="123"/>
      <c r="P35" s="169">
        <f t="shared" si="8"/>
        <v>0</v>
      </c>
    </row>
    <row r="36" spans="2:16">
      <c r="B36" s="140">
        <f t="shared" si="0"/>
        <v>2042</v>
      </c>
      <c r="C36" s="141"/>
      <c r="D36" s="132">
        <f t="shared" si="5"/>
        <v>117.87</v>
      </c>
      <c r="E36" s="132">
        <f t="shared" si="5"/>
        <v>66.260000000000005</v>
      </c>
      <c r="F36" s="134">
        <f t="shared" si="1"/>
        <v>55.314227349194908</v>
      </c>
      <c r="G36" s="132">
        <f t="shared" si="5"/>
        <v>0</v>
      </c>
      <c r="H36" s="132">
        <f t="shared" si="5"/>
        <v>0</v>
      </c>
      <c r="I36" s="134">
        <f t="shared" si="3"/>
        <v>55.314227349194908</v>
      </c>
      <c r="J36" s="134">
        <f t="shared" si="2"/>
        <v>184.13</v>
      </c>
      <c r="K36" s="132">
        <f t="shared" si="6"/>
        <v>1.05</v>
      </c>
      <c r="L36" s="123"/>
      <c r="P36" s="169">
        <f t="shared" si="8"/>
        <v>0</v>
      </c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">
        <v>117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0.0710599128799291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38.0%)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Yakima Wind Resource - 38%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75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126</v>
      </c>
      <c r="C55" s="185">
        <v>1417.4139219193135</v>
      </c>
      <c r="D55" s="121" t="s">
        <v>74</v>
      </c>
      <c r="H55" s="121" t="s">
        <v>9</v>
      </c>
    </row>
    <row r="56" spans="2:24">
      <c r="B56" s="85" t="s">
        <v>111</v>
      </c>
      <c r="C56" s="154">
        <v>37.570551305416139</v>
      </c>
      <c r="D56" s="121" t="s">
        <v>77</v>
      </c>
      <c r="H56" s="121" t="s">
        <v>9</v>
      </c>
    </row>
    <row r="57" spans="2:24">
      <c r="B57" s="85" t="s">
        <v>111</v>
      </c>
      <c r="C57" s="159">
        <v>0.58600709999999989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6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M59" s="158"/>
      <c r="N59" s="159"/>
      <c r="O59" s="156"/>
      <c r="P59" s="160"/>
      <c r="Q59" s="123"/>
      <c r="R59" s="123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123"/>
      <c r="O60" s="156"/>
      <c r="P60" s="160"/>
      <c r="Q60" s="123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23"/>
      <c r="O61" s="157"/>
      <c r="P61" s="160"/>
      <c r="S61" s="123"/>
      <c r="T61" s="123"/>
      <c r="U61" s="123"/>
      <c r="V61" s="123"/>
      <c r="W61" s="123"/>
      <c r="X61" s="123"/>
    </row>
    <row r="62" spans="2:24">
      <c r="C62" s="162">
        <v>7.1059912879929146E-2</v>
      </c>
      <c r="D62" s="121" t="s">
        <v>38</v>
      </c>
      <c r="K62" s="163"/>
      <c r="L62" s="164"/>
      <c r="M62" s="164"/>
      <c r="O62" s="165"/>
    </row>
    <row r="63" spans="2:24">
      <c r="C63" s="166">
        <v>0.38</v>
      </c>
      <c r="D63" s="121" t="s">
        <v>39</v>
      </c>
    </row>
    <row r="64" spans="2:24" ht="13.5" thickBot="1">
      <c r="D64" s="160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9">C66+1</f>
        <v>2018</v>
      </c>
      <c r="D67" s="41">
        <v>2.3E-2</v>
      </c>
      <c r="E67" s="85"/>
      <c r="F67" s="87">
        <f t="shared" ref="F67:F74" si="10">F66+1</f>
        <v>2027</v>
      </c>
      <c r="G67" s="41">
        <v>2.3E-2</v>
      </c>
      <c r="H67" s="85"/>
      <c r="I67" s="87">
        <f t="shared" ref="I67:I74" si="11">I66+1</f>
        <v>2036</v>
      </c>
      <c r="J67" s="41">
        <v>2.1999999999999999E-2</v>
      </c>
    </row>
    <row r="68" spans="3:11">
      <c r="C68" s="87">
        <f t="shared" si="9"/>
        <v>2019</v>
      </c>
      <c r="D68" s="41">
        <v>0.02</v>
      </c>
      <c r="E68" s="85"/>
      <c r="F68" s="87">
        <f t="shared" si="10"/>
        <v>2028</v>
      </c>
      <c r="G68" s="41">
        <v>2.4E-2</v>
      </c>
      <c r="H68" s="85"/>
      <c r="I68" s="87">
        <f t="shared" si="11"/>
        <v>2037</v>
      </c>
      <c r="J68" s="41">
        <v>2.1999999999999999E-2</v>
      </c>
    </row>
    <row r="69" spans="3:11">
      <c r="C69" s="87">
        <f t="shared" si="9"/>
        <v>2020</v>
      </c>
      <c r="D69" s="41">
        <v>2.1999999999999999E-2</v>
      </c>
      <c r="E69" s="85"/>
      <c r="F69" s="87">
        <f t="shared" si="10"/>
        <v>2029</v>
      </c>
      <c r="G69" s="41">
        <v>2.4E-2</v>
      </c>
      <c r="H69" s="85"/>
      <c r="I69" s="87">
        <f t="shared" si="11"/>
        <v>2038</v>
      </c>
      <c r="J69" s="41">
        <v>2.3E-2</v>
      </c>
    </row>
    <row r="70" spans="3:11">
      <c r="C70" s="87">
        <f t="shared" si="9"/>
        <v>2021</v>
      </c>
      <c r="D70" s="41">
        <v>2.4E-2</v>
      </c>
      <c r="E70" s="85"/>
      <c r="F70" s="87">
        <f t="shared" si="10"/>
        <v>2030</v>
      </c>
      <c r="G70" s="41">
        <v>2.3E-2</v>
      </c>
      <c r="H70" s="85"/>
      <c r="I70" s="87">
        <f t="shared" si="11"/>
        <v>2039</v>
      </c>
      <c r="J70" s="41">
        <v>2.3E-2</v>
      </c>
    </row>
    <row r="71" spans="3:11">
      <c r="C71" s="87">
        <f t="shared" si="9"/>
        <v>2022</v>
      </c>
      <c r="D71" s="41">
        <v>2.4E-2</v>
      </c>
      <c r="E71" s="85"/>
      <c r="F71" s="87">
        <f t="shared" si="10"/>
        <v>2031</v>
      </c>
      <c r="G71" s="41">
        <v>2.3E-2</v>
      </c>
      <c r="H71" s="85"/>
      <c r="I71" s="87">
        <f t="shared" si="11"/>
        <v>2040</v>
      </c>
      <c r="J71" s="41">
        <v>2.3E-2</v>
      </c>
    </row>
    <row r="72" spans="3:11" s="123" customFormat="1">
      <c r="C72" s="87">
        <f t="shared" si="9"/>
        <v>2023</v>
      </c>
      <c r="D72" s="41">
        <v>2.4E-2</v>
      </c>
      <c r="E72" s="86"/>
      <c r="F72" s="87">
        <f t="shared" si="10"/>
        <v>2032</v>
      </c>
      <c r="G72" s="41">
        <v>2.3E-2</v>
      </c>
      <c r="H72" s="86"/>
      <c r="I72" s="87">
        <f t="shared" si="11"/>
        <v>2041</v>
      </c>
      <c r="J72" s="41">
        <v>2.3E-2</v>
      </c>
    </row>
    <row r="73" spans="3:11" s="123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2.3E-2</v>
      </c>
      <c r="H73" s="86"/>
      <c r="I73" s="87">
        <f t="shared" si="11"/>
        <v>2042</v>
      </c>
      <c r="J73" s="41">
        <v>2.3E-2</v>
      </c>
    </row>
    <row r="74" spans="3:11" s="123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2.3E-2</v>
      </c>
      <c r="H74" s="86"/>
      <c r="I74" s="87">
        <f t="shared" si="11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X102"/>
  <sheetViews>
    <sheetView workbookViewId="0">
      <selection activeCell="K12" sqref="K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0" style="121" hidden="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129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38%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7" t="s">
        <v>55</v>
      </c>
      <c r="J5" s="17" t="s">
        <v>55</v>
      </c>
      <c r="K5" s="125" t="s">
        <v>71</v>
      </c>
      <c r="P5" s="125" t="s">
        <v>70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Oregon Wind Resource - 38%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132"/>
      <c r="N10" s="135"/>
      <c r="P10" s="169">
        <f>$C$59</f>
        <v>0</v>
      </c>
    </row>
    <row r="11" spans="2:18">
      <c r="B11" s="130">
        <f t="shared" ref="B11:B36" si="0">B10+1</f>
        <v>2017</v>
      </c>
      <c r="C11" s="136"/>
      <c r="D11" s="132"/>
      <c r="E11" s="132">
        <f>$C$56</f>
        <v>37.570551305416139</v>
      </c>
      <c r="F11" s="133">
        <f t="shared" ref="F11:F36" si="1">(D11+E11)/(8.76*$C$63)</f>
        <v>11.286515052095693</v>
      </c>
      <c r="G11" s="133">
        <f>$C$58</f>
        <v>0</v>
      </c>
      <c r="H11" s="176">
        <f>$C$59</f>
        <v>0</v>
      </c>
      <c r="I11" s="134">
        <f>F11+H11+G11</f>
        <v>11.286515052095693</v>
      </c>
      <c r="J11" s="134">
        <f t="shared" ref="J11:J36" si="2">ROUND(I11*$C$63*8.76,2)</f>
        <v>37.57</v>
      </c>
      <c r="K11" s="132">
        <f>$C$57</f>
        <v>0.58600709999999989</v>
      </c>
      <c r="N11" s="135"/>
      <c r="P11" s="169">
        <f>ROUND(P10*(1+$D66),2)</f>
        <v>0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38.43</v>
      </c>
      <c r="F12" s="134">
        <f t="shared" si="1"/>
        <v>11.544700793078588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ref="I12:I36" si="3">F12+H12+G12</f>
        <v>11.544700793078588</v>
      </c>
      <c r="J12" s="134">
        <f t="shared" si="2"/>
        <v>38.43</v>
      </c>
      <c r="K12" s="132">
        <f>ROUND(K11*(1+(IFERROR(INDEX($D$66:$D$74,MATCH($B12,$C$66:$C$74,0),1),0)+IFERROR(INDEX($G$66:$G$74,MATCH($B12,$F$66:$F$74,0),1),0)+IFERROR(INDEX($J$66:$J$74,MATCH($B12,$I$66:$I$74,0),1),0))),2)</f>
        <v>0.6</v>
      </c>
      <c r="L12" s="123"/>
      <c r="N12" s="135"/>
      <c r="P12" s="169">
        <f t="shared" ref="P12:P19" si="4">ROUND(P11*(1+$D67),2)</f>
        <v>0</v>
      </c>
    </row>
    <row r="13" spans="2:18">
      <c r="B13" s="140">
        <f t="shared" si="0"/>
        <v>2019</v>
      </c>
      <c r="C13" s="141"/>
      <c r="D13" s="132"/>
      <c r="E13" s="132">
        <f t="shared" ref="D13:H36" si="5">ROUND(E12*(1+(IFERROR(INDEX($D$66:$D$74,MATCH($B13,$C$66:$C$74,0),1),0)+IFERROR(INDEX($G$66:$G$74,MATCH($B13,$F$66:$F$74,0),1),0)+IFERROR(INDEX($J$66:$J$74,MATCH($B13,$I$66:$I$74,0),1),0))),2)</f>
        <v>39.200000000000003</v>
      </c>
      <c r="F13" s="134">
        <f t="shared" si="1"/>
        <v>11.77601538091805</v>
      </c>
      <c r="G13" s="132">
        <f t="shared" si="5"/>
        <v>0</v>
      </c>
      <c r="H13" s="132">
        <f t="shared" si="5"/>
        <v>0</v>
      </c>
      <c r="I13" s="134">
        <f t="shared" si="3"/>
        <v>11.77601538091805</v>
      </c>
      <c r="J13" s="134">
        <f t="shared" si="2"/>
        <v>39.200000000000003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0.61</v>
      </c>
      <c r="L13" s="123"/>
      <c r="N13" s="135"/>
      <c r="P13" s="169">
        <f t="shared" si="4"/>
        <v>0</v>
      </c>
    </row>
    <row r="14" spans="2:18">
      <c r="B14" s="140">
        <f t="shared" si="0"/>
        <v>2020</v>
      </c>
      <c r="C14" s="141"/>
      <c r="D14" s="132"/>
      <c r="E14" s="132">
        <f t="shared" si="5"/>
        <v>40.06</v>
      </c>
      <c r="F14" s="134">
        <f t="shared" si="1"/>
        <v>12.034366738764721</v>
      </c>
      <c r="G14" s="132">
        <f t="shared" si="5"/>
        <v>0</v>
      </c>
      <c r="H14" s="132">
        <f t="shared" si="5"/>
        <v>0</v>
      </c>
      <c r="I14" s="134">
        <f t="shared" si="3"/>
        <v>12.034366738764721</v>
      </c>
      <c r="J14" s="134">
        <f t="shared" si="2"/>
        <v>40.06</v>
      </c>
      <c r="K14" s="132">
        <f t="shared" si="6"/>
        <v>0.62</v>
      </c>
      <c r="L14" s="123"/>
      <c r="N14" s="135"/>
      <c r="O14" s="137"/>
      <c r="P14" s="169">
        <f t="shared" si="4"/>
        <v>0</v>
      </c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5"/>
        <v>41.02</v>
      </c>
      <c r="F15" s="134">
        <f t="shared" si="1"/>
        <v>12.32275895217496</v>
      </c>
      <c r="G15" s="132">
        <f t="shared" si="5"/>
        <v>0</v>
      </c>
      <c r="H15" s="132">
        <f t="shared" si="5"/>
        <v>0</v>
      </c>
      <c r="I15" s="134">
        <f t="shared" si="3"/>
        <v>12.32275895217496</v>
      </c>
      <c r="J15" s="134">
        <f t="shared" si="2"/>
        <v>41.02</v>
      </c>
      <c r="K15" s="132">
        <f t="shared" si="6"/>
        <v>0.63</v>
      </c>
      <c r="L15" s="123"/>
      <c r="N15" s="138"/>
      <c r="O15" s="138"/>
      <c r="P15" s="169">
        <f t="shared" si="4"/>
        <v>0</v>
      </c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5"/>
        <v>42</v>
      </c>
      <c r="F16" s="134">
        <f t="shared" si="1"/>
        <v>12.61715933669791</v>
      </c>
      <c r="G16" s="132">
        <f t="shared" si="5"/>
        <v>0</v>
      </c>
      <c r="H16" s="132">
        <f t="shared" si="5"/>
        <v>0</v>
      </c>
      <c r="I16" s="134">
        <f t="shared" si="3"/>
        <v>12.61715933669791</v>
      </c>
      <c r="J16" s="134">
        <f t="shared" si="2"/>
        <v>42</v>
      </c>
      <c r="K16" s="132">
        <f t="shared" si="6"/>
        <v>0.65</v>
      </c>
      <c r="L16" s="123"/>
      <c r="N16" s="135"/>
      <c r="P16" s="169">
        <f t="shared" si="4"/>
        <v>0</v>
      </c>
    </row>
    <row r="17" spans="2:16">
      <c r="B17" s="140">
        <f t="shared" si="0"/>
        <v>2023</v>
      </c>
      <c r="C17" s="141"/>
      <c r="D17" s="132"/>
      <c r="E17" s="132">
        <f t="shared" si="5"/>
        <v>43.01</v>
      </c>
      <c r="F17" s="134">
        <f t="shared" si="1"/>
        <v>12.920571977889932</v>
      </c>
      <c r="G17" s="132">
        <f t="shared" si="5"/>
        <v>0</v>
      </c>
      <c r="H17" s="132">
        <f t="shared" si="5"/>
        <v>0</v>
      </c>
      <c r="I17" s="134">
        <f t="shared" si="3"/>
        <v>12.920571977889932</v>
      </c>
      <c r="J17" s="134">
        <f t="shared" si="2"/>
        <v>43.01</v>
      </c>
      <c r="K17" s="132">
        <f t="shared" si="6"/>
        <v>0.67</v>
      </c>
      <c r="L17" s="123"/>
      <c r="N17" s="135"/>
      <c r="O17" s="137"/>
      <c r="P17" s="169">
        <f t="shared" si="4"/>
        <v>0</v>
      </c>
    </row>
    <row r="18" spans="2:16">
      <c r="B18" s="140">
        <f t="shared" si="0"/>
        <v>2024</v>
      </c>
      <c r="C18" s="141"/>
      <c r="D18" s="132"/>
      <c r="E18" s="132">
        <f t="shared" si="5"/>
        <v>44.04</v>
      </c>
      <c r="F18" s="134">
        <f t="shared" si="1"/>
        <v>13.229992790194665</v>
      </c>
      <c r="G18" s="132">
        <f t="shared" si="5"/>
        <v>0</v>
      </c>
      <c r="H18" s="132">
        <f t="shared" si="5"/>
        <v>0</v>
      </c>
      <c r="I18" s="134">
        <f t="shared" si="3"/>
        <v>13.229992790194665</v>
      </c>
      <c r="J18" s="134">
        <f t="shared" si="2"/>
        <v>44.04</v>
      </c>
      <c r="K18" s="132">
        <f t="shared" si="6"/>
        <v>0.69</v>
      </c>
      <c r="L18" s="123"/>
      <c r="N18" s="135"/>
      <c r="O18" s="137"/>
      <c r="P18" s="169">
        <f t="shared" si="4"/>
        <v>0</v>
      </c>
    </row>
    <row r="19" spans="2:16">
      <c r="B19" s="140">
        <f t="shared" si="0"/>
        <v>2025</v>
      </c>
      <c r="C19" s="141"/>
      <c r="D19" s="132"/>
      <c r="E19" s="132">
        <f t="shared" si="5"/>
        <v>45.05</v>
      </c>
      <c r="F19" s="134">
        <f t="shared" si="1"/>
        <v>13.533405431386687</v>
      </c>
      <c r="G19" s="132">
        <f t="shared" si="5"/>
        <v>0</v>
      </c>
      <c r="H19" s="132">
        <f t="shared" si="5"/>
        <v>0</v>
      </c>
      <c r="I19" s="134">
        <f t="shared" si="3"/>
        <v>13.533405431386687</v>
      </c>
      <c r="J19" s="134">
        <f t="shared" si="2"/>
        <v>45.05</v>
      </c>
      <c r="K19" s="132">
        <f t="shared" si="6"/>
        <v>0.71</v>
      </c>
      <c r="L19" s="123"/>
      <c r="N19" s="135"/>
      <c r="O19" s="137"/>
      <c r="P19" s="169">
        <f t="shared" si="4"/>
        <v>0</v>
      </c>
    </row>
    <row r="20" spans="2:16">
      <c r="B20" s="140">
        <f t="shared" si="0"/>
        <v>2026</v>
      </c>
      <c r="C20" s="141"/>
      <c r="D20" s="132"/>
      <c r="E20" s="132">
        <f t="shared" si="5"/>
        <v>46.09</v>
      </c>
      <c r="F20" s="134">
        <f t="shared" si="1"/>
        <v>13.845830329247779</v>
      </c>
      <c r="G20" s="132">
        <f t="shared" si="5"/>
        <v>0</v>
      </c>
      <c r="H20" s="132">
        <f t="shared" si="5"/>
        <v>0</v>
      </c>
      <c r="I20" s="134">
        <f t="shared" si="3"/>
        <v>13.845830329247779</v>
      </c>
      <c r="J20" s="134">
        <f t="shared" si="2"/>
        <v>46.09</v>
      </c>
      <c r="K20" s="132">
        <f t="shared" si="6"/>
        <v>0.73</v>
      </c>
      <c r="L20" s="123"/>
      <c r="N20" s="135"/>
      <c r="O20" s="137"/>
      <c r="P20" s="169">
        <f>ROUND(P19*(1+$G66),2)</f>
        <v>0</v>
      </c>
    </row>
    <row r="21" spans="2:16">
      <c r="B21" s="140">
        <f t="shared" si="0"/>
        <v>2027</v>
      </c>
      <c r="C21" s="141"/>
      <c r="D21" s="132"/>
      <c r="E21" s="132">
        <f t="shared" si="5"/>
        <v>47.15</v>
      </c>
      <c r="F21" s="134">
        <f t="shared" si="1"/>
        <v>14.164263398221582</v>
      </c>
      <c r="G21" s="132">
        <f t="shared" si="5"/>
        <v>0</v>
      </c>
      <c r="H21" s="132">
        <f t="shared" si="5"/>
        <v>0</v>
      </c>
      <c r="I21" s="134">
        <f t="shared" si="3"/>
        <v>14.164263398221582</v>
      </c>
      <c r="J21" s="134">
        <f t="shared" si="2"/>
        <v>47.15</v>
      </c>
      <c r="K21" s="132">
        <f t="shared" si="6"/>
        <v>0.75</v>
      </c>
      <c r="L21" s="123"/>
      <c r="N21" s="135"/>
      <c r="O21" s="137"/>
      <c r="P21" s="169">
        <f t="shared" ref="P21:P28" si="7">ROUND(P20*(1+$G67),2)</f>
        <v>0</v>
      </c>
    </row>
    <row r="22" spans="2:16">
      <c r="B22" s="140">
        <f t="shared" si="0"/>
        <v>2028</v>
      </c>
      <c r="C22" s="141"/>
      <c r="D22" s="132"/>
      <c r="E22" s="132">
        <f t="shared" si="5"/>
        <v>48.28</v>
      </c>
      <c r="F22" s="134">
        <f t="shared" si="1"/>
        <v>14.503725066089883</v>
      </c>
      <c r="G22" s="132">
        <f t="shared" si="5"/>
        <v>0</v>
      </c>
      <c r="H22" s="132">
        <f t="shared" si="5"/>
        <v>0</v>
      </c>
      <c r="I22" s="134">
        <f t="shared" si="3"/>
        <v>14.503725066089883</v>
      </c>
      <c r="J22" s="134">
        <f t="shared" si="2"/>
        <v>48.28</v>
      </c>
      <c r="K22" s="132">
        <f t="shared" si="6"/>
        <v>0.77</v>
      </c>
      <c r="L22" s="123"/>
      <c r="N22" s="135"/>
      <c r="O22" s="137"/>
      <c r="P22" s="169">
        <f t="shared" si="7"/>
        <v>0</v>
      </c>
    </row>
    <row r="23" spans="2:16">
      <c r="B23" s="140">
        <f t="shared" si="0"/>
        <v>2029</v>
      </c>
      <c r="C23" s="141"/>
      <c r="D23" s="132"/>
      <c r="E23" s="132">
        <f t="shared" si="5"/>
        <v>49.44</v>
      </c>
      <c r="F23" s="134">
        <f t="shared" si="1"/>
        <v>14.852198990627253</v>
      </c>
      <c r="G23" s="132">
        <f t="shared" si="5"/>
        <v>0</v>
      </c>
      <c r="H23" s="132">
        <f t="shared" si="5"/>
        <v>0</v>
      </c>
      <c r="I23" s="134">
        <f t="shared" si="3"/>
        <v>14.852198990627253</v>
      </c>
      <c r="J23" s="134">
        <f t="shared" si="2"/>
        <v>49.44</v>
      </c>
      <c r="K23" s="132">
        <f t="shared" si="6"/>
        <v>0.79</v>
      </c>
      <c r="L23" s="123"/>
      <c r="N23" s="135"/>
      <c r="O23" s="137"/>
      <c r="P23" s="169">
        <f t="shared" si="7"/>
        <v>0</v>
      </c>
    </row>
    <row r="24" spans="2:16">
      <c r="B24" s="140">
        <f t="shared" si="0"/>
        <v>2030</v>
      </c>
      <c r="C24" s="141"/>
      <c r="D24" s="132"/>
      <c r="E24" s="132">
        <f t="shared" si="5"/>
        <v>50.58</v>
      </c>
      <c r="F24" s="134">
        <f t="shared" si="1"/>
        <v>15.194664744051911</v>
      </c>
      <c r="G24" s="132">
        <f t="shared" si="5"/>
        <v>0</v>
      </c>
      <c r="H24" s="132">
        <f t="shared" si="5"/>
        <v>0</v>
      </c>
      <c r="I24" s="134">
        <f t="shared" si="3"/>
        <v>15.194664744051911</v>
      </c>
      <c r="J24" s="134">
        <f t="shared" si="2"/>
        <v>50.58</v>
      </c>
      <c r="K24" s="132">
        <f t="shared" si="6"/>
        <v>0.81</v>
      </c>
      <c r="L24" s="123"/>
      <c r="N24" s="135"/>
      <c r="O24" s="137"/>
      <c r="P24" s="169">
        <f t="shared" si="7"/>
        <v>0</v>
      </c>
    </row>
    <row r="25" spans="2:16">
      <c r="B25" s="140">
        <f t="shared" si="0"/>
        <v>2031</v>
      </c>
      <c r="C25" s="141"/>
      <c r="D25" s="132"/>
      <c r="E25" s="132">
        <f t="shared" si="5"/>
        <v>51.74</v>
      </c>
      <c r="F25" s="134">
        <f t="shared" si="1"/>
        <v>15.543138668589283</v>
      </c>
      <c r="G25" s="132">
        <f t="shared" si="5"/>
        <v>0</v>
      </c>
      <c r="H25" s="132">
        <f t="shared" si="5"/>
        <v>0</v>
      </c>
      <c r="I25" s="134">
        <f t="shared" si="3"/>
        <v>15.543138668589283</v>
      </c>
      <c r="J25" s="134">
        <f t="shared" si="2"/>
        <v>51.74</v>
      </c>
      <c r="K25" s="132">
        <f t="shared" si="6"/>
        <v>0.83</v>
      </c>
      <c r="L25" s="123"/>
      <c r="N25" s="135"/>
      <c r="O25" s="137"/>
      <c r="P25" s="169">
        <f t="shared" si="7"/>
        <v>0</v>
      </c>
    </row>
    <row r="26" spans="2:16">
      <c r="B26" s="140">
        <f t="shared" si="0"/>
        <v>2032</v>
      </c>
      <c r="C26" s="141"/>
      <c r="D26" s="132"/>
      <c r="E26" s="132">
        <f t="shared" si="5"/>
        <v>52.93</v>
      </c>
      <c r="F26" s="134">
        <f t="shared" si="1"/>
        <v>15.900624849795724</v>
      </c>
      <c r="G26" s="132">
        <f t="shared" si="5"/>
        <v>0</v>
      </c>
      <c r="H26" s="132">
        <f t="shared" si="5"/>
        <v>0</v>
      </c>
      <c r="I26" s="134">
        <f t="shared" si="3"/>
        <v>15.900624849795724</v>
      </c>
      <c r="J26" s="134">
        <f t="shared" si="2"/>
        <v>52.93</v>
      </c>
      <c r="K26" s="132">
        <f t="shared" si="6"/>
        <v>0.85</v>
      </c>
      <c r="L26" s="123"/>
      <c r="N26" s="135"/>
      <c r="O26" s="137"/>
      <c r="P26" s="169">
        <f t="shared" si="7"/>
        <v>0</v>
      </c>
    </row>
    <row r="27" spans="2:16">
      <c r="B27" s="140">
        <f t="shared" si="0"/>
        <v>2033</v>
      </c>
      <c r="C27" s="131"/>
      <c r="D27" s="132"/>
      <c r="E27" s="132">
        <f t="shared" si="5"/>
        <v>54.15</v>
      </c>
      <c r="F27" s="134">
        <f t="shared" si="1"/>
        <v>16.267123287671232</v>
      </c>
      <c r="G27" s="132">
        <f t="shared" si="5"/>
        <v>0</v>
      </c>
      <c r="H27" s="132">
        <f t="shared" si="5"/>
        <v>0</v>
      </c>
      <c r="I27" s="134">
        <f t="shared" si="3"/>
        <v>16.267123287671232</v>
      </c>
      <c r="J27" s="134">
        <f t="shared" si="2"/>
        <v>54.15</v>
      </c>
      <c r="K27" s="132">
        <f t="shared" si="6"/>
        <v>0.87</v>
      </c>
      <c r="L27" s="123"/>
      <c r="P27" s="169">
        <f t="shared" si="7"/>
        <v>0</v>
      </c>
    </row>
    <row r="28" spans="2:16">
      <c r="B28" s="140">
        <f t="shared" si="0"/>
        <v>2034</v>
      </c>
      <c r="C28" s="141"/>
      <c r="D28" s="132"/>
      <c r="E28" s="132">
        <f t="shared" si="5"/>
        <v>55.4</v>
      </c>
      <c r="F28" s="134">
        <f t="shared" si="1"/>
        <v>16.642633982215813</v>
      </c>
      <c r="G28" s="132">
        <f t="shared" si="5"/>
        <v>0</v>
      </c>
      <c r="H28" s="132">
        <f t="shared" si="5"/>
        <v>0</v>
      </c>
      <c r="I28" s="134">
        <f t="shared" si="3"/>
        <v>16.642633982215813</v>
      </c>
      <c r="J28" s="134">
        <f t="shared" si="2"/>
        <v>55.4</v>
      </c>
      <c r="K28" s="132">
        <f t="shared" si="6"/>
        <v>0.89</v>
      </c>
      <c r="L28" s="123"/>
      <c r="P28" s="169">
        <f t="shared" si="7"/>
        <v>0</v>
      </c>
    </row>
    <row r="29" spans="2:16">
      <c r="B29" s="140">
        <f t="shared" si="0"/>
        <v>2035</v>
      </c>
      <c r="C29" s="131">
        <f>$C$55</f>
        <v>1397.0737350359179</v>
      </c>
      <c r="D29" s="132">
        <f>C29*$C$62</f>
        <v>99.275937898489545</v>
      </c>
      <c r="E29" s="132">
        <f t="shared" si="5"/>
        <v>56.62</v>
      </c>
      <c r="F29" s="134">
        <f t="shared" si="1"/>
        <v>46.832473533552495</v>
      </c>
      <c r="G29" s="132">
        <f t="shared" si="5"/>
        <v>0</v>
      </c>
      <c r="H29" s="132">
        <f t="shared" si="5"/>
        <v>0</v>
      </c>
      <c r="I29" s="134">
        <f t="shared" si="3"/>
        <v>46.832473533552495</v>
      </c>
      <c r="J29" s="134">
        <f t="shared" si="2"/>
        <v>155.9</v>
      </c>
      <c r="K29" s="132">
        <f t="shared" si="6"/>
        <v>0.91</v>
      </c>
      <c r="L29" s="123"/>
      <c r="P29" s="169">
        <f t="shared" ref="P29:P36" si="8">ROUND(P28*(1+$J66),2)</f>
        <v>0</v>
      </c>
    </row>
    <row r="30" spans="2:16">
      <c r="B30" s="140">
        <f t="shared" si="0"/>
        <v>2036</v>
      </c>
      <c r="C30" s="141"/>
      <c r="D30" s="132">
        <f t="shared" si="5"/>
        <v>101.46</v>
      </c>
      <c r="E30" s="132">
        <f t="shared" si="5"/>
        <v>57.87</v>
      </c>
      <c r="F30" s="134">
        <f t="shared" si="1"/>
        <v>47.864095169430421</v>
      </c>
      <c r="G30" s="132">
        <f t="shared" si="5"/>
        <v>0</v>
      </c>
      <c r="H30" s="132">
        <f t="shared" si="5"/>
        <v>0</v>
      </c>
      <c r="I30" s="134">
        <f t="shared" si="3"/>
        <v>47.864095169430421</v>
      </c>
      <c r="J30" s="134">
        <f t="shared" si="2"/>
        <v>159.33000000000001</v>
      </c>
      <c r="K30" s="132">
        <f t="shared" si="6"/>
        <v>0.93</v>
      </c>
      <c r="L30" s="123"/>
      <c r="P30" s="169">
        <f t="shared" si="8"/>
        <v>0</v>
      </c>
    </row>
    <row r="31" spans="2:16">
      <c r="B31" s="140">
        <f t="shared" si="0"/>
        <v>2037</v>
      </c>
      <c r="C31" s="141"/>
      <c r="D31" s="132">
        <f t="shared" si="5"/>
        <v>103.69</v>
      </c>
      <c r="E31" s="132">
        <f t="shared" si="5"/>
        <v>59.14</v>
      </c>
      <c r="F31" s="134">
        <f t="shared" si="1"/>
        <v>48.915525114155251</v>
      </c>
      <c r="G31" s="132">
        <f t="shared" si="5"/>
        <v>0</v>
      </c>
      <c r="H31" s="132">
        <f t="shared" si="5"/>
        <v>0</v>
      </c>
      <c r="I31" s="134">
        <f t="shared" si="3"/>
        <v>48.915525114155251</v>
      </c>
      <c r="J31" s="134">
        <f t="shared" si="2"/>
        <v>162.83000000000001</v>
      </c>
      <c r="K31" s="132">
        <f t="shared" si="6"/>
        <v>0.95</v>
      </c>
      <c r="L31" s="123"/>
      <c r="P31" s="169">
        <f t="shared" si="8"/>
        <v>0</v>
      </c>
    </row>
    <row r="32" spans="2:16">
      <c r="B32" s="140">
        <f t="shared" si="0"/>
        <v>2038</v>
      </c>
      <c r="C32" s="141"/>
      <c r="D32" s="132">
        <f t="shared" si="5"/>
        <v>106.07</v>
      </c>
      <c r="E32" s="132">
        <f t="shared" si="5"/>
        <v>60.5</v>
      </c>
      <c r="F32" s="134">
        <f t="shared" si="1"/>
        <v>50.039053112232637</v>
      </c>
      <c r="G32" s="132">
        <f t="shared" si="5"/>
        <v>0</v>
      </c>
      <c r="H32" s="132">
        <f t="shared" si="5"/>
        <v>0</v>
      </c>
      <c r="I32" s="134">
        <f t="shared" si="3"/>
        <v>50.039053112232637</v>
      </c>
      <c r="J32" s="134">
        <f t="shared" si="2"/>
        <v>166.57</v>
      </c>
      <c r="K32" s="132">
        <f t="shared" si="6"/>
        <v>0.97</v>
      </c>
      <c r="L32" s="123"/>
      <c r="P32" s="169">
        <f t="shared" si="8"/>
        <v>0</v>
      </c>
    </row>
    <row r="33" spans="2:16">
      <c r="B33" s="140">
        <f t="shared" si="0"/>
        <v>2039</v>
      </c>
      <c r="C33" s="141"/>
      <c r="D33" s="132">
        <f t="shared" si="5"/>
        <v>108.51</v>
      </c>
      <c r="E33" s="132">
        <f t="shared" si="5"/>
        <v>61.89</v>
      </c>
      <c r="F33" s="134">
        <f t="shared" si="1"/>
        <v>51.189617880317236</v>
      </c>
      <c r="G33" s="132">
        <f t="shared" si="5"/>
        <v>0</v>
      </c>
      <c r="H33" s="132">
        <f t="shared" si="5"/>
        <v>0</v>
      </c>
      <c r="I33" s="134">
        <f t="shared" si="3"/>
        <v>51.189617880317236</v>
      </c>
      <c r="J33" s="134">
        <f t="shared" si="2"/>
        <v>170.4</v>
      </c>
      <c r="K33" s="132">
        <f t="shared" si="6"/>
        <v>0.99</v>
      </c>
      <c r="L33" s="123"/>
      <c r="P33" s="169">
        <f t="shared" si="8"/>
        <v>0</v>
      </c>
    </row>
    <row r="34" spans="2:16">
      <c r="B34" s="140">
        <f t="shared" si="0"/>
        <v>2040</v>
      </c>
      <c r="C34" s="141"/>
      <c r="D34" s="132">
        <f t="shared" si="5"/>
        <v>111.01</v>
      </c>
      <c r="E34" s="132">
        <f t="shared" si="5"/>
        <v>63.31</v>
      </c>
      <c r="F34" s="134">
        <f t="shared" si="1"/>
        <v>52.367219418409036</v>
      </c>
      <c r="G34" s="132">
        <f t="shared" si="5"/>
        <v>0</v>
      </c>
      <c r="H34" s="132">
        <f t="shared" si="5"/>
        <v>0</v>
      </c>
      <c r="I34" s="134">
        <f t="shared" si="3"/>
        <v>52.367219418409036</v>
      </c>
      <c r="J34" s="134">
        <f t="shared" si="2"/>
        <v>174.32</v>
      </c>
      <c r="K34" s="132">
        <f t="shared" si="6"/>
        <v>1.01</v>
      </c>
      <c r="L34" s="123"/>
      <c r="P34" s="169">
        <f t="shared" si="8"/>
        <v>0</v>
      </c>
    </row>
    <row r="35" spans="2:16">
      <c r="B35" s="140">
        <f t="shared" si="0"/>
        <v>2041</v>
      </c>
      <c r="C35" s="141"/>
      <c r="D35" s="132">
        <f t="shared" si="5"/>
        <v>113.56</v>
      </c>
      <c r="E35" s="132">
        <f t="shared" si="5"/>
        <v>64.77</v>
      </c>
      <c r="F35" s="134">
        <f t="shared" si="1"/>
        <v>53.57185772650805</v>
      </c>
      <c r="G35" s="132">
        <f t="shared" si="5"/>
        <v>0</v>
      </c>
      <c r="H35" s="132">
        <f t="shared" si="5"/>
        <v>0</v>
      </c>
      <c r="I35" s="134">
        <f t="shared" si="3"/>
        <v>53.57185772650805</v>
      </c>
      <c r="J35" s="134">
        <f t="shared" si="2"/>
        <v>178.33</v>
      </c>
      <c r="K35" s="132">
        <f t="shared" si="6"/>
        <v>1.03</v>
      </c>
      <c r="L35" s="123"/>
      <c r="P35" s="169">
        <f t="shared" si="8"/>
        <v>0</v>
      </c>
    </row>
    <row r="36" spans="2:16">
      <c r="B36" s="140">
        <f t="shared" si="0"/>
        <v>2042</v>
      </c>
      <c r="C36" s="141"/>
      <c r="D36" s="132">
        <f t="shared" si="5"/>
        <v>116.17</v>
      </c>
      <c r="E36" s="132">
        <f t="shared" si="5"/>
        <v>66.260000000000005</v>
      </c>
      <c r="F36" s="134">
        <f t="shared" si="1"/>
        <v>54.803532804614278</v>
      </c>
      <c r="G36" s="132">
        <f t="shared" si="5"/>
        <v>0</v>
      </c>
      <c r="H36" s="132">
        <f t="shared" si="5"/>
        <v>0</v>
      </c>
      <c r="I36" s="134">
        <f t="shared" si="3"/>
        <v>54.803532804614278</v>
      </c>
      <c r="J36" s="134">
        <f t="shared" si="2"/>
        <v>182.43</v>
      </c>
      <c r="K36" s="132">
        <f t="shared" si="6"/>
        <v>1.05</v>
      </c>
      <c r="L36" s="123"/>
      <c r="P36" s="169">
        <f t="shared" si="8"/>
        <v>0</v>
      </c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">
        <v>117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0.0710599128799291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38.0%)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Oregon Wind Resource - 38%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75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126</v>
      </c>
      <c r="C55" s="185">
        <v>1397.0737350359179</v>
      </c>
      <c r="D55" s="121" t="s">
        <v>74</v>
      </c>
      <c r="H55" s="121" t="s">
        <v>9</v>
      </c>
    </row>
    <row r="56" spans="2:24">
      <c r="B56" s="85" t="s">
        <v>111</v>
      </c>
      <c r="C56" s="154">
        <v>37.570551305416139</v>
      </c>
      <c r="D56" s="121" t="s">
        <v>77</v>
      </c>
      <c r="H56" s="121" t="s">
        <v>9</v>
      </c>
    </row>
    <row r="57" spans="2:24">
      <c r="B57" s="85" t="s">
        <v>111</v>
      </c>
      <c r="C57" s="159">
        <v>0.58600709999999989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6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M59" s="158"/>
      <c r="N59" s="159"/>
      <c r="O59" s="156"/>
      <c r="P59" s="160"/>
      <c r="Q59" s="123"/>
      <c r="R59" s="123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123"/>
      <c r="O60" s="156"/>
      <c r="P60" s="160"/>
      <c r="Q60" s="123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23"/>
      <c r="O61" s="157"/>
      <c r="P61" s="160"/>
      <c r="S61" s="123"/>
      <c r="T61" s="123"/>
      <c r="U61" s="123"/>
      <c r="V61" s="123"/>
      <c r="W61" s="123"/>
      <c r="X61" s="123"/>
    </row>
    <row r="62" spans="2:24">
      <c r="C62" s="162">
        <v>7.1059912879929146E-2</v>
      </c>
      <c r="D62" s="121" t="s">
        <v>38</v>
      </c>
      <c r="K62" s="163"/>
      <c r="L62" s="164"/>
      <c r="M62" s="164"/>
      <c r="O62" s="165"/>
    </row>
    <row r="63" spans="2:24">
      <c r="C63" s="166">
        <v>0.38</v>
      </c>
      <c r="D63" s="121" t="s">
        <v>39</v>
      </c>
    </row>
    <row r="64" spans="2:24" ht="13.5" thickBot="1">
      <c r="D64" s="160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9">C66+1</f>
        <v>2018</v>
      </c>
      <c r="D67" s="41">
        <v>2.3E-2</v>
      </c>
      <c r="E67" s="85"/>
      <c r="F67" s="87">
        <f t="shared" ref="F67:F74" si="10">F66+1</f>
        <v>2027</v>
      </c>
      <c r="G67" s="41">
        <v>2.3E-2</v>
      </c>
      <c r="H67" s="85"/>
      <c r="I67" s="87">
        <f t="shared" ref="I67:I74" si="11">I66+1</f>
        <v>2036</v>
      </c>
      <c r="J67" s="41">
        <v>2.1999999999999999E-2</v>
      </c>
    </row>
    <row r="68" spans="3:11">
      <c r="C68" s="87">
        <f t="shared" si="9"/>
        <v>2019</v>
      </c>
      <c r="D68" s="41">
        <v>0.02</v>
      </c>
      <c r="E68" s="85"/>
      <c r="F68" s="87">
        <f t="shared" si="10"/>
        <v>2028</v>
      </c>
      <c r="G68" s="41">
        <v>2.4E-2</v>
      </c>
      <c r="H68" s="85"/>
      <c r="I68" s="87">
        <f t="shared" si="11"/>
        <v>2037</v>
      </c>
      <c r="J68" s="41">
        <v>2.1999999999999999E-2</v>
      </c>
    </row>
    <row r="69" spans="3:11">
      <c r="C69" s="87">
        <f t="shared" si="9"/>
        <v>2020</v>
      </c>
      <c r="D69" s="41">
        <v>2.1999999999999999E-2</v>
      </c>
      <c r="E69" s="85"/>
      <c r="F69" s="87">
        <f t="shared" si="10"/>
        <v>2029</v>
      </c>
      <c r="G69" s="41">
        <v>2.4E-2</v>
      </c>
      <c r="H69" s="85"/>
      <c r="I69" s="87">
        <f t="shared" si="11"/>
        <v>2038</v>
      </c>
      <c r="J69" s="41">
        <v>2.3E-2</v>
      </c>
    </row>
    <row r="70" spans="3:11">
      <c r="C70" s="87">
        <f t="shared" si="9"/>
        <v>2021</v>
      </c>
      <c r="D70" s="41">
        <v>2.4E-2</v>
      </c>
      <c r="E70" s="85"/>
      <c r="F70" s="87">
        <f t="shared" si="10"/>
        <v>2030</v>
      </c>
      <c r="G70" s="41">
        <v>2.3E-2</v>
      </c>
      <c r="H70" s="85"/>
      <c r="I70" s="87">
        <f t="shared" si="11"/>
        <v>2039</v>
      </c>
      <c r="J70" s="41">
        <v>2.3E-2</v>
      </c>
    </row>
    <row r="71" spans="3:11">
      <c r="C71" s="87">
        <f t="shared" si="9"/>
        <v>2022</v>
      </c>
      <c r="D71" s="41">
        <v>2.4E-2</v>
      </c>
      <c r="E71" s="85"/>
      <c r="F71" s="87">
        <f t="shared" si="10"/>
        <v>2031</v>
      </c>
      <c r="G71" s="41">
        <v>2.3E-2</v>
      </c>
      <c r="H71" s="85"/>
      <c r="I71" s="87">
        <f t="shared" si="11"/>
        <v>2040</v>
      </c>
      <c r="J71" s="41">
        <v>2.3E-2</v>
      </c>
    </row>
    <row r="72" spans="3:11" s="123" customFormat="1">
      <c r="C72" s="87">
        <f t="shared" si="9"/>
        <v>2023</v>
      </c>
      <c r="D72" s="41">
        <v>2.4E-2</v>
      </c>
      <c r="E72" s="86"/>
      <c r="F72" s="87">
        <f t="shared" si="10"/>
        <v>2032</v>
      </c>
      <c r="G72" s="41">
        <v>2.3E-2</v>
      </c>
      <c r="H72" s="86"/>
      <c r="I72" s="87">
        <f t="shared" si="11"/>
        <v>2041</v>
      </c>
      <c r="J72" s="41">
        <v>2.3E-2</v>
      </c>
    </row>
    <row r="73" spans="3:11" s="123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2.3E-2</v>
      </c>
      <c r="H73" s="86"/>
      <c r="I73" s="87">
        <f t="shared" si="11"/>
        <v>2042</v>
      </c>
      <c r="J73" s="41">
        <v>2.3E-2</v>
      </c>
    </row>
    <row r="74" spans="3:11" s="123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2.3E-2</v>
      </c>
      <c r="H74" s="86"/>
      <c r="I74" s="87">
        <f t="shared" si="11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X102"/>
  <sheetViews>
    <sheetView workbookViewId="0">
      <selection activeCell="B3" sqref="B3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2" width="9.33203125" style="121"/>
    <col min="13" max="13" width="9.6640625" style="121" bestFit="1" customWidth="1"/>
    <col min="14" max="15" width="17" style="121" customWidth="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171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25%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25" t="s">
        <v>83</v>
      </c>
      <c r="J5" s="17" t="s">
        <v>55</v>
      </c>
      <c r="K5" s="125" t="s">
        <v>71</v>
      </c>
      <c r="P5" s="125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Yakima Solar Resource-2030 - 25%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32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/>
      <c r="E11" s="132">
        <f>$C$56</f>
        <v>18.74175672264068</v>
      </c>
      <c r="F11" s="133">
        <f t="shared" ref="F11:F36" si="1">(D11+E11)/(8.76*$C$63)</f>
        <v>8.5922487771362537</v>
      </c>
      <c r="G11" s="133">
        <f>$C$58</f>
        <v>0</v>
      </c>
      <c r="H11" s="132">
        <f>$C$59</f>
        <v>0</v>
      </c>
      <c r="I11" s="134">
        <f t="shared" ref="I11:I36" si="2">F11+H11+G11</f>
        <v>8.5922487771362537</v>
      </c>
      <c r="J11" s="134">
        <f t="shared" ref="J11:J36" si="3">ROUND(I11*$C$63*8.76,2)</f>
        <v>18.739999999999998</v>
      </c>
      <c r="K11" s="132">
        <f>$C$57</f>
        <v>0.61668809999999996</v>
      </c>
      <c r="M11" s="239">
        <v>34.793006303232339</v>
      </c>
      <c r="N11" s="135"/>
      <c r="P11" s="169"/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19.170000000000002</v>
      </c>
      <c r="F12" s="134">
        <f t="shared" si="1"/>
        <v>8.7885789734279598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8.7885789734279598</v>
      </c>
      <c r="J12" s="134">
        <f t="shared" si="3"/>
        <v>19.170000000000002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19.55</v>
      </c>
      <c r="F13" s="134">
        <f t="shared" si="1"/>
        <v>8.9627918064953889</v>
      </c>
      <c r="G13" s="132">
        <f t="shared" si="4"/>
        <v>0</v>
      </c>
      <c r="H13" s="132">
        <f t="shared" si="4"/>
        <v>0</v>
      </c>
      <c r="I13" s="134">
        <f t="shared" si="2"/>
        <v>8.9627918064953889</v>
      </c>
      <c r="J13" s="134">
        <f t="shared" si="3"/>
        <v>19.55</v>
      </c>
      <c r="K13" s="132">
        <f t="shared" ref="K13:K36" si="5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/>
      <c r="E14" s="132">
        <f t="shared" si="4"/>
        <v>19.98</v>
      </c>
      <c r="F14" s="134">
        <f t="shared" si="1"/>
        <v>9.1599273807559012</v>
      </c>
      <c r="G14" s="132">
        <f t="shared" si="4"/>
        <v>0</v>
      </c>
      <c r="H14" s="132">
        <f t="shared" si="4"/>
        <v>0</v>
      </c>
      <c r="I14" s="134">
        <f t="shared" si="2"/>
        <v>9.1599273807559012</v>
      </c>
      <c r="J14" s="134">
        <f t="shared" si="3"/>
        <v>19.98</v>
      </c>
      <c r="K14" s="132">
        <f t="shared" si="5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4"/>
        <v>20.46</v>
      </c>
      <c r="F15" s="134">
        <f t="shared" si="1"/>
        <v>9.3799856962094967</v>
      </c>
      <c r="G15" s="132">
        <f t="shared" si="4"/>
        <v>0</v>
      </c>
      <c r="H15" s="132">
        <f t="shared" si="4"/>
        <v>0</v>
      </c>
      <c r="I15" s="134">
        <f t="shared" si="2"/>
        <v>9.3799856962094967</v>
      </c>
      <c r="J15" s="134">
        <f t="shared" si="3"/>
        <v>20.46</v>
      </c>
      <c r="K15" s="132">
        <f t="shared" si="5"/>
        <v>0.67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4"/>
        <v>20.95</v>
      </c>
      <c r="F16" s="134">
        <f t="shared" si="1"/>
        <v>9.6046285599017072</v>
      </c>
      <c r="G16" s="132">
        <f t="shared" si="4"/>
        <v>0</v>
      </c>
      <c r="H16" s="132">
        <f t="shared" si="4"/>
        <v>0</v>
      </c>
      <c r="I16" s="134">
        <f t="shared" si="2"/>
        <v>9.6046285599017072</v>
      </c>
      <c r="J16" s="134">
        <f t="shared" si="3"/>
        <v>20.95</v>
      </c>
      <c r="K16" s="132">
        <f t="shared" si="5"/>
        <v>0.69</v>
      </c>
      <c r="L16" s="123"/>
      <c r="N16" s="135"/>
      <c r="P16" s="169"/>
    </row>
    <row r="17" spans="2:17">
      <c r="B17" s="140">
        <f t="shared" si="0"/>
        <v>2023</v>
      </c>
      <c r="C17" s="141"/>
      <c r="D17" s="132"/>
      <c r="E17" s="132">
        <f t="shared" si="4"/>
        <v>21.45</v>
      </c>
      <c r="F17" s="134">
        <f t="shared" si="1"/>
        <v>9.833855971832536</v>
      </c>
      <c r="G17" s="132">
        <f t="shared" si="4"/>
        <v>0</v>
      </c>
      <c r="H17" s="132">
        <f t="shared" si="4"/>
        <v>0</v>
      </c>
      <c r="I17" s="134">
        <f t="shared" si="2"/>
        <v>9.833855971832536</v>
      </c>
      <c r="J17" s="134">
        <f t="shared" si="3"/>
        <v>21.45</v>
      </c>
      <c r="K17" s="132">
        <f t="shared" si="5"/>
        <v>0.71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/>
      <c r="E18" s="132">
        <f t="shared" si="4"/>
        <v>21.96</v>
      </c>
      <c r="F18" s="134">
        <f t="shared" si="1"/>
        <v>10.067667932001982</v>
      </c>
      <c r="G18" s="132">
        <f t="shared" si="4"/>
        <v>0</v>
      </c>
      <c r="H18" s="132">
        <f t="shared" si="4"/>
        <v>0</v>
      </c>
      <c r="I18" s="134">
        <f t="shared" si="2"/>
        <v>10.067667932001982</v>
      </c>
      <c r="J18" s="134">
        <f t="shared" si="3"/>
        <v>21.96</v>
      </c>
      <c r="K18" s="132">
        <f t="shared" si="5"/>
        <v>0.73</v>
      </c>
      <c r="L18" s="123"/>
      <c r="P18" s="169"/>
    </row>
    <row r="19" spans="2:17">
      <c r="B19" s="140">
        <f t="shared" si="0"/>
        <v>2025</v>
      </c>
      <c r="C19" s="141"/>
      <c r="D19" s="132"/>
      <c r="E19" s="132">
        <f t="shared" si="4"/>
        <v>22.47</v>
      </c>
      <c r="F19" s="134">
        <f t="shared" si="1"/>
        <v>10.301479892171425</v>
      </c>
      <c r="G19" s="132">
        <f t="shared" si="4"/>
        <v>0</v>
      </c>
      <c r="H19" s="132">
        <f t="shared" si="4"/>
        <v>0</v>
      </c>
      <c r="I19" s="134">
        <f t="shared" si="2"/>
        <v>10.301479892171425</v>
      </c>
      <c r="J19" s="134">
        <f t="shared" si="3"/>
        <v>22.47</v>
      </c>
      <c r="K19" s="132">
        <f t="shared" si="5"/>
        <v>0.75</v>
      </c>
      <c r="L19" s="123"/>
      <c r="P19" s="169"/>
    </row>
    <row r="20" spans="2:17">
      <c r="B20" s="140">
        <f t="shared" si="0"/>
        <v>2026</v>
      </c>
      <c r="C20" s="141"/>
      <c r="D20" s="132"/>
      <c r="E20" s="132">
        <f t="shared" si="4"/>
        <v>22.99</v>
      </c>
      <c r="F20" s="134">
        <f t="shared" si="1"/>
        <v>10.539876400579487</v>
      </c>
      <c r="G20" s="132">
        <f t="shared" si="4"/>
        <v>0</v>
      </c>
      <c r="H20" s="132">
        <f t="shared" si="4"/>
        <v>0</v>
      </c>
      <c r="I20" s="134">
        <f t="shared" si="2"/>
        <v>10.539876400579487</v>
      </c>
      <c r="J20" s="134">
        <f t="shared" si="3"/>
        <v>22.99</v>
      </c>
      <c r="K20" s="132">
        <f t="shared" si="5"/>
        <v>0.77</v>
      </c>
      <c r="L20" s="123"/>
      <c r="P20" s="169"/>
      <c r="Q20" s="170"/>
    </row>
    <row r="21" spans="2:17">
      <c r="B21" s="140">
        <f t="shared" si="0"/>
        <v>2027</v>
      </c>
      <c r="C21" s="141"/>
      <c r="D21" s="132"/>
      <c r="E21" s="132">
        <f t="shared" si="4"/>
        <v>23.52</v>
      </c>
      <c r="F21" s="134">
        <f t="shared" si="1"/>
        <v>10.782857457226166</v>
      </c>
      <c r="G21" s="132">
        <f t="shared" si="4"/>
        <v>0</v>
      </c>
      <c r="H21" s="132">
        <f t="shared" si="4"/>
        <v>0</v>
      </c>
      <c r="I21" s="134">
        <f t="shared" si="2"/>
        <v>10.782857457226166</v>
      </c>
      <c r="J21" s="134">
        <f t="shared" si="3"/>
        <v>23.52</v>
      </c>
      <c r="K21" s="132">
        <f t="shared" si="5"/>
        <v>0.79</v>
      </c>
      <c r="L21" s="123"/>
      <c r="P21" s="169"/>
    </row>
    <row r="22" spans="2:17">
      <c r="B22" s="140">
        <f t="shared" si="0"/>
        <v>2028</v>
      </c>
      <c r="C22" s="141"/>
      <c r="D22" s="132"/>
      <c r="E22" s="132">
        <f t="shared" si="4"/>
        <v>24.08</v>
      </c>
      <c r="F22" s="134">
        <f t="shared" si="1"/>
        <v>11.039592158588693</v>
      </c>
      <c r="G22" s="132">
        <f t="shared" si="4"/>
        <v>0</v>
      </c>
      <c r="H22" s="132">
        <f t="shared" si="4"/>
        <v>0</v>
      </c>
      <c r="I22" s="134">
        <f t="shared" si="2"/>
        <v>11.039592158588693</v>
      </c>
      <c r="J22" s="134">
        <f t="shared" si="3"/>
        <v>24.08</v>
      </c>
      <c r="K22" s="132">
        <f t="shared" si="5"/>
        <v>0.81</v>
      </c>
      <c r="L22" s="123"/>
      <c r="P22" s="169"/>
    </row>
    <row r="23" spans="2:17">
      <c r="B23" s="140">
        <f t="shared" si="0"/>
        <v>2029</v>
      </c>
      <c r="C23" s="141"/>
      <c r="D23" s="132"/>
      <c r="E23" s="132">
        <f t="shared" si="4"/>
        <v>24.66</v>
      </c>
      <c r="F23" s="134">
        <f t="shared" si="1"/>
        <v>11.305495956428455</v>
      </c>
      <c r="G23" s="132">
        <f t="shared" si="4"/>
        <v>0</v>
      </c>
      <c r="H23" s="132">
        <f t="shared" si="4"/>
        <v>0</v>
      </c>
      <c r="I23" s="134">
        <f t="shared" si="2"/>
        <v>11.305495956428455</v>
      </c>
      <c r="J23" s="134">
        <f t="shared" si="3"/>
        <v>24.66</v>
      </c>
      <c r="K23" s="132">
        <f t="shared" si="5"/>
        <v>0.83</v>
      </c>
      <c r="L23" s="123"/>
      <c r="P23" s="169"/>
    </row>
    <row r="24" spans="2:17">
      <c r="B24" s="140">
        <f t="shared" si="0"/>
        <v>2030</v>
      </c>
      <c r="C24" s="131">
        <f>$C$55</f>
        <v>1192.5044909019937</v>
      </c>
      <c r="D24" s="132">
        <f>C24*$C$62</f>
        <v>92.05729505283152</v>
      </c>
      <c r="E24" s="132">
        <f t="shared" si="4"/>
        <v>25.23</v>
      </c>
      <c r="F24" s="134">
        <f t="shared" si="1"/>
        <v>53.770926194656035</v>
      </c>
      <c r="G24" s="132">
        <f t="shared" si="4"/>
        <v>0</v>
      </c>
      <c r="H24" s="132">
        <f t="shared" si="4"/>
        <v>0</v>
      </c>
      <c r="I24" s="134">
        <f t="shared" si="2"/>
        <v>53.770926194656035</v>
      </c>
      <c r="J24" s="134">
        <f t="shared" si="3"/>
        <v>117.29</v>
      </c>
      <c r="K24" s="132">
        <f t="shared" si="5"/>
        <v>0.85</v>
      </c>
      <c r="L24" s="123"/>
      <c r="P24" s="169"/>
    </row>
    <row r="25" spans="2:17">
      <c r="B25" s="140">
        <f t="shared" si="0"/>
        <v>2031</v>
      </c>
      <c r="C25" s="141"/>
      <c r="D25" s="132">
        <f t="shared" si="4"/>
        <v>94.17</v>
      </c>
      <c r="E25" s="132">
        <f t="shared" si="4"/>
        <v>25.81</v>
      </c>
      <c r="F25" s="134">
        <f t="shared" si="1"/>
        <v>55.005409766921574</v>
      </c>
      <c r="G25" s="132">
        <f t="shared" si="4"/>
        <v>0</v>
      </c>
      <c r="H25" s="132">
        <f t="shared" si="4"/>
        <v>0</v>
      </c>
      <c r="I25" s="134">
        <f t="shared" si="2"/>
        <v>55.005409766921574</v>
      </c>
      <c r="J25" s="134">
        <f t="shared" si="3"/>
        <v>119.98</v>
      </c>
      <c r="K25" s="132">
        <f t="shared" si="5"/>
        <v>0.87</v>
      </c>
      <c r="L25" s="123"/>
      <c r="P25" s="169"/>
    </row>
    <row r="26" spans="2:17">
      <c r="B26" s="140">
        <f t="shared" si="0"/>
        <v>2032</v>
      </c>
      <c r="C26" s="141"/>
      <c r="D26" s="132">
        <f t="shared" si="4"/>
        <v>96.34</v>
      </c>
      <c r="E26" s="132">
        <f t="shared" si="4"/>
        <v>26.4</v>
      </c>
      <c r="F26" s="134">
        <f t="shared" si="1"/>
        <v>56.270745080779747</v>
      </c>
      <c r="G26" s="132">
        <f t="shared" si="4"/>
        <v>0</v>
      </c>
      <c r="H26" s="132">
        <f t="shared" si="4"/>
        <v>0</v>
      </c>
      <c r="I26" s="134">
        <f t="shared" si="2"/>
        <v>56.270745080779747</v>
      </c>
      <c r="J26" s="134">
        <f t="shared" si="3"/>
        <v>122.74</v>
      </c>
      <c r="K26" s="132">
        <f t="shared" si="5"/>
        <v>0.89</v>
      </c>
      <c r="L26" s="123"/>
      <c r="P26" s="169"/>
    </row>
    <row r="27" spans="2:17">
      <c r="B27" s="140">
        <f t="shared" si="0"/>
        <v>2033</v>
      </c>
      <c r="C27" s="141"/>
      <c r="D27" s="132">
        <f t="shared" si="4"/>
        <v>98.56</v>
      </c>
      <c r="E27" s="132">
        <f t="shared" si="4"/>
        <v>27.01</v>
      </c>
      <c r="F27" s="134">
        <f t="shared" si="1"/>
        <v>57.568172232308235</v>
      </c>
      <c r="G27" s="132">
        <f t="shared" si="4"/>
        <v>0</v>
      </c>
      <c r="H27" s="132">
        <f t="shared" si="4"/>
        <v>0</v>
      </c>
      <c r="I27" s="134">
        <f t="shared" si="2"/>
        <v>57.568172232308235</v>
      </c>
      <c r="J27" s="134">
        <f t="shared" si="3"/>
        <v>125.57</v>
      </c>
      <c r="K27" s="132">
        <f t="shared" si="5"/>
        <v>0.91</v>
      </c>
      <c r="L27" s="123"/>
      <c r="P27" s="169"/>
    </row>
    <row r="28" spans="2:17">
      <c r="B28" s="140">
        <f t="shared" si="0"/>
        <v>2034</v>
      </c>
      <c r="C28" s="141"/>
      <c r="D28" s="132">
        <f t="shared" si="4"/>
        <v>100.83</v>
      </c>
      <c r="E28" s="132">
        <f t="shared" si="4"/>
        <v>27.63</v>
      </c>
      <c r="F28" s="134">
        <f t="shared" si="1"/>
        <v>58.893106673268427</v>
      </c>
      <c r="G28" s="132">
        <f t="shared" si="4"/>
        <v>0</v>
      </c>
      <c r="H28" s="132">
        <f t="shared" si="4"/>
        <v>0</v>
      </c>
      <c r="I28" s="134">
        <f t="shared" si="2"/>
        <v>58.893106673268427</v>
      </c>
      <c r="J28" s="134">
        <f t="shared" si="3"/>
        <v>128.46</v>
      </c>
      <c r="K28" s="132">
        <f t="shared" si="5"/>
        <v>0.93</v>
      </c>
      <c r="L28" s="123"/>
      <c r="P28" s="169"/>
    </row>
    <row r="29" spans="2:17">
      <c r="B29" s="140">
        <f t="shared" si="0"/>
        <v>2035</v>
      </c>
      <c r="C29" s="141"/>
      <c r="D29" s="132">
        <f t="shared" si="4"/>
        <v>103.05</v>
      </c>
      <c r="E29" s="132">
        <f t="shared" si="4"/>
        <v>28.24</v>
      </c>
      <c r="F29" s="134">
        <f t="shared" si="1"/>
        <v>60.190533824796908</v>
      </c>
      <c r="G29" s="132">
        <f t="shared" si="4"/>
        <v>0</v>
      </c>
      <c r="H29" s="132">
        <f t="shared" si="4"/>
        <v>0</v>
      </c>
      <c r="I29" s="134">
        <f t="shared" si="2"/>
        <v>60.190533824796908</v>
      </c>
      <c r="J29" s="134">
        <f t="shared" si="3"/>
        <v>131.29</v>
      </c>
      <c r="K29" s="132">
        <f t="shared" si="5"/>
        <v>0.95</v>
      </c>
      <c r="L29" s="123"/>
      <c r="P29" s="169"/>
    </row>
    <row r="30" spans="2:17">
      <c r="B30" s="140">
        <f t="shared" si="0"/>
        <v>2036</v>
      </c>
      <c r="C30" s="141"/>
      <c r="D30" s="132">
        <f t="shared" si="4"/>
        <v>105.32</v>
      </c>
      <c r="E30" s="132">
        <f t="shared" si="4"/>
        <v>28.86</v>
      </c>
      <c r="F30" s="134">
        <f t="shared" si="1"/>
        <v>61.5154682657571</v>
      </c>
      <c r="G30" s="132">
        <f t="shared" si="4"/>
        <v>0</v>
      </c>
      <c r="H30" s="132">
        <f t="shared" si="4"/>
        <v>0</v>
      </c>
      <c r="I30" s="134">
        <f t="shared" si="2"/>
        <v>61.5154682657571</v>
      </c>
      <c r="J30" s="134">
        <f t="shared" si="3"/>
        <v>134.18</v>
      </c>
      <c r="K30" s="132">
        <f t="shared" si="5"/>
        <v>0.97</v>
      </c>
      <c r="L30" s="123"/>
      <c r="P30" s="169"/>
    </row>
    <row r="31" spans="2:17">
      <c r="B31" s="140">
        <f t="shared" si="0"/>
        <v>2037</v>
      </c>
      <c r="C31" s="141"/>
      <c r="D31" s="132">
        <f t="shared" si="4"/>
        <v>107.64</v>
      </c>
      <c r="E31" s="132">
        <f t="shared" si="4"/>
        <v>29.49</v>
      </c>
      <c r="F31" s="134">
        <f t="shared" si="1"/>
        <v>62.867909996148981</v>
      </c>
      <c r="G31" s="132">
        <f t="shared" si="4"/>
        <v>0</v>
      </c>
      <c r="H31" s="132">
        <f t="shared" si="4"/>
        <v>0</v>
      </c>
      <c r="I31" s="134">
        <f t="shared" si="2"/>
        <v>62.867909996148981</v>
      </c>
      <c r="J31" s="134">
        <f t="shared" si="3"/>
        <v>137.13</v>
      </c>
      <c r="K31" s="132">
        <f t="shared" si="5"/>
        <v>0.99</v>
      </c>
      <c r="L31" s="123"/>
      <c r="P31" s="169"/>
    </row>
    <row r="32" spans="2:17">
      <c r="B32" s="140">
        <f t="shared" si="0"/>
        <v>2038</v>
      </c>
      <c r="C32" s="141"/>
      <c r="D32" s="132">
        <f t="shared" si="4"/>
        <v>110.12</v>
      </c>
      <c r="E32" s="132">
        <f t="shared" si="4"/>
        <v>30.17</v>
      </c>
      <c r="F32" s="134">
        <f t="shared" si="1"/>
        <v>64.316627239551835</v>
      </c>
      <c r="G32" s="132">
        <f t="shared" si="4"/>
        <v>0</v>
      </c>
      <c r="H32" s="132">
        <f t="shared" si="4"/>
        <v>0</v>
      </c>
      <c r="I32" s="134">
        <f t="shared" si="2"/>
        <v>64.316627239551835</v>
      </c>
      <c r="J32" s="134">
        <f t="shared" si="3"/>
        <v>140.29</v>
      </c>
      <c r="K32" s="132">
        <f t="shared" si="5"/>
        <v>1.01</v>
      </c>
      <c r="L32" s="123"/>
      <c r="P32" s="169"/>
    </row>
    <row r="33" spans="2:16">
      <c r="B33" s="140">
        <f t="shared" si="0"/>
        <v>2039</v>
      </c>
      <c r="C33" s="141"/>
      <c r="D33" s="132">
        <f t="shared" si="4"/>
        <v>112.65</v>
      </c>
      <c r="E33" s="132">
        <f t="shared" si="4"/>
        <v>30.86</v>
      </c>
      <c r="F33" s="134">
        <f t="shared" si="1"/>
        <v>65.792851772386356</v>
      </c>
      <c r="G33" s="132">
        <f t="shared" si="4"/>
        <v>0</v>
      </c>
      <c r="H33" s="132">
        <f t="shared" si="4"/>
        <v>0</v>
      </c>
      <c r="I33" s="134">
        <f t="shared" si="2"/>
        <v>65.792851772386356</v>
      </c>
      <c r="J33" s="134">
        <f t="shared" si="3"/>
        <v>143.51</v>
      </c>
      <c r="K33" s="132">
        <f t="shared" si="5"/>
        <v>1.03</v>
      </c>
      <c r="L33" s="123"/>
      <c r="P33" s="169"/>
    </row>
    <row r="34" spans="2:16">
      <c r="B34" s="140">
        <f t="shared" si="0"/>
        <v>2040</v>
      </c>
      <c r="C34" s="141"/>
      <c r="D34" s="132">
        <f t="shared" si="4"/>
        <v>115.24</v>
      </c>
      <c r="E34" s="132">
        <f t="shared" si="4"/>
        <v>31.57</v>
      </c>
      <c r="F34" s="134">
        <f t="shared" si="1"/>
        <v>67.305752691129825</v>
      </c>
      <c r="G34" s="132">
        <f t="shared" si="4"/>
        <v>0</v>
      </c>
      <c r="H34" s="132">
        <f t="shared" si="4"/>
        <v>0</v>
      </c>
      <c r="I34" s="134">
        <f t="shared" si="2"/>
        <v>67.305752691129825</v>
      </c>
      <c r="J34" s="134">
        <f t="shared" si="3"/>
        <v>146.81</v>
      </c>
      <c r="K34" s="132">
        <f t="shared" si="5"/>
        <v>1.05</v>
      </c>
      <c r="L34" s="123"/>
      <c r="P34" s="169"/>
    </row>
    <row r="35" spans="2:16">
      <c r="B35" s="140">
        <f t="shared" si="0"/>
        <v>2041</v>
      </c>
      <c r="C35" s="141"/>
      <c r="D35" s="132">
        <f t="shared" si="4"/>
        <v>117.89</v>
      </c>
      <c r="E35" s="132">
        <f t="shared" si="4"/>
        <v>32.299999999999997</v>
      </c>
      <c r="F35" s="134">
        <f t="shared" si="1"/>
        <v>68.855329995782213</v>
      </c>
      <c r="G35" s="132">
        <f t="shared" si="4"/>
        <v>0</v>
      </c>
      <c r="H35" s="132">
        <f t="shared" si="4"/>
        <v>0</v>
      </c>
      <c r="I35" s="134">
        <f t="shared" si="2"/>
        <v>68.855329995782213</v>
      </c>
      <c r="J35" s="134">
        <f t="shared" si="3"/>
        <v>150.19</v>
      </c>
      <c r="K35" s="132">
        <f t="shared" si="5"/>
        <v>1.07</v>
      </c>
      <c r="L35" s="123"/>
      <c r="P35" s="169"/>
    </row>
    <row r="36" spans="2:16">
      <c r="B36" s="140">
        <f t="shared" si="0"/>
        <v>2042</v>
      </c>
      <c r="C36" s="141"/>
      <c r="D36" s="132">
        <f t="shared" si="4"/>
        <v>120.6</v>
      </c>
      <c r="E36" s="132">
        <f t="shared" si="4"/>
        <v>33.04</v>
      </c>
      <c r="F36" s="134">
        <f t="shared" si="1"/>
        <v>70.436999138104923</v>
      </c>
      <c r="G36" s="132">
        <f t="shared" si="4"/>
        <v>0</v>
      </c>
      <c r="H36" s="132">
        <f t="shared" si="4"/>
        <v>0</v>
      </c>
      <c r="I36" s="134">
        <f t="shared" si="2"/>
        <v>70.436999138104923</v>
      </c>
      <c r="J36" s="134">
        <f t="shared" si="3"/>
        <v>153.63999999999999</v>
      </c>
      <c r="K36" s="132">
        <f t="shared" si="5"/>
        <v>1.0900000000000001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tr">
        <f>'Table 3 EV2020 Wind_2020'!D44</f>
        <v>Plant Costs  - 2017 IRP Update - Table 5.4 &amp; 5.5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24.9%)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Yakima Solar Resource-2030 - 25%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81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119</v>
      </c>
      <c r="C55" s="185">
        <v>1192.5044909019937</v>
      </c>
      <c r="D55" s="121" t="s">
        <v>74</v>
      </c>
      <c r="H55" s="121" t="s">
        <v>9</v>
      </c>
    </row>
    <row r="56" spans="2:24">
      <c r="B56" s="85" t="s">
        <v>111</v>
      </c>
      <c r="C56" s="154">
        <v>18.74175672264068</v>
      </c>
      <c r="D56" s="121" t="s">
        <v>77</v>
      </c>
      <c r="H56" s="121" t="s">
        <v>9</v>
      </c>
    </row>
    <row r="57" spans="2:24">
      <c r="B57" s="85" t="s">
        <v>111</v>
      </c>
      <c r="C57" s="159">
        <v>0.61668809999999996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N59" s="157"/>
      <c r="O59" s="17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N60" s="157"/>
      <c r="O60" s="17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N62" s="156"/>
      <c r="O62" s="52"/>
      <c r="P62" s="158"/>
    </row>
    <row r="63" spans="2:24">
      <c r="C63" s="168">
        <v>0.249</v>
      </c>
      <c r="D63" s="121" t="s">
        <v>39</v>
      </c>
      <c r="N63" s="157"/>
      <c r="O63" s="177"/>
      <c r="P63" s="171"/>
    </row>
    <row r="64" spans="2:24" ht="13.5" thickBot="1">
      <c r="D64" s="160"/>
      <c r="N64" s="157"/>
      <c r="O64" s="17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2.3E-2</v>
      </c>
      <c r="H67" s="85"/>
      <c r="I67" s="87">
        <f t="shared" ref="I67:I74" si="8">I66+1</f>
        <v>2036</v>
      </c>
      <c r="J67" s="41">
        <v>2.1999999999999999E-2</v>
      </c>
    </row>
    <row r="68" spans="3:11">
      <c r="C68" s="87">
        <f t="shared" si="6"/>
        <v>2019</v>
      </c>
      <c r="D68" s="41">
        <v>0.02</v>
      </c>
      <c r="E68" s="85"/>
      <c r="F68" s="87">
        <f t="shared" si="7"/>
        <v>2028</v>
      </c>
      <c r="G68" s="41">
        <v>2.4E-2</v>
      </c>
      <c r="H68" s="85"/>
      <c r="I68" s="87">
        <f t="shared" si="8"/>
        <v>2037</v>
      </c>
      <c r="J68" s="41">
        <v>2.1999999999999999E-2</v>
      </c>
    </row>
    <row r="69" spans="3:11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2.4E-2</v>
      </c>
      <c r="H69" s="85"/>
      <c r="I69" s="87">
        <f t="shared" si="8"/>
        <v>2038</v>
      </c>
      <c r="J69" s="41">
        <v>2.3E-2</v>
      </c>
    </row>
    <row r="70" spans="3:11">
      <c r="C70" s="87">
        <f t="shared" si="6"/>
        <v>2021</v>
      </c>
      <c r="D70" s="41">
        <v>2.4E-2</v>
      </c>
      <c r="E70" s="85"/>
      <c r="F70" s="87">
        <f t="shared" si="7"/>
        <v>2030</v>
      </c>
      <c r="G70" s="41">
        <v>2.3E-2</v>
      </c>
      <c r="H70" s="85"/>
      <c r="I70" s="87">
        <f t="shared" si="8"/>
        <v>2039</v>
      </c>
      <c r="J70" s="41">
        <v>2.3E-2</v>
      </c>
    </row>
    <row r="71" spans="3:11">
      <c r="C71" s="87">
        <f t="shared" si="6"/>
        <v>2022</v>
      </c>
      <c r="D71" s="41">
        <v>2.4E-2</v>
      </c>
      <c r="E71" s="85"/>
      <c r="F71" s="87">
        <f t="shared" si="7"/>
        <v>2031</v>
      </c>
      <c r="G71" s="41">
        <v>2.3E-2</v>
      </c>
      <c r="H71" s="85"/>
      <c r="I71" s="87">
        <f t="shared" si="8"/>
        <v>2040</v>
      </c>
      <c r="J71" s="41">
        <v>2.3E-2</v>
      </c>
    </row>
    <row r="72" spans="3:11" s="123" customFormat="1">
      <c r="C72" s="87">
        <f t="shared" si="6"/>
        <v>2023</v>
      </c>
      <c r="D72" s="41">
        <v>2.4E-2</v>
      </c>
      <c r="E72" s="86"/>
      <c r="F72" s="87">
        <f t="shared" si="7"/>
        <v>2032</v>
      </c>
      <c r="G72" s="41">
        <v>2.3E-2</v>
      </c>
      <c r="H72" s="86"/>
      <c r="I72" s="87">
        <f t="shared" si="8"/>
        <v>2041</v>
      </c>
      <c r="J72" s="41">
        <v>2.3E-2</v>
      </c>
    </row>
    <row r="73" spans="3:11" s="123" customFormat="1">
      <c r="C73" s="87">
        <f t="shared" si="6"/>
        <v>2024</v>
      </c>
      <c r="D73" s="41">
        <v>2.4E-2</v>
      </c>
      <c r="E73" s="86"/>
      <c r="F73" s="87">
        <f t="shared" si="7"/>
        <v>2033</v>
      </c>
      <c r="G73" s="41">
        <v>2.3E-2</v>
      </c>
      <c r="H73" s="86"/>
      <c r="I73" s="87">
        <f t="shared" si="8"/>
        <v>2042</v>
      </c>
      <c r="J73" s="41">
        <v>2.3E-2</v>
      </c>
    </row>
    <row r="74" spans="3:11" s="123" customFormat="1">
      <c r="C74" s="87">
        <f t="shared" si="6"/>
        <v>2025</v>
      </c>
      <c r="D74" s="41">
        <v>2.3E-2</v>
      </c>
      <c r="E74" s="86"/>
      <c r="F74" s="87">
        <f t="shared" si="7"/>
        <v>2034</v>
      </c>
      <c r="G74" s="41">
        <v>2.3E-2</v>
      </c>
      <c r="H74" s="86"/>
      <c r="I74" s="87">
        <f t="shared" si="8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X102"/>
  <sheetViews>
    <sheetView workbookViewId="0">
      <selection activeCell="J23" sqref="J23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2" width="9.33203125" style="121"/>
    <col min="13" max="13" width="9.6640625" style="121" bestFit="1" customWidth="1"/>
    <col min="14" max="15" width="17" style="121" customWidth="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172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25%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25" t="s">
        <v>83</v>
      </c>
      <c r="J5" s="17" t="s">
        <v>55</v>
      </c>
      <c r="K5" s="125" t="s">
        <v>71</v>
      </c>
      <c r="P5" s="125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Yakima Solar Resource-2032 - 25%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32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/>
      <c r="E11" s="132">
        <f>$C$56</f>
        <v>18.74175672264068</v>
      </c>
      <c r="F11" s="133">
        <f t="shared" ref="F11:F36" si="1">(D11+E11)/(8.76*$C$63)</f>
        <v>8.5922487771362537</v>
      </c>
      <c r="G11" s="133">
        <f>$C$58</f>
        <v>0</v>
      </c>
      <c r="H11" s="132">
        <f>$C$59</f>
        <v>0</v>
      </c>
      <c r="I11" s="134">
        <f t="shared" ref="I11:I36" si="2">F11+H11+G11</f>
        <v>8.5922487771362537</v>
      </c>
      <c r="J11" s="134">
        <f t="shared" ref="J11:J36" si="3">ROUND(I11*$C$63*8.76,2)</f>
        <v>18.739999999999998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19.170000000000002</v>
      </c>
      <c r="F12" s="134">
        <f t="shared" si="1"/>
        <v>8.7885789734279598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8.7885789734279598</v>
      </c>
      <c r="J12" s="134">
        <f t="shared" si="3"/>
        <v>19.170000000000002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19.55</v>
      </c>
      <c r="F13" s="134">
        <f t="shared" si="1"/>
        <v>8.9627918064953889</v>
      </c>
      <c r="G13" s="132">
        <f t="shared" si="4"/>
        <v>0</v>
      </c>
      <c r="H13" s="132">
        <f t="shared" si="4"/>
        <v>0</v>
      </c>
      <c r="I13" s="134">
        <f t="shared" si="2"/>
        <v>8.9627918064953889</v>
      </c>
      <c r="J13" s="134">
        <f t="shared" si="3"/>
        <v>19.55</v>
      </c>
      <c r="K13" s="132">
        <f t="shared" ref="K13:K36" si="5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/>
      <c r="E14" s="132">
        <f t="shared" si="4"/>
        <v>19.98</v>
      </c>
      <c r="F14" s="134">
        <f t="shared" si="1"/>
        <v>9.1599273807559012</v>
      </c>
      <c r="G14" s="132">
        <f t="shared" si="4"/>
        <v>0</v>
      </c>
      <c r="H14" s="132">
        <f t="shared" si="4"/>
        <v>0</v>
      </c>
      <c r="I14" s="134">
        <f t="shared" si="2"/>
        <v>9.1599273807559012</v>
      </c>
      <c r="J14" s="134">
        <f t="shared" si="3"/>
        <v>19.98</v>
      </c>
      <c r="K14" s="132">
        <f t="shared" si="5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4"/>
        <v>20.46</v>
      </c>
      <c r="F15" s="134">
        <f t="shared" si="1"/>
        <v>9.3799856962094967</v>
      </c>
      <c r="G15" s="132">
        <f t="shared" si="4"/>
        <v>0</v>
      </c>
      <c r="H15" s="132">
        <f t="shared" si="4"/>
        <v>0</v>
      </c>
      <c r="I15" s="134">
        <f t="shared" si="2"/>
        <v>9.3799856962094967</v>
      </c>
      <c r="J15" s="134">
        <f t="shared" si="3"/>
        <v>20.46</v>
      </c>
      <c r="K15" s="132">
        <f t="shared" si="5"/>
        <v>0.67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4"/>
        <v>20.95</v>
      </c>
      <c r="F16" s="134">
        <f t="shared" si="1"/>
        <v>9.6046285599017072</v>
      </c>
      <c r="G16" s="132">
        <f t="shared" si="4"/>
        <v>0</v>
      </c>
      <c r="H16" s="132">
        <f t="shared" si="4"/>
        <v>0</v>
      </c>
      <c r="I16" s="134">
        <f t="shared" si="2"/>
        <v>9.6046285599017072</v>
      </c>
      <c r="J16" s="134">
        <f t="shared" si="3"/>
        <v>20.95</v>
      </c>
      <c r="K16" s="132">
        <f t="shared" si="5"/>
        <v>0.69</v>
      </c>
      <c r="L16" s="123"/>
      <c r="N16" s="135"/>
      <c r="P16" s="169"/>
    </row>
    <row r="17" spans="2:17">
      <c r="B17" s="140">
        <f t="shared" si="0"/>
        <v>2023</v>
      </c>
      <c r="C17" s="141"/>
      <c r="D17" s="132"/>
      <c r="E17" s="132">
        <f t="shared" si="4"/>
        <v>21.45</v>
      </c>
      <c r="F17" s="134">
        <f t="shared" si="1"/>
        <v>9.833855971832536</v>
      </c>
      <c r="G17" s="132">
        <f t="shared" si="4"/>
        <v>0</v>
      </c>
      <c r="H17" s="132">
        <f t="shared" si="4"/>
        <v>0</v>
      </c>
      <c r="I17" s="134">
        <f t="shared" si="2"/>
        <v>9.833855971832536</v>
      </c>
      <c r="J17" s="134">
        <f t="shared" si="3"/>
        <v>21.45</v>
      </c>
      <c r="K17" s="132">
        <f t="shared" si="5"/>
        <v>0.71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/>
      <c r="E18" s="132">
        <f t="shared" si="4"/>
        <v>21.96</v>
      </c>
      <c r="F18" s="134">
        <f t="shared" si="1"/>
        <v>10.067667932001982</v>
      </c>
      <c r="G18" s="132">
        <f t="shared" si="4"/>
        <v>0</v>
      </c>
      <c r="H18" s="132">
        <f t="shared" si="4"/>
        <v>0</v>
      </c>
      <c r="I18" s="134">
        <f t="shared" si="2"/>
        <v>10.067667932001982</v>
      </c>
      <c r="J18" s="134">
        <f t="shared" si="3"/>
        <v>21.96</v>
      </c>
      <c r="K18" s="132">
        <f t="shared" si="5"/>
        <v>0.73</v>
      </c>
      <c r="L18" s="123"/>
      <c r="P18" s="169"/>
    </row>
    <row r="19" spans="2:17">
      <c r="B19" s="140">
        <f t="shared" si="0"/>
        <v>2025</v>
      </c>
      <c r="C19" s="141"/>
      <c r="D19" s="132"/>
      <c r="E19" s="132">
        <f t="shared" si="4"/>
        <v>22.47</v>
      </c>
      <c r="F19" s="134">
        <f t="shared" si="1"/>
        <v>10.301479892171425</v>
      </c>
      <c r="G19" s="132">
        <f t="shared" si="4"/>
        <v>0</v>
      </c>
      <c r="H19" s="132">
        <f t="shared" si="4"/>
        <v>0</v>
      </c>
      <c r="I19" s="134">
        <f t="shared" si="2"/>
        <v>10.301479892171425</v>
      </c>
      <c r="J19" s="134">
        <f t="shared" si="3"/>
        <v>22.47</v>
      </c>
      <c r="K19" s="132">
        <f t="shared" si="5"/>
        <v>0.75</v>
      </c>
      <c r="L19" s="123"/>
      <c r="P19" s="169"/>
    </row>
    <row r="20" spans="2:17">
      <c r="B20" s="140">
        <f t="shared" si="0"/>
        <v>2026</v>
      </c>
      <c r="C20" s="141"/>
      <c r="D20" s="132"/>
      <c r="E20" s="132">
        <f t="shared" si="4"/>
        <v>22.99</v>
      </c>
      <c r="F20" s="134">
        <f t="shared" si="1"/>
        <v>10.539876400579487</v>
      </c>
      <c r="G20" s="132">
        <f t="shared" si="4"/>
        <v>0</v>
      </c>
      <c r="H20" s="132">
        <f t="shared" si="4"/>
        <v>0</v>
      </c>
      <c r="I20" s="134">
        <f t="shared" si="2"/>
        <v>10.539876400579487</v>
      </c>
      <c r="J20" s="134">
        <f t="shared" si="3"/>
        <v>22.99</v>
      </c>
      <c r="K20" s="132">
        <f t="shared" si="5"/>
        <v>0.77</v>
      </c>
      <c r="L20" s="123"/>
      <c r="P20" s="169"/>
      <c r="Q20" s="170"/>
    </row>
    <row r="21" spans="2:17">
      <c r="B21" s="140">
        <f t="shared" si="0"/>
        <v>2027</v>
      </c>
      <c r="C21" s="141"/>
      <c r="D21" s="132"/>
      <c r="E21" s="132">
        <f t="shared" si="4"/>
        <v>23.52</v>
      </c>
      <c r="F21" s="134">
        <f t="shared" si="1"/>
        <v>10.782857457226166</v>
      </c>
      <c r="G21" s="132">
        <f t="shared" si="4"/>
        <v>0</v>
      </c>
      <c r="H21" s="132">
        <f t="shared" si="4"/>
        <v>0</v>
      </c>
      <c r="I21" s="134">
        <f t="shared" si="2"/>
        <v>10.782857457226166</v>
      </c>
      <c r="J21" s="134">
        <f t="shared" si="3"/>
        <v>23.52</v>
      </c>
      <c r="K21" s="132">
        <f t="shared" si="5"/>
        <v>0.79</v>
      </c>
      <c r="L21" s="123"/>
      <c r="P21" s="169"/>
    </row>
    <row r="22" spans="2:17">
      <c r="B22" s="140">
        <f t="shared" si="0"/>
        <v>2028</v>
      </c>
      <c r="C22" s="141"/>
      <c r="D22" s="132"/>
      <c r="E22" s="132">
        <f t="shared" si="4"/>
        <v>24.08</v>
      </c>
      <c r="F22" s="134">
        <f t="shared" si="1"/>
        <v>11.039592158588693</v>
      </c>
      <c r="G22" s="132">
        <f t="shared" si="4"/>
        <v>0</v>
      </c>
      <c r="H22" s="132">
        <f t="shared" si="4"/>
        <v>0</v>
      </c>
      <c r="I22" s="134">
        <f t="shared" si="2"/>
        <v>11.039592158588693</v>
      </c>
      <c r="J22" s="134">
        <f t="shared" si="3"/>
        <v>24.08</v>
      </c>
      <c r="K22" s="132">
        <f t="shared" si="5"/>
        <v>0.81</v>
      </c>
      <c r="L22" s="123"/>
      <c r="P22" s="169"/>
    </row>
    <row r="23" spans="2:17">
      <c r="B23" s="140">
        <f t="shared" si="0"/>
        <v>2029</v>
      </c>
      <c r="C23" s="141"/>
      <c r="D23" s="132"/>
      <c r="E23" s="132">
        <f t="shared" si="4"/>
        <v>24.66</v>
      </c>
      <c r="F23" s="134">
        <f t="shared" si="1"/>
        <v>11.305495956428455</v>
      </c>
      <c r="G23" s="132">
        <f t="shared" si="4"/>
        <v>0</v>
      </c>
      <c r="H23" s="132">
        <f t="shared" si="4"/>
        <v>0</v>
      </c>
      <c r="I23" s="134">
        <f t="shared" si="2"/>
        <v>11.305495956428455</v>
      </c>
      <c r="J23" s="134">
        <f t="shared" si="3"/>
        <v>24.66</v>
      </c>
      <c r="K23" s="132">
        <f t="shared" si="5"/>
        <v>0.83</v>
      </c>
      <c r="L23" s="123"/>
      <c r="P23" s="169"/>
    </row>
    <row r="24" spans="2:17">
      <c r="B24" s="140">
        <f t="shared" si="0"/>
        <v>2030</v>
      </c>
      <c r="C24" s="131"/>
      <c r="D24" s="132"/>
      <c r="E24" s="132">
        <f t="shared" si="4"/>
        <v>25.23</v>
      </c>
      <c r="F24" s="134">
        <f t="shared" si="1"/>
        <v>11.566815206029599</v>
      </c>
      <c r="G24" s="132">
        <f t="shared" si="4"/>
        <v>0</v>
      </c>
      <c r="H24" s="132">
        <f t="shared" si="4"/>
        <v>0</v>
      </c>
      <c r="I24" s="134">
        <f t="shared" si="2"/>
        <v>11.566815206029599</v>
      </c>
      <c r="J24" s="134">
        <f t="shared" si="3"/>
        <v>25.23</v>
      </c>
      <c r="K24" s="132">
        <f t="shared" si="5"/>
        <v>0.85</v>
      </c>
      <c r="L24" s="123"/>
      <c r="P24" s="169"/>
    </row>
    <row r="25" spans="2:17">
      <c r="B25" s="140">
        <f t="shared" si="0"/>
        <v>2031</v>
      </c>
      <c r="C25" s="141"/>
      <c r="D25" s="132"/>
      <c r="E25" s="132">
        <f t="shared" si="4"/>
        <v>25.81</v>
      </c>
      <c r="F25" s="134">
        <f t="shared" si="1"/>
        <v>11.832719003869359</v>
      </c>
      <c r="G25" s="132">
        <f t="shared" si="4"/>
        <v>0</v>
      </c>
      <c r="H25" s="132">
        <f t="shared" si="4"/>
        <v>0</v>
      </c>
      <c r="I25" s="134">
        <f t="shared" si="2"/>
        <v>11.832719003869359</v>
      </c>
      <c r="J25" s="134">
        <f t="shared" si="3"/>
        <v>25.81</v>
      </c>
      <c r="K25" s="132">
        <f t="shared" si="5"/>
        <v>0.87</v>
      </c>
      <c r="L25" s="123"/>
      <c r="P25" s="169"/>
    </row>
    <row r="26" spans="2:17">
      <c r="B26" s="140">
        <f t="shared" si="0"/>
        <v>2032</v>
      </c>
      <c r="C26" s="131">
        <f>$C$55</f>
        <v>1178.9486841766204</v>
      </c>
      <c r="D26" s="132">
        <f>C26*$C$62</f>
        <v>91.010832830745514</v>
      </c>
      <c r="E26" s="132">
        <f t="shared" si="4"/>
        <v>26.4</v>
      </c>
      <c r="F26" s="134">
        <f t="shared" si="1"/>
        <v>53.827562684869854</v>
      </c>
      <c r="G26" s="132">
        <f t="shared" si="4"/>
        <v>0</v>
      </c>
      <c r="H26" s="132">
        <f t="shared" si="4"/>
        <v>0</v>
      </c>
      <c r="I26" s="134">
        <f t="shared" si="2"/>
        <v>53.827562684869854</v>
      </c>
      <c r="J26" s="134">
        <f t="shared" si="3"/>
        <v>117.41</v>
      </c>
      <c r="K26" s="132">
        <f t="shared" si="5"/>
        <v>0.89</v>
      </c>
      <c r="L26" s="123"/>
      <c r="P26" s="169"/>
    </row>
    <row r="27" spans="2:17">
      <c r="B27" s="140">
        <f t="shared" si="0"/>
        <v>2033</v>
      </c>
      <c r="C27" s="141"/>
      <c r="D27" s="132">
        <f t="shared" si="4"/>
        <v>93.1</v>
      </c>
      <c r="E27" s="132">
        <f t="shared" si="4"/>
        <v>27.01</v>
      </c>
      <c r="F27" s="134">
        <f t="shared" si="1"/>
        <v>55.065008894023585</v>
      </c>
      <c r="G27" s="132">
        <f t="shared" si="4"/>
        <v>0</v>
      </c>
      <c r="H27" s="132">
        <f t="shared" si="4"/>
        <v>0</v>
      </c>
      <c r="I27" s="134">
        <f t="shared" si="2"/>
        <v>55.065008894023585</v>
      </c>
      <c r="J27" s="134">
        <f t="shared" si="3"/>
        <v>120.11</v>
      </c>
      <c r="K27" s="132">
        <f t="shared" si="5"/>
        <v>0.91</v>
      </c>
      <c r="L27" s="123"/>
      <c r="P27" s="169"/>
    </row>
    <row r="28" spans="2:17">
      <c r="B28" s="140">
        <f t="shared" si="0"/>
        <v>2034</v>
      </c>
      <c r="C28" s="141"/>
      <c r="D28" s="132">
        <f t="shared" si="4"/>
        <v>95.24</v>
      </c>
      <c r="E28" s="132">
        <f t="shared" si="4"/>
        <v>27.63</v>
      </c>
      <c r="F28" s="134">
        <f t="shared" si="1"/>
        <v>56.330344207881758</v>
      </c>
      <c r="G28" s="132">
        <f t="shared" si="4"/>
        <v>0</v>
      </c>
      <c r="H28" s="132">
        <f t="shared" si="4"/>
        <v>0</v>
      </c>
      <c r="I28" s="134">
        <f t="shared" si="2"/>
        <v>56.330344207881758</v>
      </c>
      <c r="J28" s="134">
        <f t="shared" si="3"/>
        <v>122.87</v>
      </c>
      <c r="K28" s="132">
        <f t="shared" si="5"/>
        <v>0.93</v>
      </c>
      <c r="L28" s="123"/>
      <c r="P28" s="169"/>
    </row>
    <row r="29" spans="2:17">
      <c r="B29" s="140">
        <f t="shared" si="0"/>
        <v>2035</v>
      </c>
      <c r="C29" s="141"/>
      <c r="D29" s="132">
        <f t="shared" si="4"/>
        <v>97.34</v>
      </c>
      <c r="E29" s="132">
        <f t="shared" si="4"/>
        <v>28.24</v>
      </c>
      <c r="F29" s="134">
        <f t="shared" si="1"/>
        <v>57.572756780546847</v>
      </c>
      <c r="G29" s="132">
        <f t="shared" si="4"/>
        <v>0</v>
      </c>
      <c r="H29" s="132">
        <f t="shared" si="4"/>
        <v>0</v>
      </c>
      <c r="I29" s="134">
        <f t="shared" si="2"/>
        <v>57.572756780546847</v>
      </c>
      <c r="J29" s="134">
        <f t="shared" si="3"/>
        <v>125.58</v>
      </c>
      <c r="K29" s="132">
        <f t="shared" si="5"/>
        <v>0.95</v>
      </c>
      <c r="L29" s="123"/>
      <c r="P29" s="169"/>
    </row>
    <row r="30" spans="2:17">
      <c r="B30" s="140">
        <f t="shared" si="0"/>
        <v>2036</v>
      </c>
      <c r="C30" s="141"/>
      <c r="D30" s="132">
        <f t="shared" si="4"/>
        <v>99.48</v>
      </c>
      <c r="E30" s="132">
        <f t="shared" si="4"/>
        <v>28.86</v>
      </c>
      <c r="F30" s="134">
        <f t="shared" si="1"/>
        <v>58.83809209440502</v>
      </c>
      <c r="G30" s="132">
        <f t="shared" si="4"/>
        <v>0</v>
      </c>
      <c r="H30" s="132">
        <f t="shared" si="4"/>
        <v>0</v>
      </c>
      <c r="I30" s="134">
        <f t="shared" si="2"/>
        <v>58.83809209440502</v>
      </c>
      <c r="J30" s="134">
        <f t="shared" si="3"/>
        <v>128.34</v>
      </c>
      <c r="K30" s="132">
        <f t="shared" si="5"/>
        <v>0.97</v>
      </c>
      <c r="L30" s="123"/>
      <c r="P30" s="169"/>
    </row>
    <row r="31" spans="2:17">
      <c r="B31" s="140">
        <f t="shared" si="0"/>
        <v>2037</v>
      </c>
      <c r="C31" s="141"/>
      <c r="D31" s="132">
        <f t="shared" si="4"/>
        <v>101.67</v>
      </c>
      <c r="E31" s="132">
        <f t="shared" si="4"/>
        <v>29.49</v>
      </c>
      <c r="F31" s="134">
        <f t="shared" si="1"/>
        <v>60.13093469769489</v>
      </c>
      <c r="G31" s="132">
        <f t="shared" si="4"/>
        <v>0</v>
      </c>
      <c r="H31" s="132">
        <f t="shared" si="4"/>
        <v>0</v>
      </c>
      <c r="I31" s="134">
        <f t="shared" si="2"/>
        <v>60.13093469769489</v>
      </c>
      <c r="J31" s="134">
        <f t="shared" si="3"/>
        <v>131.16</v>
      </c>
      <c r="K31" s="132">
        <f t="shared" si="5"/>
        <v>0.99</v>
      </c>
      <c r="L31" s="123"/>
      <c r="P31" s="169"/>
    </row>
    <row r="32" spans="2:17">
      <c r="B32" s="140">
        <f t="shared" si="0"/>
        <v>2038</v>
      </c>
      <c r="C32" s="141"/>
      <c r="D32" s="132">
        <f t="shared" si="4"/>
        <v>104.01</v>
      </c>
      <c r="E32" s="132">
        <f t="shared" si="4"/>
        <v>30.17</v>
      </c>
      <c r="F32" s="134">
        <f t="shared" si="1"/>
        <v>61.5154682657571</v>
      </c>
      <c r="G32" s="132">
        <f t="shared" si="4"/>
        <v>0</v>
      </c>
      <c r="H32" s="132">
        <f t="shared" si="4"/>
        <v>0</v>
      </c>
      <c r="I32" s="134">
        <f t="shared" si="2"/>
        <v>61.5154682657571</v>
      </c>
      <c r="J32" s="134">
        <f t="shared" si="3"/>
        <v>134.18</v>
      </c>
      <c r="K32" s="132">
        <f t="shared" si="5"/>
        <v>1.01</v>
      </c>
      <c r="L32" s="123"/>
      <c r="P32" s="169"/>
    </row>
    <row r="33" spans="2:16">
      <c r="B33" s="140">
        <f t="shared" si="0"/>
        <v>2039</v>
      </c>
      <c r="C33" s="141"/>
      <c r="D33" s="132">
        <f t="shared" si="4"/>
        <v>106.4</v>
      </c>
      <c r="E33" s="132">
        <f t="shared" si="4"/>
        <v>30.86</v>
      </c>
      <c r="F33" s="134">
        <f t="shared" si="1"/>
        <v>62.927509123250992</v>
      </c>
      <c r="G33" s="132">
        <f t="shared" si="4"/>
        <v>0</v>
      </c>
      <c r="H33" s="132">
        <f t="shared" si="4"/>
        <v>0</v>
      </c>
      <c r="I33" s="134">
        <f t="shared" si="2"/>
        <v>62.927509123250992</v>
      </c>
      <c r="J33" s="134">
        <f t="shared" si="3"/>
        <v>137.26</v>
      </c>
      <c r="K33" s="132">
        <f t="shared" si="5"/>
        <v>1.03</v>
      </c>
      <c r="L33" s="123"/>
      <c r="P33" s="169"/>
    </row>
    <row r="34" spans="2:16">
      <c r="B34" s="140">
        <f t="shared" si="0"/>
        <v>2040</v>
      </c>
      <c r="C34" s="141"/>
      <c r="D34" s="132">
        <f t="shared" si="4"/>
        <v>108.85</v>
      </c>
      <c r="E34" s="132">
        <f t="shared" si="4"/>
        <v>31.57</v>
      </c>
      <c r="F34" s="134">
        <f t="shared" si="1"/>
        <v>64.376226366653825</v>
      </c>
      <c r="G34" s="132">
        <f t="shared" si="4"/>
        <v>0</v>
      </c>
      <c r="H34" s="132">
        <f t="shared" si="4"/>
        <v>0</v>
      </c>
      <c r="I34" s="134">
        <f t="shared" si="2"/>
        <v>64.376226366653825</v>
      </c>
      <c r="J34" s="134">
        <f t="shared" si="3"/>
        <v>140.41999999999999</v>
      </c>
      <c r="K34" s="132">
        <f t="shared" si="5"/>
        <v>1.05</v>
      </c>
      <c r="L34" s="123"/>
      <c r="P34" s="169"/>
    </row>
    <row r="35" spans="2:16">
      <c r="B35" s="140">
        <f t="shared" si="0"/>
        <v>2041</v>
      </c>
      <c r="C35" s="141"/>
      <c r="D35" s="132">
        <f t="shared" si="4"/>
        <v>111.35</v>
      </c>
      <c r="E35" s="132">
        <f t="shared" si="4"/>
        <v>32.299999999999997</v>
      </c>
      <c r="F35" s="134">
        <f t="shared" si="1"/>
        <v>65.857035447726972</v>
      </c>
      <c r="G35" s="132">
        <f t="shared" si="4"/>
        <v>0</v>
      </c>
      <c r="H35" s="132">
        <f t="shared" si="4"/>
        <v>0</v>
      </c>
      <c r="I35" s="134">
        <f t="shared" si="2"/>
        <v>65.857035447726972</v>
      </c>
      <c r="J35" s="134">
        <f t="shared" si="3"/>
        <v>143.65</v>
      </c>
      <c r="K35" s="132">
        <f t="shared" si="5"/>
        <v>1.07</v>
      </c>
      <c r="L35" s="123"/>
      <c r="P35" s="169"/>
    </row>
    <row r="36" spans="2:16">
      <c r="B36" s="140">
        <f t="shared" si="0"/>
        <v>2042</v>
      </c>
      <c r="C36" s="141"/>
      <c r="D36" s="132">
        <f t="shared" si="4"/>
        <v>113.91</v>
      </c>
      <c r="E36" s="132">
        <f t="shared" si="4"/>
        <v>33.04</v>
      </c>
      <c r="F36" s="134">
        <f t="shared" si="1"/>
        <v>67.369936366470441</v>
      </c>
      <c r="G36" s="132">
        <f t="shared" si="4"/>
        <v>0</v>
      </c>
      <c r="H36" s="132">
        <f t="shared" si="4"/>
        <v>0</v>
      </c>
      <c r="I36" s="134">
        <f t="shared" si="2"/>
        <v>67.369936366470441</v>
      </c>
      <c r="J36" s="134">
        <f t="shared" si="3"/>
        <v>146.94999999999999</v>
      </c>
      <c r="K36" s="132">
        <f t="shared" si="5"/>
        <v>1.0900000000000001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tr">
        <f>'Table 3 YK Solar 2030'!D44</f>
        <v>Plant Costs  - 2017 IRP Update - Table 5.4 &amp; 5.5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24.9%)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Yakima Solar Resource-2032 - 25%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81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130</v>
      </c>
      <c r="C55" s="185">
        <v>1178.9486841766204</v>
      </c>
      <c r="D55" s="121" t="s">
        <v>74</v>
      </c>
      <c r="H55" s="121" t="s">
        <v>9</v>
      </c>
    </row>
    <row r="56" spans="2:24">
      <c r="B56" s="85" t="s">
        <v>111</v>
      </c>
      <c r="C56" s="154">
        <v>18.74175672264068</v>
      </c>
      <c r="D56" s="121" t="s">
        <v>77</v>
      </c>
      <c r="H56" s="121" t="s">
        <v>9</v>
      </c>
    </row>
    <row r="57" spans="2:24">
      <c r="B57" s="85" t="s">
        <v>111</v>
      </c>
      <c r="C57" s="159">
        <v>0.61668809999999996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N59" s="157"/>
      <c r="O59" s="17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N60" s="157"/>
      <c r="O60" s="17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N62" s="156"/>
      <c r="O62" s="52"/>
      <c r="P62" s="158"/>
    </row>
    <row r="63" spans="2:24">
      <c r="C63" s="168">
        <v>0.249</v>
      </c>
      <c r="D63" s="121" t="s">
        <v>39</v>
      </c>
      <c r="N63" s="157"/>
      <c r="O63" s="177"/>
      <c r="P63" s="171"/>
    </row>
    <row r="64" spans="2:24" ht="13.5" thickBot="1">
      <c r="D64" s="160"/>
      <c r="N64" s="157"/>
      <c r="O64" s="17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2.3E-2</v>
      </c>
      <c r="H67" s="85"/>
      <c r="I67" s="87">
        <f t="shared" ref="I67:I74" si="8">I66+1</f>
        <v>2036</v>
      </c>
      <c r="J67" s="41">
        <v>2.1999999999999999E-2</v>
      </c>
    </row>
    <row r="68" spans="3:11">
      <c r="C68" s="87">
        <f t="shared" si="6"/>
        <v>2019</v>
      </c>
      <c r="D68" s="41">
        <v>0.02</v>
      </c>
      <c r="E68" s="85"/>
      <c r="F68" s="87">
        <f t="shared" si="7"/>
        <v>2028</v>
      </c>
      <c r="G68" s="41">
        <v>2.4E-2</v>
      </c>
      <c r="H68" s="85"/>
      <c r="I68" s="87">
        <f t="shared" si="8"/>
        <v>2037</v>
      </c>
      <c r="J68" s="41">
        <v>2.1999999999999999E-2</v>
      </c>
    </row>
    <row r="69" spans="3:11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2.4E-2</v>
      </c>
      <c r="H69" s="85"/>
      <c r="I69" s="87">
        <f t="shared" si="8"/>
        <v>2038</v>
      </c>
      <c r="J69" s="41">
        <v>2.3E-2</v>
      </c>
    </row>
    <row r="70" spans="3:11">
      <c r="C70" s="87">
        <f t="shared" si="6"/>
        <v>2021</v>
      </c>
      <c r="D70" s="41">
        <v>2.4E-2</v>
      </c>
      <c r="E70" s="85"/>
      <c r="F70" s="87">
        <f t="shared" si="7"/>
        <v>2030</v>
      </c>
      <c r="G70" s="41">
        <v>2.3E-2</v>
      </c>
      <c r="H70" s="85"/>
      <c r="I70" s="87">
        <f t="shared" si="8"/>
        <v>2039</v>
      </c>
      <c r="J70" s="41">
        <v>2.3E-2</v>
      </c>
    </row>
    <row r="71" spans="3:11">
      <c r="C71" s="87">
        <f t="shared" si="6"/>
        <v>2022</v>
      </c>
      <c r="D71" s="41">
        <v>2.4E-2</v>
      </c>
      <c r="E71" s="85"/>
      <c r="F71" s="87">
        <f t="shared" si="7"/>
        <v>2031</v>
      </c>
      <c r="G71" s="41">
        <v>2.3E-2</v>
      </c>
      <c r="H71" s="85"/>
      <c r="I71" s="87">
        <f t="shared" si="8"/>
        <v>2040</v>
      </c>
      <c r="J71" s="41">
        <v>2.3E-2</v>
      </c>
    </row>
    <row r="72" spans="3:11" s="123" customFormat="1">
      <c r="C72" s="87">
        <f t="shared" si="6"/>
        <v>2023</v>
      </c>
      <c r="D72" s="41">
        <v>2.4E-2</v>
      </c>
      <c r="E72" s="86"/>
      <c r="F72" s="87">
        <f t="shared" si="7"/>
        <v>2032</v>
      </c>
      <c r="G72" s="41">
        <v>2.3E-2</v>
      </c>
      <c r="H72" s="86"/>
      <c r="I72" s="87">
        <f t="shared" si="8"/>
        <v>2041</v>
      </c>
      <c r="J72" s="41">
        <v>2.3E-2</v>
      </c>
    </row>
    <row r="73" spans="3:11" s="123" customFormat="1">
      <c r="C73" s="87">
        <f t="shared" si="6"/>
        <v>2024</v>
      </c>
      <c r="D73" s="41">
        <v>2.4E-2</v>
      </c>
      <c r="E73" s="86"/>
      <c r="F73" s="87">
        <f t="shared" si="7"/>
        <v>2033</v>
      </c>
      <c r="G73" s="41">
        <v>2.3E-2</v>
      </c>
      <c r="H73" s="86"/>
      <c r="I73" s="87">
        <f t="shared" si="8"/>
        <v>2042</v>
      </c>
      <c r="J73" s="41">
        <v>2.3E-2</v>
      </c>
    </row>
    <row r="74" spans="3:11" s="123" customFormat="1">
      <c r="C74" s="87">
        <f t="shared" si="6"/>
        <v>2025</v>
      </c>
      <c r="D74" s="41">
        <v>2.3E-2</v>
      </c>
      <c r="E74" s="86"/>
      <c r="F74" s="87">
        <f t="shared" si="7"/>
        <v>2034</v>
      </c>
      <c r="G74" s="41">
        <v>2.3E-2</v>
      </c>
      <c r="H74" s="86"/>
      <c r="I74" s="87">
        <f t="shared" si="8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X102"/>
  <sheetViews>
    <sheetView workbookViewId="0">
      <selection activeCell="B3" sqref="B3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2" width="9.33203125" style="121"/>
    <col min="13" max="13" width="9.6640625" style="121" bestFit="1" customWidth="1"/>
    <col min="14" max="15" width="17" style="121" customWidth="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173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25%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25" t="s">
        <v>83</v>
      </c>
      <c r="J5" s="17" t="s">
        <v>55</v>
      </c>
      <c r="K5" s="125" t="s">
        <v>71</v>
      </c>
      <c r="P5" s="125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Yakima Solar Resource-2033 - 25%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32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/>
      <c r="E11" s="132">
        <f>$C$56</f>
        <v>18.74175672264068</v>
      </c>
      <c r="F11" s="133">
        <f t="shared" ref="F11:F36" si="1">(D11+E11)/(8.76*$C$63)</f>
        <v>8.5922487771362537</v>
      </c>
      <c r="G11" s="133">
        <f>$C$58</f>
        <v>0</v>
      </c>
      <c r="H11" s="132">
        <f>$C$59</f>
        <v>0</v>
      </c>
      <c r="I11" s="134">
        <f t="shared" ref="I11:I36" si="2">F11+H11+G11</f>
        <v>8.5922487771362537</v>
      </c>
      <c r="J11" s="134">
        <f t="shared" ref="J11:J36" si="3">ROUND(I11*$C$63*8.76,2)</f>
        <v>18.739999999999998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19.170000000000002</v>
      </c>
      <c r="F12" s="134">
        <f t="shared" si="1"/>
        <v>8.7885789734279598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8.7885789734279598</v>
      </c>
      <c r="J12" s="134">
        <f t="shared" si="3"/>
        <v>19.170000000000002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19.55</v>
      </c>
      <c r="F13" s="134">
        <f t="shared" si="1"/>
        <v>8.9627918064953889</v>
      </c>
      <c r="G13" s="132">
        <f t="shared" si="4"/>
        <v>0</v>
      </c>
      <c r="H13" s="132">
        <f t="shared" si="4"/>
        <v>0</v>
      </c>
      <c r="I13" s="134">
        <f t="shared" si="2"/>
        <v>8.9627918064953889</v>
      </c>
      <c r="J13" s="134">
        <f t="shared" si="3"/>
        <v>19.55</v>
      </c>
      <c r="K13" s="132">
        <f t="shared" ref="K13:K36" si="5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/>
      <c r="E14" s="132">
        <f t="shared" si="4"/>
        <v>19.98</v>
      </c>
      <c r="F14" s="134">
        <f t="shared" si="1"/>
        <v>9.1599273807559012</v>
      </c>
      <c r="G14" s="132">
        <f t="shared" si="4"/>
        <v>0</v>
      </c>
      <c r="H14" s="132">
        <f t="shared" si="4"/>
        <v>0</v>
      </c>
      <c r="I14" s="134">
        <f t="shared" si="2"/>
        <v>9.1599273807559012</v>
      </c>
      <c r="J14" s="134">
        <f t="shared" si="3"/>
        <v>19.98</v>
      </c>
      <c r="K14" s="132">
        <f t="shared" si="5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4"/>
        <v>20.46</v>
      </c>
      <c r="F15" s="134">
        <f t="shared" si="1"/>
        <v>9.3799856962094967</v>
      </c>
      <c r="G15" s="132">
        <f t="shared" si="4"/>
        <v>0</v>
      </c>
      <c r="H15" s="132">
        <f t="shared" si="4"/>
        <v>0</v>
      </c>
      <c r="I15" s="134">
        <f t="shared" si="2"/>
        <v>9.3799856962094967</v>
      </c>
      <c r="J15" s="134">
        <f t="shared" si="3"/>
        <v>20.46</v>
      </c>
      <c r="K15" s="132">
        <f t="shared" si="5"/>
        <v>0.67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4"/>
        <v>20.95</v>
      </c>
      <c r="F16" s="134">
        <f t="shared" si="1"/>
        <v>9.6046285599017072</v>
      </c>
      <c r="G16" s="132">
        <f t="shared" si="4"/>
        <v>0</v>
      </c>
      <c r="H16" s="132">
        <f t="shared" si="4"/>
        <v>0</v>
      </c>
      <c r="I16" s="134">
        <f t="shared" si="2"/>
        <v>9.6046285599017072</v>
      </c>
      <c r="J16" s="134">
        <f t="shared" si="3"/>
        <v>20.95</v>
      </c>
      <c r="K16" s="132">
        <f t="shared" si="5"/>
        <v>0.69</v>
      </c>
      <c r="L16" s="123"/>
      <c r="N16" s="135"/>
      <c r="P16" s="169"/>
    </row>
    <row r="17" spans="2:17">
      <c r="B17" s="140">
        <f t="shared" si="0"/>
        <v>2023</v>
      </c>
      <c r="C17" s="141"/>
      <c r="D17" s="132"/>
      <c r="E17" s="132">
        <f t="shared" si="4"/>
        <v>21.45</v>
      </c>
      <c r="F17" s="134">
        <f t="shared" si="1"/>
        <v>9.833855971832536</v>
      </c>
      <c r="G17" s="132">
        <f t="shared" si="4"/>
        <v>0</v>
      </c>
      <c r="H17" s="132">
        <f t="shared" si="4"/>
        <v>0</v>
      </c>
      <c r="I17" s="134">
        <f t="shared" si="2"/>
        <v>9.833855971832536</v>
      </c>
      <c r="J17" s="134">
        <f t="shared" si="3"/>
        <v>21.45</v>
      </c>
      <c r="K17" s="132">
        <f t="shared" si="5"/>
        <v>0.71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/>
      <c r="E18" s="132">
        <f t="shared" si="4"/>
        <v>21.96</v>
      </c>
      <c r="F18" s="134">
        <f t="shared" si="1"/>
        <v>10.067667932001982</v>
      </c>
      <c r="G18" s="132">
        <f t="shared" si="4"/>
        <v>0</v>
      </c>
      <c r="H18" s="132">
        <f t="shared" si="4"/>
        <v>0</v>
      </c>
      <c r="I18" s="134">
        <f t="shared" si="2"/>
        <v>10.067667932001982</v>
      </c>
      <c r="J18" s="134">
        <f t="shared" si="3"/>
        <v>21.96</v>
      </c>
      <c r="K18" s="132">
        <f t="shared" si="5"/>
        <v>0.73</v>
      </c>
      <c r="L18" s="123"/>
      <c r="P18" s="169"/>
    </row>
    <row r="19" spans="2:17">
      <c r="B19" s="140">
        <f t="shared" si="0"/>
        <v>2025</v>
      </c>
      <c r="C19" s="141"/>
      <c r="D19" s="132"/>
      <c r="E19" s="132">
        <f t="shared" si="4"/>
        <v>22.47</v>
      </c>
      <c r="F19" s="134">
        <f t="shared" si="1"/>
        <v>10.301479892171425</v>
      </c>
      <c r="G19" s="132">
        <f t="shared" si="4"/>
        <v>0</v>
      </c>
      <c r="H19" s="132">
        <f t="shared" si="4"/>
        <v>0</v>
      </c>
      <c r="I19" s="134">
        <f t="shared" si="2"/>
        <v>10.301479892171425</v>
      </c>
      <c r="J19" s="134">
        <f t="shared" si="3"/>
        <v>22.47</v>
      </c>
      <c r="K19" s="132">
        <f t="shared" si="5"/>
        <v>0.75</v>
      </c>
      <c r="L19" s="123"/>
      <c r="P19" s="169"/>
    </row>
    <row r="20" spans="2:17">
      <c r="B20" s="140">
        <f t="shared" si="0"/>
        <v>2026</v>
      </c>
      <c r="C20" s="141"/>
      <c r="D20" s="132"/>
      <c r="E20" s="132">
        <f t="shared" si="4"/>
        <v>22.99</v>
      </c>
      <c r="F20" s="134">
        <f t="shared" si="1"/>
        <v>10.539876400579487</v>
      </c>
      <c r="G20" s="132">
        <f t="shared" si="4"/>
        <v>0</v>
      </c>
      <c r="H20" s="132">
        <f t="shared" si="4"/>
        <v>0</v>
      </c>
      <c r="I20" s="134">
        <f t="shared" si="2"/>
        <v>10.539876400579487</v>
      </c>
      <c r="J20" s="134">
        <f t="shared" si="3"/>
        <v>22.99</v>
      </c>
      <c r="K20" s="132">
        <f t="shared" si="5"/>
        <v>0.77</v>
      </c>
      <c r="L20" s="123"/>
      <c r="P20" s="169"/>
      <c r="Q20" s="170"/>
    </row>
    <row r="21" spans="2:17">
      <c r="B21" s="140">
        <f t="shared" si="0"/>
        <v>2027</v>
      </c>
      <c r="C21" s="141"/>
      <c r="D21" s="132"/>
      <c r="E21" s="132">
        <f t="shared" si="4"/>
        <v>23.52</v>
      </c>
      <c r="F21" s="134">
        <f t="shared" si="1"/>
        <v>10.782857457226166</v>
      </c>
      <c r="G21" s="132">
        <f t="shared" si="4"/>
        <v>0</v>
      </c>
      <c r="H21" s="132">
        <f t="shared" si="4"/>
        <v>0</v>
      </c>
      <c r="I21" s="134">
        <f t="shared" si="2"/>
        <v>10.782857457226166</v>
      </c>
      <c r="J21" s="134">
        <f t="shared" si="3"/>
        <v>23.52</v>
      </c>
      <c r="K21" s="132">
        <f t="shared" si="5"/>
        <v>0.79</v>
      </c>
      <c r="L21" s="123"/>
      <c r="P21" s="169"/>
    </row>
    <row r="22" spans="2:17">
      <c r="B22" s="140">
        <f t="shared" si="0"/>
        <v>2028</v>
      </c>
      <c r="C22" s="141"/>
      <c r="D22" s="132"/>
      <c r="E22" s="132">
        <f t="shared" si="4"/>
        <v>24.08</v>
      </c>
      <c r="F22" s="134">
        <f t="shared" si="1"/>
        <v>11.039592158588693</v>
      </c>
      <c r="G22" s="132">
        <f t="shared" si="4"/>
        <v>0</v>
      </c>
      <c r="H22" s="132">
        <f t="shared" si="4"/>
        <v>0</v>
      </c>
      <c r="I22" s="134">
        <f t="shared" si="2"/>
        <v>11.039592158588693</v>
      </c>
      <c r="J22" s="134">
        <f t="shared" si="3"/>
        <v>24.08</v>
      </c>
      <c r="K22" s="132">
        <f t="shared" si="5"/>
        <v>0.81</v>
      </c>
      <c r="L22" s="123"/>
      <c r="P22" s="169"/>
    </row>
    <row r="23" spans="2:17">
      <c r="B23" s="140">
        <f t="shared" si="0"/>
        <v>2029</v>
      </c>
      <c r="C23" s="141"/>
      <c r="D23" s="132"/>
      <c r="E23" s="132">
        <f t="shared" si="4"/>
        <v>24.66</v>
      </c>
      <c r="F23" s="134">
        <f t="shared" si="1"/>
        <v>11.305495956428455</v>
      </c>
      <c r="G23" s="132">
        <f t="shared" si="4"/>
        <v>0</v>
      </c>
      <c r="H23" s="132">
        <f t="shared" si="4"/>
        <v>0</v>
      </c>
      <c r="I23" s="134">
        <f t="shared" si="2"/>
        <v>11.305495956428455</v>
      </c>
      <c r="J23" s="134">
        <f t="shared" si="3"/>
        <v>24.66</v>
      </c>
      <c r="K23" s="132">
        <f t="shared" si="5"/>
        <v>0.83</v>
      </c>
      <c r="L23" s="123"/>
      <c r="P23" s="169"/>
    </row>
    <row r="24" spans="2:17">
      <c r="B24" s="140">
        <f t="shared" si="0"/>
        <v>2030</v>
      </c>
      <c r="C24" s="131"/>
      <c r="D24" s="132"/>
      <c r="E24" s="132">
        <f t="shared" si="4"/>
        <v>25.23</v>
      </c>
      <c r="F24" s="134">
        <f t="shared" si="1"/>
        <v>11.566815206029599</v>
      </c>
      <c r="G24" s="132">
        <f t="shared" si="4"/>
        <v>0</v>
      </c>
      <c r="H24" s="132">
        <f t="shared" si="4"/>
        <v>0</v>
      </c>
      <c r="I24" s="134">
        <f t="shared" si="2"/>
        <v>11.566815206029599</v>
      </c>
      <c r="J24" s="134">
        <f t="shared" si="3"/>
        <v>25.23</v>
      </c>
      <c r="K24" s="132">
        <f t="shared" si="5"/>
        <v>0.85</v>
      </c>
      <c r="L24" s="123"/>
      <c r="P24" s="169"/>
    </row>
    <row r="25" spans="2:17">
      <c r="B25" s="140">
        <f t="shared" si="0"/>
        <v>2031</v>
      </c>
      <c r="C25" s="141"/>
      <c r="D25" s="132"/>
      <c r="E25" s="132">
        <f t="shared" si="4"/>
        <v>25.81</v>
      </c>
      <c r="F25" s="134">
        <f t="shared" si="1"/>
        <v>11.832719003869359</v>
      </c>
      <c r="G25" s="132">
        <f t="shared" si="4"/>
        <v>0</v>
      </c>
      <c r="H25" s="132">
        <f t="shared" si="4"/>
        <v>0</v>
      </c>
      <c r="I25" s="134">
        <f t="shared" si="2"/>
        <v>11.832719003869359</v>
      </c>
      <c r="J25" s="134">
        <f t="shared" si="3"/>
        <v>25.81</v>
      </c>
      <c r="K25" s="132">
        <f t="shared" si="5"/>
        <v>0.87</v>
      </c>
      <c r="L25" s="123"/>
      <c r="P25" s="169"/>
    </row>
    <row r="26" spans="2:17">
      <c r="B26" s="140">
        <f t="shared" si="0"/>
        <v>2032</v>
      </c>
      <c r="C26" s="131"/>
      <c r="D26" s="132"/>
      <c r="E26" s="132">
        <f t="shared" si="4"/>
        <v>26.4</v>
      </c>
      <c r="F26" s="134">
        <f t="shared" si="1"/>
        <v>12.103207349947736</v>
      </c>
      <c r="G26" s="132">
        <f t="shared" si="4"/>
        <v>0</v>
      </c>
      <c r="H26" s="132">
        <f t="shared" si="4"/>
        <v>0</v>
      </c>
      <c r="I26" s="134">
        <f t="shared" si="2"/>
        <v>12.103207349947736</v>
      </c>
      <c r="J26" s="134">
        <f t="shared" si="3"/>
        <v>26.4</v>
      </c>
      <c r="K26" s="132">
        <f t="shared" si="5"/>
        <v>0.89</v>
      </c>
      <c r="L26" s="123"/>
      <c r="P26" s="169"/>
    </row>
    <row r="27" spans="2:17">
      <c r="B27" s="140">
        <f t="shared" si="0"/>
        <v>2033</v>
      </c>
      <c r="C27" s="131">
        <f>$C$55</f>
        <v>1172.2286766768136</v>
      </c>
      <c r="D27" s="132">
        <f>C27*$C$62</f>
        <v>90.49207108361027</v>
      </c>
      <c r="E27" s="132">
        <f t="shared" si="4"/>
        <v>27.01</v>
      </c>
      <c r="F27" s="134">
        <f t="shared" si="1"/>
        <v>53.869391302016417</v>
      </c>
      <c r="G27" s="132">
        <f t="shared" si="4"/>
        <v>0</v>
      </c>
      <c r="H27" s="132">
        <f t="shared" si="4"/>
        <v>0</v>
      </c>
      <c r="I27" s="134">
        <f t="shared" si="2"/>
        <v>53.869391302016417</v>
      </c>
      <c r="J27" s="134">
        <f t="shared" si="3"/>
        <v>117.5</v>
      </c>
      <c r="K27" s="132">
        <f t="shared" si="5"/>
        <v>0.91</v>
      </c>
      <c r="L27" s="123"/>
      <c r="P27" s="169"/>
    </row>
    <row r="28" spans="2:17">
      <c r="B28" s="140">
        <f t="shared" si="0"/>
        <v>2034</v>
      </c>
      <c r="C28" s="141"/>
      <c r="D28" s="132">
        <f t="shared" si="4"/>
        <v>92.57</v>
      </c>
      <c r="E28" s="132">
        <f t="shared" si="4"/>
        <v>27.63</v>
      </c>
      <c r="F28" s="134">
        <f t="shared" si="1"/>
        <v>55.106269828171129</v>
      </c>
      <c r="G28" s="132">
        <f t="shared" si="4"/>
        <v>0</v>
      </c>
      <c r="H28" s="132">
        <f t="shared" si="4"/>
        <v>0</v>
      </c>
      <c r="I28" s="134">
        <f t="shared" si="2"/>
        <v>55.106269828171129</v>
      </c>
      <c r="J28" s="134">
        <f t="shared" si="3"/>
        <v>120.2</v>
      </c>
      <c r="K28" s="132">
        <f t="shared" si="5"/>
        <v>0.93</v>
      </c>
      <c r="L28" s="123"/>
      <c r="P28" s="169"/>
    </row>
    <row r="29" spans="2:17">
      <c r="B29" s="140">
        <f t="shared" si="0"/>
        <v>2035</v>
      </c>
      <c r="C29" s="141"/>
      <c r="D29" s="132">
        <f t="shared" si="4"/>
        <v>94.61</v>
      </c>
      <c r="E29" s="132">
        <f t="shared" si="4"/>
        <v>28.24</v>
      </c>
      <c r="F29" s="134">
        <f t="shared" si="1"/>
        <v>56.321175111404521</v>
      </c>
      <c r="G29" s="132">
        <f t="shared" si="4"/>
        <v>0</v>
      </c>
      <c r="H29" s="132">
        <f t="shared" si="4"/>
        <v>0</v>
      </c>
      <c r="I29" s="134">
        <f t="shared" si="2"/>
        <v>56.321175111404521</v>
      </c>
      <c r="J29" s="134">
        <f t="shared" si="3"/>
        <v>122.85</v>
      </c>
      <c r="K29" s="132">
        <f t="shared" si="5"/>
        <v>0.95</v>
      </c>
      <c r="L29" s="123"/>
      <c r="P29" s="169"/>
    </row>
    <row r="30" spans="2:17">
      <c r="B30" s="140">
        <f t="shared" si="0"/>
        <v>2036</v>
      </c>
      <c r="C30" s="141"/>
      <c r="D30" s="132">
        <f t="shared" si="4"/>
        <v>96.69</v>
      </c>
      <c r="E30" s="132">
        <f t="shared" si="4"/>
        <v>28.86</v>
      </c>
      <c r="F30" s="134">
        <f t="shared" si="1"/>
        <v>57.559003135830999</v>
      </c>
      <c r="G30" s="132">
        <f t="shared" si="4"/>
        <v>0</v>
      </c>
      <c r="H30" s="132">
        <f t="shared" si="4"/>
        <v>0</v>
      </c>
      <c r="I30" s="134">
        <f t="shared" si="2"/>
        <v>57.559003135830999</v>
      </c>
      <c r="J30" s="134">
        <f t="shared" si="3"/>
        <v>125.55</v>
      </c>
      <c r="K30" s="132">
        <f t="shared" si="5"/>
        <v>0.97</v>
      </c>
      <c r="L30" s="123"/>
      <c r="P30" s="169"/>
    </row>
    <row r="31" spans="2:17">
      <c r="B31" s="140">
        <f t="shared" si="0"/>
        <v>2037</v>
      </c>
      <c r="C31" s="141"/>
      <c r="D31" s="132">
        <f t="shared" si="4"/>
        <v>98.82</v>
      </c>
      <c r="E31" s="132">
        <f t="shared" si="4"/>
        <v>29.49</v>
      </c>
      <c r="F31" s="134">
        <f t="shared" si="1"/>
        <v>58.824338449689172</v>
      </c>
      <c r="G31" s="132">
        <f t="shared" si="4"/>
        <v>0</v>
      </c>
      <c r="H31" s="132">
        <f t="shared" si="4"/>
        <v>0</v>
      </c>
      <c r="I31" s="134">
        <f t="shared" si="2"/>
        <v>58.824338449689172</v>
      </c>
      <c r="J31" s="134">
        <f t="shared" si="3"/>
        <v>128.31</v>
      </c>
      <c r="K31" s="132">
        <f t="shared" si="5"/>
        <v>0.99</v>
      </c>
      <c r="L31" s="123"/>
      <c r="P31" s="169"/>
    </row>
    <row r="32" spans="2:17">
      <c r="B32" s="140">
        <f t="shared" si="0"/>
        <v>2038</v>
      </c>
      <c r="C32" s="141"/>
      <c r="D32" s="132">
        <f t="shared" si="4"/>
        <v>101.09</v>
      </c>
      <c r="E32" s="132">
        <f t="shared" si="4"/>
        <v>30.17</v>
      </c>
      <c r="F32" s="134">
        <f t="shared" si="1"/>
        <v>60.176780180081053</v>
      </c>
      <c r="G32" s="132">
        <f t="shared" si="4"/>
        <v>0</v>
      </c>
      <c r="H32" s="132">
        <f t="shared" si="4"/>
        <v>0</v>
      </c>
      <c r="I32" s="134">
        <f t="shared" si="2"/>
        <v>60.176780180081053</v>
      </c>
      <c r="J32" s="134">
        <f t="shared" si="3"/>
        <v>131.26</v>
      </c>
      <c r="K32" s="132">
        <f t="shared" si="5"/>
        <v>1.01</v>
      </c>
      <c r="L32" s="123"/>
      <c r="P32" s="169"/>
    </row>
    <row r="33" spans="2:16">
      <c r="B33" s="140">
        <f t="shared" si="0"/>
        <v>2039</v>
      </c>
      <c r="C33" s="141"/>
      <c r="D33" s="132">
        <f t="shared" si="4"/>
        <v>103.42</v>
      </c>
      <c r="E33" s="132">
        <f t="shared" si="4"/>
        <v>30.86</v>
      </c>
      <c r="F33" s="134">
        <f t="shared" si="1"/>
        <v>61.561313748143263</v>
      </c>
      <c r="G33" s="132">
        <f t="shared" si="4"/>
        <v>0</v>
      </c>
      <c r="H33" s="132">
        <f t="shared" si="4"/>
        <v>0</v>
      </c>
      <c r="I33" s="134">
        <f t="shared" si="2"/>
        <v>61.561313748143263</v>
      </c>
      <c r="J33" s="134">
        <f t="shared" si="3"/>
        <v>134.28</v>
      </c>
      <c r="K33" s="132">
        <f t="shared" si="5"/>
        <v>1.03</v>
      </c>
      <c r="L33" s="123"/>
      <c r="P33" s="169"/>
    </row>
    <row r="34" spans="2:16">
      <c r="B34" s="140">
        <f t="shared" si="0"/>
        <v>2040</v>
      </c>
      <c r="C34" s="141"/>
      <c r="D34" s="132">
        <f t="shared" si="4"/>
        <v>105.8</v>
      </c>
      <c r="E34" s="132">
        <f t="shared" si="4"/>
        <v>31.57</v>
      </c>
      <c r="F34" s="134">
        <f t="shared" si="1"/>
        <v>62.977939153875781</v>
      </c>
      <c r="G34" s="132">
        <f t="shared" si="4"/>
        <v>0</v>
      </c>
      <c r="H34" s="132">
        <f t="shared" si="4"/>
        <v>0</v>
      </c>
      <c r="I34" s="134">
        <f t="shared" si="2"/>
        <v>62.977939153875781</v>
      </c>
      <c r="J34" s="134">
        <f t="shared" si="3"/>
        <v>137.37</v>
      </c>
      <c r="K34" s="132">
        <f t="shared" si="5"/>
        <v>1.05</v>
      </c>
      <c r="L34" s="123"/>
      <c r="P34" s="169"/>
    </row>
    <row r="35" spans="2:16">
      <c r="B35" s="140">
        <f t="shared" si="0"/>
        <v>2041</v>
      </c>
      <c r="C35" s="141"/>
      <c r="D35" s="132">
        <f t="shared" si="4"/>
        <v>108.23</v>
      </c>
      <c r="E35" s="132">
        <f t="shared" si="4"/>
        <v>32.299999999999997</v>
      </c>
      <c r="F35" s="134">
        <f t="shared" si="1"/>
        <v>64.42665639727862</v>
      </c>
      <c r="G35" s="132">
        <f t="shared" si="4"/>
        <v>0</v>
      </c>
      <c r="H35" s="132">
        <f t="shared" si="4"/>
        <v>0</v>
      </c>
      <c r="I35" s="134">
        <f t="shared" si="2"/>
        <v>64.42665639727862</v>
      </c>
      <c r="J35" s="134">
        <f t="shared" si="3"/>
        <v>140.53</v>
      </c>
      <c r="K35" s="132">
        <f t="shared" si="5"/>
        <v>1.07</v>
      </c>
      <c r="L35" s="123"/>
      <c r="P35" s="169"/>
    </row>
    <row r="36" spans="2:16">
      <c r="B36" s="140">
        <f t="shared" si="0"/>
        <v>2042</v>
      </c>
      <c r="C36" s="141"/>
      <c r="D36" s="132">
        <f t="shared" si="4"/>
        <v>110.72</v>
      </c>
      <c r="E36" s="132">
        <f t="shared" si="4"/>
        <v>33.04</v>
      </c>
      <c r="F36" s="134">
        <f t="shared" si="1"/>
        <v>65.907465478351767</v>
      </c>
      <c r="G36" s="132">
        <f t="shared" si="4"/>
        <v>0</v>
      </c>
      <c r="H36" s="132">
        <f t="shared" si="4"/>
        <v>0</v>
      </c>
      <c r="I36" s="134">
        <f t="shared" si="2"/>
        <v>65.907465478351767</v>
      </c>
      <c r="J36" s="134">
        <f t="shared" si="3"/>
        <v>143.76</v>
      </c>
      <c r="K36" s="132">
        <f t="shared" si="5"/>
        <v>1.0900000000000001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tr">
        <f>'Table 3 YK Solar 2032'!D44</f>
        <v>Plant Costs  - 2017 IRP Update - Table 5.4 &amp; 5.5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24.9%)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Yakima Solar Resource-2033 - 25%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81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124</v>
      </c>
      <c r="C55" s="185">
        <v>1172.2286766768136</v>
      </c>
      <c r="D55" s="121" t="s">
        <v>74</v>
      </c>
      <c r="H55" s="121" t="s">
        <v>9</v>
      </c>
    </row>
    <row r="56" spans="2:24">
      <c r="B56" s="85" t="s">
        <v>111</v>
      </c>
      <c r="C56" s="154">
        <v>18.74175672264068</v>
      </c>
      <c r="D56" s="121" t="s">
        <v>77</v>
      </c>
      <c r="H56" s="121" t="s">
        <v>9</v>
      </c>
    </row>
    <row r="57" spans="2:24">
      <c r="B57" s="85" t="s">
        <v>111</v>
      </c>
      <c r="C57" s="159">
        <v>0.61668809999999996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N59" s="157"/>
      <c r="O59" s="17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N60" s="157"/>
      <c r="O60" s="17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N62" s="156"/>
      <c r="O62" s="52"/>
      <c r="P62" s="158"/>
    </row>
    <row r="63" spans="2:24">
      <c r="C63" s="168">
        <v>0.249</v>
      </c>
      <c r="D63" s="121" t="s">
        <v>39</v>
      </c>
      <c r="N63" s="157"/>
      <c r="O63" s="177"/>
      <c r="P63" s="171"/>
    </row>
    <row r="64" spans="2:24" ht="13.5" thickBot="1">
      <c r="D64" s="160"/>
      <c r="N64" s="157"/>
      <c r="O64" s="17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2.3E-2</v>
      </c>
      <c r="H67" s="85"/>
      <c r="I67" s="87">
        <f t="shared" ref="I67:I74" si="8">I66+1</f>
        <v>2036</v>
      </c>
      <c r="J67" s="41">
        <v>2.1999999999999999E-2</v>
      </c>
    </row>
    <row r="68" spans="3:11">
      <c r="C68" s="87">
        <f t="shared" si="6"/>
        <v>2019</v>
      </c>
      <c r="D68" s="41">
        <v>0.02</v>
      </c>
      <c r="E68" s="85"/>
      <c r="F68" s="87">
        <f t="shared" si="7"/>
        <v>2028</v>
      </c>
      <c r="G68" s="41">
        <v>2.4E-2</v>
      </c>
      <c r="H68" s="85"/>
      <c r="I68" s="87">
        <f t="shared" si="8"/>
        <v>2037</v>
      </c>
      <c r="J68" s="41">
        <v>2.1999999999999999E-2</v>
      </c>
    </row>
    <row r="69" spans="3:11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2.4E-2</v>
      </c>
      <c r="H69" s="85"/>
      <c r="I69" s="87">
        <f t="shared" si="8"/>
        <v>2038</v>
      </c>
      <c r="J69" s="41">
        <v>2.3E-2</v>
      </c>
    </row>
    <row r="70" spans="3:11">
      <c r="C70" s="87">
        <f t="shared" si="6"/>
        <v>2021</v>
      </c>
      <c r="D70" s="41">
        <v>2.4E-2</v>
      </c>
      <c r="E70" s="85"/>
      <c r="F70" s="87">
        <f t="shared" si="7"/>
        <v>2030</v>
      </c>
      <c r="G70" s="41">
        <v>2.3E-2</v>
      </c>
      <c r="H70" s="85"/>
      <c r="I70" s="87">
        <f t="shared" si="8"/>
        <v>2039</v>
      </c>
      <c r="J70" s="41">
        <v>2.3E-2</v>
      </c>
    </row>
    <row r="71" spans="3:11">
      <c r="C71" s="87">
        <f t="shared" si="6"/>
        <v>2022</v>
      </c>
      <c r="D71" s="41">
        <v>2.4E-2</v>
      </c>
      <c r="E71" s="85"/>
      <c r="F71" s="87">
        <f t="shared" si="7"/>
        <v>2031</v>
      </c>
      <c r="G71" s="41">
        <v>2.3E-2</v>
      </c>
      <c r="H71" s="85"/>
      <c r="I71" s="87">
        <f t="shared" si="8"/>
        <v>2040</v>
      </c>
      <c r="J71" s="41">
        <v>2.3E-2</v>
      </c>
    </row>
    <row r="72" spans="3:11" s="123" customFormat="1">
      <c r="C72" s="87">
        <f t="shared" si="6"/>
        <v>2023</v>
      </c>
      <c r="D72" s="41">
        <v>2.4E-2</v>
      </c>
      <c r="E72" s="86"/>
      <c r="F72" s="87">
        <f t="shared" si="7"/>
        <v>2032</v>
      </c>
      <c r="G72" s="41">
        <v>2.3E-2</v>
      </c>
      <c r="H72" s="86"/>
      <c r="I72" s="87">
        <f t="shared" si="8"/>
        <v>2041</v>
      </c>
      <c r="J72" s="41">
        <v>2.3E-2</v>
      </c>
    </row>
    <row r="73" spans="3:11" s="123" customFormat="1">
      <c r="C73" s="87">
        <f t="shared" si="6"/>
        <v>2024</v>
      </c>
      <c r="D73" s="41">
        <v>2.4E-2</v>
      </c>
      <c r="E73" s="86"/>
      <c r="F73" s="87">
        <f t="shared" si="7"/>
        <v>2033</v>
      </c>
      <c r="G73" s="41">
        <v>2.3E-2</v>
      </c>
      <c r="H73" s="86"/>
      <c r="I73" s="87">
        <f t="shared" si="8"/>
        <v>2042</v>
      </c>
      <c r="J73" s="41">
        <v>2.3E-2</v>
      </c>
    </row>
    <row r="74" spans="3:11" s="123" customFormat="1">
      <c r="C74" s="87">
        <f t="shared" si="6"/>
        <v>2025</v>
      </c>
      <c r="D74" s="41">
        <v>2.3E-2</v>
      </c>
      <c r="E74" s="86"/>
      <c r="F74" s="87">
        <f t="shared" si="7"/>
        <v>2034</v>
      </c>
      <c r="G74" s="41">
        <v>2.3E-2</v>
      </c>
      <c r="H74" s="86"/>
      <c r="I74" s="87">
        <f t="shared" si="8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X102"/>
  <sheetViews>
    <sheetView topLeftCell="A2" workbookViewId="0">
      <selection activeCell="B2" sqref="B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132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31%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  <c r="P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7" t="s">
        <v>55</v>
      </c>
      <c r="J5" s="17" t="s">
        <v>55</v>
      </c>
      <c r="K5" s="125" t="s">
        <v>71</v>
      </c>
      <c r="P5" s="179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Utah Solar Resource-2033 - 31%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>
        <f>ROUND(D10*(1+$D66),2)</f>
        <v>0</v>
      </c>
      <c r="E11" s="132">
        <f>$C$56</f>
        <v>19.691768539314772</v>
      </c>
      <c r="F11" s="133">
        <f t="shared" ref="F11:F33" si="1">(D11+E11)/(8.76*$C$63)</f>
        <v>7.2280346721118987</v>
      </c>
      <c r="G11" s="133">
        <f>$C$58</f>
        <v>0</v>
      </c>
      <c r="H11" s="142">
        <f>$C$59</f>
        <v>0</v>
      </c>
      <c r="I11" s="134">
        <f t="shared" ref="I11:I36" si="2">F11+H11+G11</f>
        <v>7.2280346721118987</v>
      </c>
      <c r="J11" s="134">
        <f t="shared" ref="J11:J36" si="3">ROUND(I11*$C$63*8.76,2)</f>
        <v>19.690000000000001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>
        <f t="shared" ref="D12:D19" si="4">ROUND(D11*(1+$D67),2)</f>
        <v>0</v>
      </c>
      <c r="E12" s="132">
        <f>ROUND(E11*(1+(IFERROR(INDEX($D$66:$D$74,MATCH($B12,$C$66:$C$74,0),1),0)+IFERROR(INDEX($G$66:$G$74,MATCH($B12,$F$66:$F$74,0),1),0)+IFERROR(INDEX($J$66:$J$74,MATCH($B12,$I$66:$I$74,0),1),0))),2)</f>
        <v>20.14</v>
      </c>
      <c r="F12" s="134">
        <f t="shared" si="1"/>
        <v>7.3925619228002182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7.3925619228002182</v>
      </c>
      <c r="J12" s="134">
        <f t="shared" si="3"/>
        <v>20.14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>
        <f t="shared" si="4"/>
        <v>0</v>
      </c>
      <c r="E13" s="132">
        <f t="shared" ref="D13:H36" si="5">ROUND(E12*(1+(IFERROR(INDEX($D$66:$D$74,MATCH($B13,$C$66:$C$74,0),1),0)+IFERROR(INDEX($G$66:$G$74,MATCH($B13,$F$66:$F$74,0),1),0)+IFERROR(INDEX($J$66:$J$74,MATCH($B13,$I$66:$I$74,0),1),0))),2)</f>
        <v>20.54</v>
      </c>
      <c r="F13" s="134">
        <f t="shared" si="1"/>
        <v>7.539385396937262</v>
      </c>
      <c r="G13" s="132">
        <f t="shared" si="5"/>
        <v>0</v>
      </c>
      <c r="H13" s="132">
        <f t="shared" si="5"/>
        <v>0</v>
      </c>
      <c r="I13" s="134">
        <f t="shared" si="2"/>
        <v>7.539385396937262</v>
      </c>
      <c r="J13" s="134">
        <f t="shared" si="3"/>
        <v>20.54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>
        <f t="shared" si="4"/>
        <v>0</v>
      </c>
      <c r="E14" s="132">
        <f t="shared" si="5"/>
        <v>20.99</v>
      </c>
      <c r="F14" s="134">
        <f t="shared" si="1"/>
        <v>7.704561805341438</v>
      </c>
      <c r="G14" s="132">
        <f t="shared" si="5"/>
        <v>0</v>
      </c>
      <c r="H14" s="132">
        <f t="shared" si="5"/>
        <v>0</v>
      </c>
      <c r="I14" s="134">
        <f t="shared" si="2"/>
        <v>7.704561805341438</v>
      </c>
      <c r="J14" s="134">
        <f t="shared" si="3"/>
        <v>20.99</v>
      </c>
      <c r="K14" s="132">
        <f t="shared" si="6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>
        <f t="shared" si="4"/>
        <v>0</v>
      </c>
      <c r="E15" s="132">
        <f t="shared" si="5"/>
        <v>21.49</v>
      </c>
      <c r="F15" s="134">
        <f t="shared" si="1"/>
        <v>7.8880911480127436</v>
      </c>
      <c r="G15" s="132">
        <f t="shared" si="5"/>
        <v>0</v>
      </c>
      <c r="H15" s="132">
        <f t="shared" si="5"/>
        <v>0</v>
      </c>
      <c r="I15" s="134">
        <f t="shared" si="2"/>
        <v>7.8880911480127436</v>
      </c>
      <c r="J15" s="134">
        <f t="shared" si="3"/>
        <v>21.49</v>
      </c>
      <c r="K15" s="132">
        <f t="shared" si="6"/>
        <v>0.67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>
        <f t="shared" si="4"/>
        <v>0</v>
      </c>
      <c r="E16" s="132">
        <f t="shared" si="5"/>
        <v>22.01</v>
      </c>
      <c r="F16" s="134">
        <f t="shared" si="1"/>
        <v>8.0789616643909046</v>
      </c>
      <c r="G16" s="132">
        <f t="shared" si="5"/>
        <v>0</v>
      </c>
      <c r="H16" s="132">
        <f t="shared" si="5"/>
        <v>0</v>
      </c>
      <c r="I16" s="134">
        <f t="shared" si="2"/>
        <v>8.0789616643909046</v>
      </c>
      <c r="J16" s="134">
        <f t="shared" si="3"/>
        <v>22.01</v>
      </c>
      <c r="K16" s="132">
        <f t="shared" si="6"/>
        <v>0.69</v>
      </c>
      <c r="L16" s="123"/>
      <c r="N16" s="135"/>
      <c r="P16" s="169"/>
    </row>
    <row r="17" spans="2:17">
      <c r="B17" s="140">
        <f t="shared" si="0"/>
        <v>2023</v>
      </c>
      <c r="C17" s="141"/>
      <c r="D17" s="132">
        <f t="shared" si="4"/>
        <v>0</v>
      </c>
      <c r="E17" s="132">
        <f t="shared" si="5"/>
        <v>22.54</v>
      </c>
      <c r="F17" s="134">
        <f t="shared" si="1"/>
        <v>8.273502767622487</v>
      </c>
      <c r="G17" s="132">
        <f t="shared" si="5"/>
        <v>0</v>
      </c>
      <c r="H17" s="132">
        <f t="shared" si="5"/>
        <v>0</v>
      </c>
      <c r="I17" s="134">
        <f t="shared" si="2"/>
        <v>8.273502767622487</v>
      </c>
      <c r="J17" s="134">
        <f t="shared" si="3"/>
        <v>22.54</v>
      </c>
      <c r="K17" s="132">
        <f t="shared" si="6"/>
        <v>0.71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>
        <f t="shared" si="4"/>
        <v>0</v>
      </c>
      <c r="E18" s="132">
        <f t="shared" si="5"/>
        <v>23.08</v>
      </c>
      <c r="F18" s="134">
        <f t="shared" si="1"/>
        <v>8.4717144577074972</v>
      </c>
      <c r="G18" s="132">
        <f t="shared" si="5"/>
        <v>0</v>
      </c>
      <c r="H18" s="132">
        <f t="shared" si="5"/>
        <v>0</v>
      </c>
      <c r="I18" s="134">
        <f t="shared" si="2"/>
        <v>8.4717144577074972</v>
      </c>
      <c r="J18" s="134">
        <f t="shared" si="3"/>
        <v>23.08</v>
      </c>
      <c r="K18" s="132">
        <f t="shared" si="6"/>
        <v>0.73</v>
      </c>
      <c r="L18" s="123"/>
      <c r="P18" s="169"/>
    </row>
    <row r="19" spans="2:17">
      <c r="B19" s="140">
        <f t="shared" si="0"/>
        <v>2025</v>
      </c>
      <c r="C19" s="141"/>
      <c r="D19" s="132">
        <f t="shared" si="4"/>
        <v>0</v>
      </c>
      <c r="E19" s="132">
        <f t="shared" si="5"/>
        <v>23.61</v>
      </c>
      <c r="F19" s="134">
        <f t="shared" si="1"/>
        <v>8.6662555609390832</v>
      </c>
      <c r="G19" s="132">
        <f t="shared" si="5"/>
        <v>0</v>
      </c>
      <c r="H19" s="132">
        <f t="shared" si="5"/>
        <v>0</v>
      </c>
      <c r="I19" s="134">
        <f t="shared" si="2"/>
        <v>8.6662555609390832</v>
      </c>
      <c r="J19" s="134">
        <f t="shared" si="3"/>
        <v>23.61</v>
      </c>
      <c r="K19" s="132">
        <f t="shared" si="6"/>
        <v>0.75</v>
      </c>
      <c r="L19" s="123"/>
      <c r="P19" s="169"/>
    </row>
    <row r="20" spans="2:17">
      <c r="B20" s="140">
        <f t="shared" si="0"/>
        <v>2026</v>
      </c>
      <c r="C20" s="141"/>
      <c r="D20" s="132">
        <f>ROUND(D19*(1+$G66),2)</f>
        <v>0</v>
      </c>
      <c r="E20" s="132">
        <f t="shared" si="5"/>
        <v>24.15</v>
      </c>
      <c r="F20" s="134">
        <f t="shared" si="1"/>
        <v>8.8644672510240934</v>
      </c>
      <c r="G20" s="132">
        <f t="shared" si="5"/>
        <v>0</v>
      </c>
      <c r="H20" s="132">
        <f t="shared" si="5"/>
        <v>0</v>
      </c>
      <c r="I20" s="134">
        <f t="shared" si="2"/>
        <v>8.8644672510240934</v>
      </c>
      <c r="J20" s="134">
        <f t="shared" si="3"/>
        <v>24.15</v>
      </c>
      <c r="K20" s="132">
        <f t="shared" si="6"/>
        <v>0.77</v>
      </c>
      <c r="L20" s="123"/>
      <c r="P20" s="169"/>
      <c r="Q20" s="170"/>
    </row>
    <row r="21" spans="2:17">
      <c r="B21" s="140">
        <f t="shared" si="0"/>
        <v>2027</v>
      </c>
      <c r="C21" s="141"/>
      <c r="D21" s="132">
        <f t="shared" ref="D21:D26" si="7">ROUND(D20*(1+$G67),2)</f>
        <v>0</v>
      </c>
      <c r="E21" s="132">
        <f t="shared" si="5"/>
        <v>24.71</v>
      </c>
      <c r="F21" s="134">
        <f t="shared" si="1"/>
        <v>9.0700201148159572</v>
      </c>
      <c r="G21" s="132">
        <f t="shared" si="5"/>
        <v>0</v>
      </c>
      <c r="H21" s="132">
        <f t="shared" si="5"/>
        <v>0</v>
      </c>
      <c r="I21" s="134">
        <f t="shared" si="2"/>
        <v>9.0700201148159572</v>
      </c>
      <c r="J21" s="134">
        <f t="shared" si="3"/>
        <v>24.71</v>
      </c>
      <c r="K21" s="132">
        <f t="shared" si="6"/>
        <v>0.79</v>
      </c>
      <c r="L21" s="123"/>
      <c r="P21" s="169"/>
    </row>
    <row r="22" spans="2:17">
      <c r="B22" s="140">
        <f t="shared" si="0"/>
        <v>2028</v>
      </c>
      <c r="C22" s="141"/>
      <c r="D22" s="132">
        <f t="shared" si="7"/>
        <v>0</v>
      </c>
      <c r="E22" s="132">
        <f t="shared" si="5"/>
        <v>25.3</v>
      </c>
      <c r="F22" s="134">
        <f t="shared" si="1"/>
        <v>9.2865847391680987</v>
      </c>
      <c r="G22" s="132">
        <f t="shared" si="5"/>
        <v>0</v>
      </c>
      <c r="H22" s="132">
        <f t="shared" si="5"/>
        <v>0</v>
      </c>
      <c r="I22" s="134">
        <f t="shared" si="2"/>
        <v>9.2865847391680987</v>
      </c>
      <c r="J22" s="134">
        <f t="shared" si="3"/>
        <v>25.3</v>
      </c>
      <c r="K22" s="132">
        <f t="shared" si="6"/>
        <v>0.81</v>
      </c>
      <c r="L22" s="123"/>
      <c r="P22" s="169"/>
    </row>
    <row r="23" spans="2:17">
      <c r="B23" s="140">
        <f t="shared" si="0"/>
        <v>2029</v>
      </c>
      <c r="C23" s="141"/>
      <c r="D23" s="132">
        <f t="shared" si="7"/>
        <v>0</v>
      </c>
      <c r="E23" s="132">
        <f t="shared" si="5"/>
        <v>25.91</v>
      </c>
      <c r="F23" s="134">
        <f t="shared" si="1"/>
        <v>9.510490537227092</v>
      </c>
      <c r="G23" s="132">
        <f t="shared" si="5"/>
        <v>0</v>
      </c>
      <c r="H23" s="132">
        <f t="shared" si="5"/>
        <v>0</v>
      </c>
      <c r="I23" s="134">
        <f t="shared" si="2"/>
        <v>9.510490537227092</v>
      </c>
      <c r="J23" s="134">
        <f t="shared" si="3"/>
        <v>25.91</v>
      </c>
      <c r="K23" s="132">
        <f t="shared" si="6"/>
        <v>0.83</v>
      </c>
      <c r="L23" s="123"/>
      <c r="P23" s="169"/>
    </row>
    <row r="24" spans="2:17">
      <c r="B24" s="140">
        <f t="shared" si="0"/>
        <v>2030</v>
      </c>
      <c r="C24" s="141"/>
      <c r="D24" s="132">
        <f t="shared" si="7"/>
        <v>0</v>
      </c>
      <c r="E24" s="132">
        <f t="shared" si="5"/>
        <v>26.51</v>
      </c>
      <c r="F24" s="134">
        <f t="shared" si="1"/>
        <v>9.7307257484326612</v>
      </c>
      <c r="G24" s="132">
        <f t="shared" si="5"/>
        <v>0</v>
      </c>
      <c r="H24" s="132">
        <f t="shared" si="5"/>
        <v>0</v>
      </c>
      <c r="I24" s="134">
        <f t="shared" si="2"/>
        <v>9.7307257484326612</v>
      </c>
      <c r="J24" s="134">
        <f t="shared" si="3"/>
        <v>26.51</v>
      </c>
      <c r="K24" s="132">
        <f t="shared" si="6"/>
        <v>0.85</v>
      </c>
      <c r="L24" s="123"/>
      <c r="P24" s="169"/>
    </row>
    <row r="25" spans="2:17">
      <c r="B25" s="140">
        <f t="shared" si="0"/>
        <v>2031</v>
      </c>
      <c r="C25" s="141"/>
      <c r="D25" s="132">
        <f t="shared" si="7"/>
        <v>0</v>
      </c>
      <c r="E25" s="132">
        <f t="shared" si="5"/>
        <v>27.12</v>
      </c>
      <c r="F25" s="134">
        <f t="shared" si="1"/>
        <v>9.9546315464916546</v>
      </c>
      <c r="G25" s="132">
        <f t="shared" si="5"/>
        <v>0</v>
      </c>
      <c r="H25" s="132">
        <f t="shared" si="5"/>
        <v>0</v>
      </c>
      <c r="I25" s="134">
        <f t="shared" si="2"/>
        <v>9.9546315464916546</v>
      </c>
      <c r="J25" s="134">
        <f t="shared" si="3"/>
        <v>27.12</v>
      </c>
      <c r="K25" s="132">
        <f t="shared" si="6"/>
        <v>0.87</v>
      </c>
      <c r="L25" s="123"/>
      <c r="P25" s="169"/>
    </row>
    <row r="26" spans="2:17">
      <c r="B26" s="140">
        <f t="shared" si="0"/>
        <v>2032</v>
      </c>
      <c r="C26" s="141"/>
      <c r="D26" s="132">
        <f t="shared" si="7"/>
        <v>0</v>
      </c>
      <c r="E26" s="132">
        <f t="shared" si="5"/>
        <v>27.74</v>
      </c>
      <c r="F26" s="134">
        <f t="shared" si="1"/>
        <v>10.182207931404072</v>
      </c>
      <c r="G26" s="132">
        <f t="shared" si="5"/>
        <v>0</v>
      </c>
      <c r="H26" s="132">
        <f t="shared" si="5"/>
        <v>0</v>
      </c>
      <c r="I26" s="134">
        <f t="shared" si="2"/>
        <v>10.182207931404072</v>
      </c>
      <c r="J26" s="134">
        <f t="shared" si="3"/>
        <v>27.74</v>
      </c>
      <c r="K26" s="132">
        <f t="shared" si="6"/>
        <v>0.89</v>
      </c>
      <c r="L26" s="123"/>
      <c r="P26" s="169"/>
    </row>
    <row r="27" spans="2:17">
      <c r="B27" s="140">
        <f t="shared" si="0"/>
        <v>2033</v>
      </c>
      <c r="C27" s="131">
        <f>$C$55</f>
        <v>1165.8805905559132</v>
      </c>
      <c r="D27" s="132">
        <f>C27*$C$62</f>
        <v>90.002020403289137</v>
      </c>
      <c r="E27" s="132">
        <f t="shared" si="5"/>
        <v>28.38</v>
      </c>
      <c r="F27" s="134">
        <f t="shared" si="1"/>
        <v>43.453148777433647</v>
      </c>
      <c r="G27" s="132">
        <f t="shared" si="5"/>
        <v>0</v>
      </c>
      <c r="H27" s="132">
        <f t="shared" si="5"/>
        <v>0</v>
      </c>
      <c r="I27" s="134">
        <f t="shared" si="2"/>
        <v>43.453148777433647</v>
      </c>
      <c r="J27" s="134">
        <f t="shared" si="3"/>
        <v>118.38</v>
      </c>
      <c r="K27" s="132">
        <f t="shared" si="6"/>
        <v>0.91</v>
      </c>
      <c r="L27" s="123"/>
      <c r="P27" s="169"/>
    </row>
    <row r="28" spans="2:17">
      <c r="B28" s="140">
        <f t="shared" si="0"/>
        <v>2034</v>
      </c>
      <c r="C28" s="141"/>
      <c r="D28" s="132">
        <f t="shared" si="5"/>
        <v>92.07</v>
      </c>
      <c r="E28" s="132">
        <f t="shared" si="5"/>
        <v>29.03</v>
      </c>
      <c r="F28" s="134">
        <f t="shared" si="1"/>
        <v>44.450806794990385</v>
      </c>
      <c r="G28" s="132">
        <f t="shared" si="5"/>
        <v>0</v>
      </c>
      <c r="H28" s="132">
        <f t="shared" si="5"/>
        <v>0</v>
      </c>
      <c r="I28" s="134">
        <f t="shared" si="2"/>
        <v>44.450806794990385</v>
      </c>
      <c r="J28" s="134">
        <f t="shared" si="3"/>
        <v>121.1</v>
      </c>
      <c r="K28" s="132">
        <f t="shared" si="6"/>
        <v>0.93</v>
      </c>
      <c r="L28" s="123"/>
      <c r="P28" s="169"/>
    </row>
    <row r="29" spans="2:17">
      <c r="B29" s="140">
        <f t="shared" si="0"/>
        <v>2035</v>
      </c>
      <c r="C29" s="141"/>
      <c r="D29" s="132">
        <f t="shared" si="5"/>
        <v>94.1</v>
      </c>
      <c r="E29" s="132">
        <f t="shared" si="5"/>
        <v>29.67</v>
      </c>
      <c r="F29" s="134">
        <f t="shared" si="1"/>
        <v>45.430853484855156</v>
      </c>
      <c r="G29" s="132">
        <f t="shared" si="5"/>
        <v>0</v>
      </c>
      <c r="H29" s="132">
        <f t="shared" si="5"/>
        <v>0</v>
      </c>
      <c r="I29" s="134">
        <f t="shared" si="2"/>
        <v>45.430853484855156</v>
      </c>
      <c r="J29" s="134">
        <f t="shared" si="3"/>
        <v>123.77</v>
      </c>
      <c r="K29" s="132">
        <f t="shared" si="6"/>
        <v>0.95</v>
      </c>
      <c r="L29" s="123"/>
      <c r="P29" s="169"/>
    </row>
    <row r="30" spans="2:17">
      <c r="B30" s="140">
        <f t="shared" si="0"/>
        <v>2036</v>
      </c>
      <c r="C30" s="141"/>
      <c r="D30" s="132">
        <f t="shared" si="5"/>
        <v>96.17</v>
      </c>
      <c r="E30" s="132">
        <f t="shared" si="5"/>
        <v>30.32</v>
      </c>
      <c r="F30" s="134">
        <f t="shared" si="1"/>
        <v>46.429253108987069</v>
      </c>
      <c r="G30" s="132">
        <f t="shared" si="5"/>
        <v>0</v>
      </c>
      <c r="H30" s="132">
        <f t="shared" si="5"/>
        <v>0</v>
      </c>
      <c r="I30" s="134">
        <f t="shared" si="2"/>
        <v>46.429253108987069</v>
      </c>
      <c r="J30" s="134">
        <f t="shared" si="3"/>
        <v>126.49</v>
      </c>
      <c r="K30" s="132">
        <f t="shared" si="6"/>
        <v>0.97</v>
      </c>
      <c r="L30" s="123"/>
      <c r="P30" s="169"/>
    </row>
    <row r="31" spans="2:17">
      <c r="B31" s="140">
        <f t="shared" si="0"/>
        <v>2037</v>
      </c>
      <c r="C31" s="141"/>
      <c r="D31" s="132">
        <f t="shared" si="5"/>
        <v>98.29</v>
      </c>
      <c r="E31" s="132">
        <f t="shared" si="5"/>
        <v>30.99</v>
      </c>
      <c r="F31" s="134">
        <f t="shared" si="1"/>
        <v>47.453346841092959</v>
      </c>
      <c r="G31" s="132">
        <f t="shared" si="5"/>
        <v>0</v>
      </c>
      <c r="H31" s="132">
        <f t="shared" si="5"/>
        <v>0</v>
      </c>
      <c r="I31" s="134">
        <f t="shared" si="2"/>
        <v>47.453346841092959</v>
      </c>
      <c r="J31" s="134">
        <f t="shared" si="3"/>
        <v>129.28</v>
      </c>
      <c r="K31" s="132">
        <f t="shared" si="6"/>
        <v>0.99</v>
      </c>
      <c r="L31" s="123"/>
      <c r="P31" s="169"/>
    </row>
    <row r="32" spans="2:17">
      <c r="B32" s="140">
        <f t="shared" si="0"/>
        <v>2038</v>
      </c>
      <c r="C32" s="141"/>
      <c r="D32" s="132">
        <f t="shared" si="5"/>
        <v>100.55</v>
      </c>
      <c r="E32" s="132">
        <f t="shared" si="5"/>
        <v>31.7</v>
      </c>
      <c r="F32" s="134">
        <f t="shared" si="1"/>
        <v>48.543511136560518</v>
      </c>
      <c r="G32" s="132">
        <f t="shared" si="5"/>
        <v>0</v>
      </c>
      <c r="H32" s="132">
        <f t="shared" si="5"/>
        <v>0</v>
      </c>
      <c r="I32" s="134">
        <f t="shared" si="2"/>
        <v>48.543511136560518</v>
      </c>
      <c r="J32" s="134">
        <f t="shared" si="3"/>
        <v>132.25</v>
      </c>
      <c r="K32" s="132">
        <f t="shared" si="6"/>
        <v>1.01</v>
      </c>
      <c r="L32" s="123"/>
      <c r="P32" s="169"/>
    </row>
    <row r="33" spans="2:16">
      <c r="B33" s="140">
        <f t="shared" si="0"/>
        <v>2039</v>
      </c>
      <c r="C33" s="141"/>
      <c r="D33" s="132">
        <f t="shared" si="5"/>
        <v>102.86</v>
      </c>
      <c r="E33" s="132">
        <f t="shared" si="5"/>
        <v>32.43</v>
      </c>
      <c r="F33" s="134">
        <f t="shared" si="1"/>
        <v>49.659369540002054</v>
      </c>
      <c r="G33" s="132">
        <f t="shared" si="5"/>
        <v>0</v>
      </c>
      <c r="H33" s="132">
        <f t="shared" si="5"/>
        <v>0</v>
      </c>
      <c r="I33" s="134">
        <f t="shared" si="2"/>
        <v>49.659369540002054</v>
      </c>
      <c r="J33" s="134">
        <f t="shared" si="3"/>
        <v>135.29</v>
      </c>
      <c r="K33" s="132">
        <f t="shared" si="6"/>
        <v>1.03</v>
      </c>
      <c r="L33" s="123"/>
      <c r="P33" s="169"/>
    </row>
    <row r="34" spans="2:16">
      <c r="B34" s="140">
        <f t="shared" si="0"/>
        <v>2040</v>
      </c>
      <c r="C34" s="141"/>
      <c r="D34" s="132">
        <f t="shared" si="5"/>
        <v>105.23</v>
      </c>
      <c r="E34" s="132">
        <f t="shared" si="5"/>
        <v>33.18</v>
      </c>
      <c r="F34" s="134">
        <f t="shared" ref="F34:F36" si="8">(D34+E34)/(8.76*$C$63)</f>
        <v>50.804592638271011</v>
      </c>
      <c r="G34" s="132">
        <f t="shared" si="5"/>
        <v>0</v>
      </c>
      <c r="H34" s="132">
        <f t="shared" si="5"/>
        <v>0</v>
      </c>
      <c r="I34" s="134">
        <f t="shared" si="2"/>
        <v>50.804592638271011</v>
      </c>
      <c r="J34" s="134">
        <f t="shared" si="3"/>
        <v>138.41</v>
      </c>
      <c r="K34" s="132">
        <f t="shared" si="6"/>
        <v>1.05</v>
      </c>
      <c r="L34" s="123"/>
      <c r="P34" s="169"/>
    </row>
    <row r="35" spans="2:16">
      <c r="B35" s="140">
        <f t="shared" si="0"/>
        <v>2041</v>
      </c>
      <c r="C35" s="141"/>
      <c r="D35" s="132">
        <f t="shared" si="5"/>
        <v>107.65</v>
      </c>
      <c r="E35" s="132">
        <f t="shared" si="5"/>
        <v>33.94</v>
      </c>
      <c r="F35" s="134">
        <f t="shared" si="8"/>
        <v>51.97183925766052</v>
      </c>
      <c r="G35" s="132">
        <f t="shared" si="5"/>
        <v>0</v>
      </c>
      <c r="H35" s="132">
        <f t="shared" si="5"/>
        <v>0</v>
      </c>
      <c r="I35" s="134">
        <f t="shared" si="2"/>
        <v>51.97183925766052</v>
      </c>
      <c r="J35" s="134">
        <f t="shared" si="3"/>
        <v>141.59</v>
      </c>
      <c r="K35" s="132">
        <f t="shared" si="6"/>
        <v>1.07</v>
      </c>
      <c r="L35" s="123"/>
      <c r="P35" s="169"/>
    </row>
    <row r="36" spans="2:16">
      <c r="B36" s="140">
        <f t="shared" si="0"/>
        <v>2042</v>
      </c>
      <c r="C36" s="141"/>
      <c r="D36" s="132">
        <f t="shared" si="5"/>
        <v>110.13</v>
      </c>
      <c r="E36" s="132">
        <f t="shared" si="5"/>
        <v>34.72</v>
      </c>
      <c r="F36" s="134">
        <f t="shared" si="8"/>
        <v>53.168450571877429</v>
      </c>
      <c r="G36" s="132">
        <f t="shared" si="5"/>
        <v>0</v>
      </c>
      <c r="H36" s="132">
        <f t="shared" si="5"/>
        <v>0</v>
      </c>
      <c r="I36" s="134">
        <f t="shared" si="2"/>
        <v>53.168450571877429</v>
      </c>
      <c r="J36" s="134">
        <f t="shared" si="3"/>
        <v>144.85</v>
      </c>
      <c r="K36" s="132">
        <f t="shared" si="6"/>
        <v>1.0900000000000001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tr">
        <f>'Table 3 OR Solar 2033'!D44</f>
        <v>Plant Costs  - 2017 IRP Update - Table 5.4 &amp; 5.5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31.1%)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Utah Solar Resource-2033 - 31%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75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124</v>
      </c>
      <c r="C55" s="185">
        <v>1165.8805905559132</v>
      </c>
      <c r="D55" s="121" t="s">
        <v>74</v>
      </c>
      <c r="H55" s="121" t="s">
        <v>9</v>
      </c>
    </row>
    <row r="56" spans="2:24">
      <c r="B56" s="85" t="s">
        <v>111</v>
      </c>
      <c r="C56" s="154">
        <v>19.691768539314772</v>
      </c>
      <c r="D56" s="121" t="s">
        <v>77</v>
      </c>
      <c r="H56" s="121" t="s">
        <v>9</v>
      </c>
    </row>
    <row r="57" spans="2:24">
      <c r="B57" s="85" t="s">
        <v>111</v>
      </c>
      <c r="C57" s="159">
        <v>0.61668809999999996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M59" s="158"/>
      <c r="N59" s="226"/>
      <c r="O59" s="22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226"/>
      <c r="O60" s="22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L62" s="164"/>
      <c r="M62" s="164"/>
      <c r="N62" s="156"/>
      <c r="O62" s="52"/>
      <c r="P62" s="158"/>
    </row>
    <row r="63" spans="2:24">
      <c r="C63" s="168">
        <v>0.311</v>
      </c>
      <c r="D63" s="121" t="s">
        <v>39</v>
      </c>
      <c r="N63" s="226"/>
      <c r="O63" s="227"/>
      <c r="P63" s="171"/>
    </row>
    <row r="64" spans="2:24" ht="13.5" thickBot="1">
      <c r="D64" s="160"/>
      <c r="N64" s="226"/>
      <c r="O64" s="22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9">C66+1</f>
        <v>2018</v>
      </c>
      <c r="D67" s="41">
        <v>2.3E-2</v>
      </c>
      <c r="E67" s="85"/>
      <c r="F67" s="87">
        <f t="shared" ref="F67:F74" si="10">F66+1</f>
        <v>2027</v>
      </c>
      <c r="G67" s="41">
        <v>2.3E-2</v>
      </c>
      <c r="H67" s="85"/>
      <c r="I67" s="87">
        <f t="shared" ref="I67:I74" si="11">I66+1</f>
        <v>2036</v>
      </c>
      <c r="J67" s="41">
        <v>2.1999999999999999E-2</v>
      </c>
    </row>
    <row r="68" spans="3:11">
      <c r="C68" s="87">
        <f t="shared" si="9"/>
        <v>2019</v>
      </c>
      <c r="D68" s="41">
        <v>0.02</v>
      </c>
      <c r="E68" s="85"/>
      <c r="F68" s="87">
        <f t="shared" si="10"/>
        <v>2028</v>
      </c>
      <c r="G68" s="41">
        <v>2.4E-2</v>
      </c>
      <c r="H68" s="85"/>
      <c r="I68" s="87">
        <f t="shared" si="11"/>
        <v>2037</v>
      </c>
      <c r="J68" s="41">
        <v>2.1999999999999999E-2</v>
      </c>
    </row>
    <row r="69" spans="3:11">
      <c r="C69" s="87">
        <f t="shared" si="9"/>
        <v>2020</v>
      </c>
      <c r="D69" s="41">
        <v>2.1999999999999999E-2</v>
      </c>
      <c r="E69" s="85"/>
      <c r="F69" s="87">
        <f t="shared" si="10"/>
        <v>2029</v>
      </c>
      <c r="G69" s="41">
        <v>2.4E-2</v>
      </c>
      <c r="H69" s="85"/>
      <c r="I69" s="87">
        <f t="shared" si="11"/>
        <v>2038</v>
      </c>
      <c r="J69" s="41">
        <v>2.3E-2</v>
      </c>
    </row>
    <row r="70" spans="3:11">
      <c r="C70" s="87">
        <f t="shared" si="9"/>
        <v>2021</v>
      </c>
      <c r="D70" s="41">
        <v>2.4E-2</v>
      </c>
      <c r="E70" s="85"/>
      <c r="F70" s="87">
        <f t="shared" si="10"/>
        <v>2030</v>
      </c>
      <c r="G70" s="41">
        <v>2.3E-2</v>
      </c>
      <c r="H70" s="85"/>
      <c r="I70" s="87">
        <f t="shared" si="11"/>
        <v>2039</v>
      </c>
      <c r="J70" s="41">
        <v>2.3E-2</v>
      </c>
    </row>
    <row r="71" spans="3:11">
      <c r="C71" s="87">
        <f t="shared" si="9"/>
        <v>2022</v>
      </c>
      <c r="D71" s="41">
        <v>2.4E-2</v>
      </c>
      <c r="E71" s="85"/>
      <c r="F71" s="87">
        <f t="shared" si="10"/>
        <v>2031</v>
      </c>
      <c r="G71" s="41">
        <v>2.3E-2</v>
      </c>
      <c r="H71" s="85"/>
      <c r="I71" s="87">
        <f t="shared" si="11"/>
        <v>2040</v>
      </c>
      <c r="J71" s="41">
        <v>2.3E-2</v>
      </c>
    </row>
    <row r="72" spans="3:11" s="123" customFormat="1">
      <c r="C72" s="87">
        <f t="shared" si="9"/>
        <v>2023</v>
      </c>
      <c r="D72" s="41">
        <v>2.4E-2</v>
      </c>
      <c r="E72" s="86"/>
      <c r="F72" s="87">
        <f t="shared" si="10"/>
        <v>2032</v>
      </c>
      <c r="G72" s="41">
        <v>2.3E-2</v>
      </c>
      <c r="H72" s="86"/>
      <c r="I72" s="87">
        <f t="shared" si="11"/>
        <v>2041</v>
      </c>
      <c r="J72" s="41">
        <v>2.3E-2</v>
      </c>
    </row>
    <row r="73" spans="3:11" s="123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2.3E-2</v>
      </c>
      <c r="H73" s="86"/>
      <c r="I73" s="87">
        <f t="shared" si="11"/>
        <v>2042</v>
      </c>
      <c r="J73" s="41">
        <v>2.3E-2</v>
      </c>
    </row>
    <row r="74" spans="3:11" s="123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2.3E-2</v>
      </c>
      <c r="H74" s="86"/>
      <c r="I74" s="87">
        <f t="shared" si="11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workbookViewId="0">
      <selection activeCell="K12" sqref="K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132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31%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  <c r="P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7" t="s">
        <v>55</v>
      </c>
      <c r="J5" s="17" t="s">
        <v>55</v>
      </c>
      <c r="K5" s="125" t="s">
        <v>71</v>
      </c>
      <c r="P5" s="179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Utah Solar Resource-2033 - 31%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>
        <f>ROUND(D10*(1+$D66),2)</f>
        <v>0</v>
      </c>
      <c r="E11" s="132">
        <f>$C$56</f>
        <v>19.691768539314772</v>
      </c>
      <c r="F11" s="133">
        <f t="shared" ref="F11:F36" si="1">(D11+E11)/(8.76*$C$63)</f>
        <v>7.2280346721118987</v>
      </c>
      <c r="G11" s="133">
        <f>$C$58</f>
        <v>0</v>
      </c>
      <c r="H11" s="142">
        <f>$C$59</f>
        <v>0</v>
      </c>
      <c r="I11" s="134">
        <f t="shared" ref="I11:I36" si="2">F11+H11+G11</f>
        <v>7.2280346721118987</v>
      </c>
      <c r="J11" s="134">
        <f t="shared" ref="J11:J36" si="3">ROUND(I11*$C$63*8.76,2)</f>
        <v>19.690000000000001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>
        <f t="shared" ref="D12:D19" si="4">ROUND(D11*(1+$D67),2)</f>
        <v>0</v>
      </c>
      <c r="E12" s="132">
        <f>ROUND(E11*(1+(IFERROR(INDEX($D$66:$D$74,MATCH($B12,$C$66:$C$74,0),1),0)+IFERROR(INDEX($G$66:$G$74,MATCH($B12,$F$66:$F$74,0),1),0)+IFERROR(INDEX($J$66:$J$74,MATCH($B12,$I$66:$I$74,0),1),0))),2)</f>
        <v>20.14</v>
      </c>
      <c r="F12" s="134">
        <f t="shared" si="1"/>
        <v>7.3925619228002182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7.3925619228002182</v>
      </c>
      <c r="J12" s="134">
        <f t="shared" si="3"/>
        <v>20.14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>
        <f t="shared" si="4"/>
        <v>0</v>
      </c>
      <c r="E13" s="132">
        <f t="shared" ref="D13:H36" si="5">ROUND(E12*(1+(IFERROR(INDEX($D$66:$D$74,MATCH($B13,$C$66:$C$74,0),1),0)+IFERROR(INDEX($G$66:$G$74,MATCH($B13,$F$66:$F$74,0),1),0)+IFERROR(INDEX($J$66:$J$74,MATCH($B13,$I$66:$I$74,0),1),0))),2)</f>
        <v>20.54</v>
      </c>
      <c r="F13" s="134">
        <f t="shared" si="1"/>
        <v>7.539385396937262</v>
      </c>
      <c r="G13" s="132">
        <f t="shared" si="5"/>
        <v>0</v>
      </c>
      <c r="H13" s="132">
        <f t="shared" si="5"/>
        <v>0</v>
      </c>
      <c r="I13" s="134">
        <f t="shared" si="2"/>
        <v>7.539385396937262</v>
      </c>
      <c r="J13" s="134">
        <f t="shared" si="3"/>
        <v>20.54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>
        <f t="shared" si="4"/>
        <v>0</v>
      </c>
      <c r="E14" s="132">
        <f t="shared" si="5"/>
        <v>20.99</v>
      </c>
      <c r="F14" s="134">
        <f t="shared" si="1"/>
        <v>7.704561805341438</v>
      </c>
      <c r="G14" s="132">
        <f t="shared" si="5"/>
        <v>0</v>
      </c>
      <c r="H14" s="132">
        <f t="shared" si="5"/>
        <v>0</v>
      </c>
      <c r="I14" s="134">
        <f t="shared" si="2"/>
        <v>7.704561805341438</v>
      </c>
      <c r="J14" s="134">
        <f t="shared" si="3"/>
        <v>20.99</v>
      </c>
      <c r="K14" s="132">
        <f t="shared" si="6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>
        <f t="shared" si="4"/>
        <v>0</v>
      </c>
      <c r="E15" s="132">
        <f t="shared" si="5"/>
        <v>21.49</v>
      </c>
      <c r="F15" s="134">
        <f t="shared" si="1"/>
        <v>7.8880911480127436</v>
      </c>
      <c r="G15" s="132">
        <f t="shared" si="5"/>
        <v>0</v>
      </c>
      <c r="H15" s="132">
        <f t="shared" si="5"/>
        <v>0</v>
      </c>
      <c r="I15" s="134">
        <f t="shared" si="2"/>
        <v>7.8880911480127436</v>
      </c>
      <c r="J15" s="134">
        <f t="shared" si="3"/>
        <v>21.49</v>
      </c>
      <c r="K15" s="132">
        <f t="shared" si="6"/>
        <v>0.67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>
        <f t="shared" si="4"/>
        <v>0</v>
      </c>
      <c r="E16" s="132">
        <f t="shared" si="5"/>
        <v>22.01</v>
      </c>
      <c r="F16" s="134">
        <f t="shared" si="1"/>
        <v>8.0789616643909046</v>
      </c>
      <c r="G16" s="132">
        <f t="shared" si="5"/>
        <v>0</v>
      </c>
      <c r="H16" s="132">
        <f t="shared" si="5"/>
        <v>0</v>
      </c>
      <c r="I16" s="134">
        <f t="shared" si="2"/>
        <v>8.0789616643909046</v>
      </c>
      <c r="J16" s="134">
        <f t="shared" si="3"/>
        <v>22.01</v>
      </c>
      <c r="K16" s="132">
        <f t="shared" si="6"/>
        <v>0.69</v>
      </c>
      <c r="L16" s="123"/>
      <c r="N16" s="135"/>
      <c r="P16" s="169"/>
    </row>
    <row r="17" spans="2:17">
      <c r="B17" s="140">
        <f t="shared" si="0"/>
        <v>2023</v>
      </c>
      <c r="C17" s="141"/>
      <c r="D17" s="132">
        <f t="shared" si="4"/>
        <v>0</v>
      </c>
      <c r="E17" s="132">
        <f t="shared" si="5"/>
        <v>22.54</v>
      </c>
      <c r="F17" s="134">
        <f t="shared" si="1"/>
        <v>8.273502767622487</v>
      </c>
      <c r="G17" s="132">
        <f t="shared" si="5"/>
        <v>0</v>
      </c>
      <c r="H17" s="132">
        <f t="shared" si="5"/>
        <v>0</v>
      </c>
      <c r="I17" s="134">
        <f t="shared" si="2"/>
        <v>8.273502767622487</v>
      </c>
      <c r="J17" s="134">
        <f t="shared" si="3"/>
        <v>22.54</v>
      </c>
      <c r="K17" s="132">
        <f t="shared" si="6"/>
        <v>0.71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>
        <f t="shared" si="4"/>
        <v>0</v>
      </c>
      <c r="E18" s="132">
        <f t="shared" si="5"/>
        <v>23.08</v>
      </c>
      <c r="F18" s="134">
        <f t="shared" si="1"/>
        <v>8.4717144577074972</v>
      </c>
      <c r="G18" s="132">
        <f t="shared" si="5"/>
        <v>0</v>
      </c>
      <c r="H18" s="132">
        <f t="shared" si="5"/>
        <v>0</v>
      </c>
      <c r="I18" s="134">
        <f t="shared" si="2"/>
        <v>8.4717144577074972</v>
      </c>
      <c r="J18" s="134">
        <f t="shared" si="3"/>
        <v>23.08</v>
      </c>
      <c r="K18" s="132">
        <f t="shared" si="6"/>
        <v>0.73</v>
      </c>
      <c r="L18" s="123"/>
      <c r="P18" s="169"/>
    </row>
    <row r="19" spans="2:17">
      <c r="B19" s="140">
        <f t="shared" si="0"/>
        <v>2025</v>
      </c>
      <c r="C19" s="141"/>
      <c r="D19" s="132">
        <f t="shared" si="4"/>
        <v>0</v>
      </c>
      <c r="E19" s="132">
        <f t="shared" si="5"/>
        <v>23.61</v>
      </c>
      <c r="F19" s="134">
        <f t="shared" si="1"/>
        <v>8.6662555609390832</v>
      </c>
      <c r="G19" s="132">
        <f t="shared" si="5"/>
        <v>0</v>
      </c>
      <c r="H19" s="132">
        <f t="shared" si="5"/>
        <v>0</v>
      </c>
      <c r="I19" s="134">
        <f t="shared" si="2"/>
        <v>8.6662555609390832</v>
      </c>
      <c r="J19" s="134">
        <f t="shared" si="3"/>
        <v>23.61</v>
      </c>
      <c r="K19" s="132">
        <f t="shared" si="6"/>
        <v>0.75</v>
      </c>
      <c r="L19" s="123"/>
      <c r="P19" s="169"/>
    </row>
    <row r="20" spans="2:17">
      <c r="B20" s="140">
        <f t="shared" si="0"/>
        <v>2026</v>
      </c>
      <c r="C20" s="141"/>
      <c r="D20" s="132">
        <f>ROUND(D19*(1+$G66),2)</f>
        <v>0</v>
      </c>
      <c r="E20" s="132">
        <f t="shared" si="5"/>
        <v>24.15</v>
      </c>
      <c r="F20" s="134">
        <f t="shared" si="1"/>
        <v>8.8644672510240934</v>
      </c>
      <c r="G20" s="132">
        <f t="shared" si="5"/>
        <v>0</v>
      </c>
      <c r="H20" s="132">
        <f t="shared" si="5"/>
        <v>0</v>
      </c>
      <c r="I20" s="134">
        <f t="shared" si="2"/>
        <v>8.8644672510240934</v>
      </c>
      <c r="J20" s="134">
        <f t="shared" si="3"/>
        <v>24.15</v>
      </c>
      <c r="K20" s="132">
        <f t="shared" si="6"/>
        <v>0.77</v>
      </c>
      <c r="L20" s="123"/>
      <c r="P20" s="169"/>
      <c r="Q20" s="170"/>
    </row>
    <row r="21" spans="2:17">
      <c r="B21" s="140">
        <f t="shared" si="0"/>
        <v>2027</v>
      </c>
      <c r="C21" s="141"/>
      <c r="D21" s="132">
        <f t="shared" ref="D21:D26" si="7">ROUND(D20*(1+$G67),2)</f>
        <v>0</v>
      </c>
      <c r="E21" s="132">
        <f t="shared" si="5"/>
        <v>24.71</v>
      </c>
      <c r="F21" s="134">
        <f t="shared" si="1"/>
        <v>9.0700201148159572</v>
      </c>
      <c r="G21" s="132">
        <f t="shared" si="5"/>
        <v>0</v>
      </c>
      <c r="H21" s="132">
        <f t="shared" si="5"/>
        <v>0</v>
      </c>
      <c r="I21" s="134">
        <f t="shared" si="2"/>
        <v>9.0700201148159572</v>
      </c>
      <c r="J21" s="134">
        <f t="shared" si="3"/>
        <v>24.71</v>
      </c>
      <c r="K21" s="132">
        <f t="shared" si="6"/>
        <v>0.79</v>
      </c>
      <c r="L21" s="123"/>
      <c r="P21" s="169"/>
    </row>
    <row r="22" spans="2:17">
      <c r="B22" s="140">
        <f t="shared" si="0"/>
        <v>2028</v>
      </c>
      <c r="C22" s="141"/>
      <c r="D22" s="132">
        <f t="shared" si="7"/>
        <v>0</v>
      </c>
      <c r="E22" s="132">
        <f t="shared" si="5"/>
        <v>25.3</v>
      </c>
      <c r="F22" s="134">
        <f t="shared" si="1"/>
        <v>9.2865847391680987</v>
      </c>
      <c r="G22" s="132">
        <f t="shared" si="5"/>
        <v>0</v>
      </c>
      <c r="H22" s="132">
        <f t="shared" si="5"/>
        <v>0</v>
      </c>
      <c r="I22" s="134">
        <f t="shared" si="2"/>
        <v>9.2865847391680987</v>
      </c>
      <c r="J22" s="134">
        <f t="shared" si="3"/>
        <v>25.3</v>
      </c>
      <c r="K22" s="132">
        <f t="shared" si="6"/>
        <v>0.81</v>
      </c>
      <c r="L22" s="123"/>
      <c r="P22" s="169"/>
    </row>
    <row r="23" spans="2:17">
      <c r="B23" s="140">
        <f t="shared" si="0"/>
        <v>2029</v>
      </c>
      <c r="C23" s="141"/>
      <c r="D23" s="132">
        <f t="shared" si="7"/>
        <v>0</v>
      </c>
      <c r="E23" s="132">
        <f t="shared" si="5"/>
        <v>25.91</v>
      </c>
      <c r="F23" s="134">
        <f t="shared" si="1"/>
        <v>9.510490537227092</v>
      </c>
      <c r="G23" s="132">
        <f t="shared" si="5"/>
        <v>0</v>
      </c>
      <c r="H23" s="132">
        <f t="shared" si="5"/>
        <v>0</v>
      </c>
      <c r="I23" s="134">
        <f t="shared" si="2"/>
        <v>9.510490537227092</v>
      </c>
      <c r="J23" s="134">
        <f t="shared" si="3"/>
        <v>25.91</v>
      </c>
      <c r="K23" s="132">
        <f t="shared" si="6"/>
        <v>0.83</v>
      </c>
      <c r="L23" s="123"/>
      <c r="P23" s="169"/>
    </row>
    <row r="24" spans="2:17">
      <c r="B24" s="140">
        <f t="shared" si="0"/>
        <v>2030</v>
      </c>
      <c r="C24" s="141"/>
      <c r="D24" s="132">
        <f t="shared" si="7"/>
        <v>0</v>
      </c>
      <c r="E24" s="132">
        <f t="shared" si="5"/>
        <v>26.51</v>
      </c>
      <c r="F24" s="134">
        <f t="shared" si="1"/>
        <v>9.7307257484326612</v>
      </c>
      <c r="G24" s="132">
        <f t="shared" si="5"/>
        <v>0</v>
      </c>
      <c r="H24" s="132">
        <f t="shared" si="5"/>
        <v>0</v>
      </c>
      <c r="I24" s="134">
        <f t="shared" si="2"/>
        <v>9.7307257484326612</v>
      </c>
      <c r="J24" s="134">
        <f t="shared" si="3"/>
        <v>26.51</v>
      </c>
      <c r="K24" s="132">
        <f t="shared" si="6"/>
        <v>0.85</v>
      </c>
      <c r="L24" s="123"/>
      <c r="P24" s="169"/>
    </row>
    <row r="25" spans="2:17">
      <c r="B25" s="140">
        <f t="shared" si="0"/>
        <v>2031</v>
      </c>
      <c r="C25" s="141"/>
      <c r="D25" s="132">
        <f t="shared" si="7"/>
        <v>0</v>
      </c>
      <c r="E25" s="132">
        <f t="shared" si="5"/>
        <v>27.12</v>
      </c>
      <c r="F25" s="134">
        <f t="shared" si="1"/>
        <v>9.9546315464916546</v>
      </c>
      <c r="G25" s="132">
        <f t="shared" si="5"/>
        <v>0</v>
      </c>
      <c r="H25" s="132">
        <f t="shared" si="5"/>
        <v>0</v>
      </c>
      <c r="I25" s="134">
        <f t="shared" si="2"/>
        <v>9.9546315464916546</v>
      </c>
      <c r="J25" s="134">
        <f t="shared" si="3"/>
        <v>27.12</v>
      </c>
      <c r="K25" s="132">
        <f t="shared" si="6"/>
        <v>0.87</v>
      </c>
      <c r="L25" s="123"/>
      <c r="P25" s="169"/>
    </row>
    <row r="26" spans="2:17">
      <c r="B26" s="140">
        <f t="shared" si="0"/>
        <v>2032</v>
      </c>
      <c r="C26" s="141"/>
      <c r="D26" s="132">
        <f t="shared" si="7"/>
        <v>0</v>
      </c>
      <c r="E26" s="132">
        <f t="shared" si="5"/>
        <v>27.74</v>
      </c>
      <c r="F26" s="134">
        <f t="shared" si="1"/>
        <v>10.182207931404072</v>
      </c>
      <c r="G26" s="132">
        <f t="shared" si="5"/>
        <v>0</v>
      </c>
      <c r="H26" s="132">
        <f t="shared" si="5"/>
        <v>0</v>
      </c>
      <c r="I26" s="134">
        <f t="shared" si="2"/>
        <v>10.182207931404072</v>
      </c>
      <c r="J26" s="134">
        <f t="shared" si="3"/>
        <v>27.74</v>
      </c>
      <c r="K26" s="132">
        <f t="shared" si="6"/>
        <v>0.89</v>
      </c>
      <c r="L26" s="123"/>
      <c r="P26" s="169"/>
    </row>
    <row r="27" spans="2:17">
      <c r="B27" s="140">
        <f t="shared" si="0"/>
        <v>2033</v>
      </c>
      <c r="C27" s="131"/>
      <c r="D27" s="132">
        <f t="shared" ref="D27" si="8">ROUND(D26*(1+$G73),2)</f>
        <v>0</v>
      </c>
      <c r="E27" s="132">
        <f t="shared" si="5"/>
        <v>28.38</v>
      </c>
      <c r="F27" s="134">
        <f t="shared" si="1"/>
        <v>10.417125490023345</v>
      </c>
      <c r="G27" s="132">
        <f t="shared" si="5"/>
        <v>0</v>
      </c>
      <c r="H27" s="132">
        <f t="shared" si="5"/>
        <v>0</v>
      </c>
      <c r="I27" s="134">
        <f t="shared" si="2"/>
        <v>10.417125490023345</v>
      </c>
      <c r="J27" s="134">
        <f t="shared" si="3"/>
        <v>28.38</v>
      </c>
      <c r="K27" s="132">
        <f t="shared" si="6"/>
        <v>0.91</v>
      </c>
      <c r="L27" s="123"/>
      <c r="P27" s="169"/>
    </row>
    <row r="28" spans="2:17">
      <c r="B28" s="140">
        <f t="shared" si="0"/>
        <v>2034</v>
      </c>
      <c r="C28" s="141"/>
      <c r="D28" s="132">
        <f t="shared" ref="D28" si="9">ROUND(D27*(1+$G74),2)</f>
        <v>0</v>
      </c>
      <c r="E28" s="132">
        <f t="shared" si="5"/>
        <v>29.03</v>
      </c>
      <c r="F28" s="134">
        <f t="shared" si="1"/>
        <v>10.655713635496044</v>
      </c>
      <c r="G28" s="132">
        <f t="shared" si="5"/>
        <v>0</v>
      </c>
      <c r="H28" s="132">
        <f t="shared" si="5"/>
        <v>0</v>
      </c>
      <c r="I28" s="134">
        <f t="shared" si="2"/>
        <v>10.655713635496044</v>
      </c>
      <c r="J28" s="134">
        <f t="shared" si="3"/>
        <v>29.03</v>
      </c>
      <c r="K28" s="132">
        <f t="shared" si="6"/>
        <v>0.93</v>
      </c>
      <c r="L28" s="123"/>
      <c r="P28" s="169"/>
    </row>
    <row r="29" spans="2:17">
      <c r="B29" s="140">
        <f t="shared" si="0"/>
        <v>2035</v>
      </c>
      <c r="C29" s="131">
        <f>$C$55</f>
        <v>1152.6274312839628</v>
      </c>
      <c r="D29" s="132">
        <f>C29*$C$62</f>
        <v>88.978921536334539</v>
      </c>
      <c r="E29" s="132">
        <f t="shared" si="5"/>
        <v>29.67</v>
      </c>
      <c r="F29" s="134">
        <f t="shared" si="1"/>
        <v>43.551117156445748</v>
      </c>
      <c r="G29" s="132">
        <f t="shared" si="5"/>
        <v>0</v>
      </c>
      <c r="H29" s="132">
        <f t="shared" si="5"/>
        <v>0</v>
      </c>
      <c r="I29" s="134">
        <f t="shared" si="2"/>
        <v>43.551117156445748</v>
      </c>
      <c r="J29" s="134">
        <f t="shared" si="3"/>
        <v>118.65</v>
      </c>
      <c r="K29" s="132">
        <f t="shared" si="6"/>
        <v>0.95</v>
      </c>
      <c r="L29" s="123"/>
      <c r="P29" s="169"/>
    </row>
    <row r="30" spans="2:17">
      <c r="B30" s="140">
        <f t="shared" si="0"/>
        <v>2036</v>
      </c>
      <c r="C30" s="141"/>
      <c r="D30" s="132">
        <f t="shared" si="5"/>
        <v>90.94</v>
      </c>
      <c r="E30" s="132">
        <f t="shared" si="5"/>
        <v>30.32</v>
      </c>
      <c r="F30" s="134">
        <f t="shared" si="1"/>
        <v>44.509536184645199</v>
      </c>
      <c r="G30" s="132">
        <f t="shared" si="5"/>
        <v>0</v>
      </c>
      <c r="H30" s="132">
        <f t="shared" si="5"/>
        <v>0</v>
      </c>
      <c r="I30" s="134">
        <f t="shared" si="2"/>
        <v>44.509536184645199</v>
      </c>
      <c r="J30" s="134">
        <f t="shared" si="3"/>
        <v>121.26</v>
      </c>
      <c r="K30" s="132">
        <f t="shared" si="6"/>
        <v>0.97</v>
      </c>
      <c r="L30" s="123"/>
      <c r="P30" s="169"/>
    </row>
    <row r="31" spans="2:17">
      <c r="B31" s="140">
        <f t="shared" si="0"/>
        <v>2037</v>
      </c>
      <c r="C31" s="141"/>
      <c r="D31" s="132">
        <f t="shared" si="5"/>
        <v>92.94</v>
      </c>
      <c r="E31" s="132">
        <f t="shared" si="5"/>
        <v>30.99</v>
      </c>
      <c r="F31" s="134">
        <f t="shared" si="1"/>
        <v>45.489582874509978</v>
      </c>
      <c r="G31" s="132">
        <f t="shared" si="5"/>
        <v>0</v>
      </c>
      <c r="H31" s="132">
        <f t="shared" si="5"/>
        <v>0</v>
      </c>
      <c r="I31" s="134">
        <f t="shared" si="2"/>
        <v>45.489582874509978</v>
      </c>
      <c r="J31" s="134">
        <f t="shared" si="3"/>
        <v>123.93</v>
      </c>
      <c r="K31" s="132">
        <f t="shared" si="6"/>
        <v>0.99</v>
      </c>
      <c r="L31" s="123"/>
      <c r="P31" s="169"/>
    </row>
    <row r="32" spans="2:17">
      <c r="B32" s="140">
        <f t="shared" si="0"/>
        <v>2038</v>
      </c>
      <c r="C32" s="141"/>
      <c r="D32" s="132">
        <f t="shared" si="5"/>
        <v>95.08</v>
      </c>
      <c r="E32" s="132">
        <f t="shared" si="5"/>
        <v>31.7</v>
      </c>
      <c r="F32" s="134">
        <f t="shared" si="1"/>
        <v>46.535700127736426</v>
      </c>
      <c r="G32" s="132">
        <f t="shared" si="5"/>
        <v>0</v>
      </c>
      <c r="H32" s="132">
        <f t="shared" si="5"/>
        <v>0</v>
      </c>
      <c r="I32" s="134">
        <f t="shared" si="2"/>
        <v>46.535700127736426</v>
      </c>
      <c r="J32" s="134">
        <f t="shared" si="3"/>
        <v>126.78</v>
      </c>
      <c r="K32" s="132">
        <f t="shared" si="6"/>
        <v>1.01</v>
      </c>
      <c r="L32" s="123"/>
      <c r="P32" s="169"/>
    </row>
    <row r="33" spans="2:16">
      <c r="B33" s="140">
        <f t="shared" si="0"/>
        <v>2039</v>
      </c>
      <c r="C33" s="141"/>
      <c r="D33" s="132">
        <f t="shared" si="5"/>
        <v>97.27</v>
      </c>
      <c r="E33" s="132">
        <f t="shared" si="5"/>
        <v>32.43</v>
      </c>
      <c r="F33" s="134">
        <f t="shared" si="1"/>
        <v>47.607511488936851</v>
      </c>
      <c r="G33" s="132">
        <f t="shared" si="5"/>
        <v>0</v>
      </c>
      <c r="H33" s="132">
        <f t="shared" si="5"/>
        <v>0</v>
      </c>
      <c r="I33" s="134">
        <f t="shared" si="2"/>
        <v>47.607511488936851</v>
      </c>
      <c r="J33" s="134">
        <f t="shared" si="3"/>
        <v>129.69999999999999</v>
      </c>
      <c r="K33" s="132">
        <f t="shared" si="6"/>
        <v>1.03</v>
      </c>
      <c r="L33" s="123"/>
      <c r="P33" s="169"/>
    </row>
    <row r="34" spans="2:16">
      <c r="B34" s="140">
        <f t="shared" si="0"/>
        <v>2040</v>
      </c>
      <c r="C34" s="141"/>
      <c r="D34" s="132">
        <f t="shared" si="5"/>
        <v>99.51</v>
      </c>
      <c r="E34" s="132">
        <f t="shared" si="5"/>
        <v>33.18</v>
      </c>
      <c r="F34" s="134">
        <f t="shared" si="1"/>
        <v>48.705016958111266</v>
      </c>
      <c r="G34" s="132">
        <f t="shared" si="5"/>
        <v>0</v>
      </c>
      <c r="H34" s="132">
        <f t="shared" si="5"/>
        <v>0</v>
      </c>
      <c r="I34" s="134">
        <f t="shared" si="2"/>
        <v>48.705016958111266</v>
      </c>
      <c r="J34" s="134">
        <f t="shared" si="3"/>
        <v>132.69</v>
      </c>
      <c r="K34" s="132">
        <f t="shared" si="6"/>
        <v>1.05</v>
      </c>
      <c r="L34" s="123"/>
      <c r="P34" s="169"/>
    </row>
    <row r="35" spans="2:16">
      <c r="B35" s="140">
        <f t="shared" si="0"/>
        <v>2041</v>
      </c>
      <c r="C35" s="141"/>
      <c r="D35" s="132">
        <f t="shared" si="5"/>
        <v>101.8</v>
      </c>
      <c r="E35" s="132">
        <f t="shared" si="5"/>
        <v>33.94</v>
      </c>
      <c r="F35" s="134">
        <f t="shared" si="1"/>
        <v>49.824545948406239</v>
      </c>
      <c r="G35" s="132">
        <f t="shared" si="5"/>
        <v>0</v>
      </c>
      <c r="H35" s="132">
        <f t="shared" si="5"/>
        <v>0</v>
      </c>
      <c r="I35" s="134">
        <f t="shared" si="2"/>
        <v>49.824545948406239</v>
      </c>
      <c r="J35" s="134">
        <f t="shared" si="3"/>
        <v>135.74</v>
      </c>
      <c r="K35" s="132">
        <f t="shared" si="6"/>
        <v>1.07</v>
      </c>
      <c r="L35" s="123"/>
      <c r="P35" s="169"/>
    </row>
    <row r="36" spans="2:16">
      <c r="B36" s="140">
        <f t="shared" si="0"/>
        <v>2042</v>
      </c>
      <c r="C36" s="141"/>
      <c r="D36" s="132">
        <f t="shared" si="5"/>
        <v>104.14</v>
      </c>
      <c r="E36" s="132">
        <f t="shared" si="5"/>
        <v>34.72</v>
      </c>
      <c r="F36" s="134">
        <f t="shared" si="1"/>
        <v>50.969769046675189</v>
      </c>
      <c r="G36" s="132">
        <f t="shared" si="5"/>
        <v>0</v>
      </c>
      <c r="H36" s="132">
        <f t="shared" si="5"/>
        <v>0</v>
      </c>
      <c r="I36" s="134">
        <f t="shared" si="2"/>
        <v>50.969769046675189</v>
      </c>
      <c r="J36" s="134">
        <f t="shared" si="3"/>
        <v>138.86000000000001</v>
      </c>
      <c r="K36" s="132">
        <f t="shared" si="6"/>
        <v>1.0900000000000001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tr">
        <f>'Table 3 UT Solar 2033 ST'!D44</f>
        <v>Plant Costs  - 2017 IRP Update - Table 5.4 &amp; 5.5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31.1%)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Utah Solar Resource-2033 - 31%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75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124</v>
      </c>
      <c r="C55" s="185">
        <v>1152.6274312839628</v>
      </c>
      <c r="D55" s="121" t="s">
        <v>74</v>
      </c>
      <c r="H55" s="121" t="s">
        <v>9</v>
      </c>
    </row>
    <row r="56" spans="2:24">
      <c r="B56" s="85" t="s">
        <v>111</v>
      </c>
      <c r="C56" s="154">
        <v>19.691768539314772</v>
      </c>
      <c r="D56" s="121" t="s">
        <v>77</v>
      </c>
      <c r="H56" s="121" t="s">
        <v>9</v>
      </c>
    </row>
    <row r="57" spans="2:24">
      <c r="B57" s="85" t="s">
        <v>111</v>
      </c>
      <c r="C57" s="159">
        <v>0.61668809999999996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M59" s="158"/>
      <c r="N59" s="226"/>
      <c r="O59" s="22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226"/>
      <c r="O60" s="22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L62" s="164"/>
      <c r="M62" s="164"/>
      <c r="N62" s="156"/>
      <c r="O62" s="52"/>
      <c r="P62" s="158"/>
    </row>
    <row r="63" spans="2:24">
      <c r="C63" s="168">
        <v>0.311</v>
      </c>
      <c r="D63" s="121" t="s">
        <v>39</v>
      </c>
      <c r="N63" s="226"/>
      <c r="O63" s="227"/>
      <c r="P63" s="171"/>
    </row>
    <row r="64" spans="2:24" ht="13.5" thickBot="1">
      <c r="D64" s="160"/>
      <c r="N64" s="226"/>
      <c r="O64" s="22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10">C66+1</f>
        <v>2018</v>
      </c>
      <c r="D67" s="41">
        <v>2.3E-2</v>
      </c>
      <c r="E67" s="85"/>
      <c r="F67" s="87">
        <f t="shared" ref="F67:F74" si="11">F66+1</f>
        <v>2027</v>
      </c>
      <c r="G67" s="41">
        <v>2.3E-2</v>
      </c>
      <c r="H67" s="85"/>
      <c r="I67" s="87">
        <f t="shared" ref="I67:I74" si="12">I66+1</f>
        <v>2036</v>
      </c>
      <c r="J67" s="41">
        <v>2.1999999999999999E-2</v>
      </c>
    </row>
    <row r="68" spans="3:11">
      <c r="C68" s="87">
        <f t="shared" si="10"/>
        <v>2019</v>
      </c>
      <c r="D68" s="41">
        <v>0.02</v>
      </c>
      <c r="E68" s="85"/>
      <c r="F68" s="87">
        <f t="shared" si="11"/>
        <v>2028</v>
      </c>
      <c r="G68" s="41">
        <v>2.4E-2</v>
      </c>
      <c r="H68" s="85"/>
      <c r="I68" s="87">
        <f t="shared" si="12"/>
        <v>2037</v>
      </c>
      <c r="J68" s="41">
        <v>2.1999999999999999E-2</v>
      </c>
    </row>
    <row r="69" spans="3:11">
      <c r="C69" s="87">
        <f t="shared" si="10"/>
        <v>2020</v>
      </c>
      <c r="D69" s="41">
        <v>2.1999999999999999E-2</v>
      </c>
      <c r="E69" s="85"/>
      <c r="F69" s="87">
        <f t="shared" si="11"/>
        <v>2029</v>
      </c>
      <c r="G69" s="41">
        <v>2.4E-2</v>
      </c>
      <c r="H69" s="85"/>
      <c r="I69" s="87">
        <f t="shared" si="12"/>
        <v>2038</v>
      </c>
      <c r="J69" s="41">
        <v>2.3E-2</v>
      </c>
    </row>
    <row r="70" spans="3:11">
      <c r="C70" s="87">
        <f t="shared" si="10"/>
        <v>2021</v>
      </c>
      <c r="D70" s="41">
        <v>2.4E-2</v>
      </c>
      <c r="E70" s="85"/>
      <c r="F70" s="87">
        <f t="shared" si="11"/>
        <v>2030</v>
      </c>
      <c r="G70" s="41">
        <v>2.3E-2</v>
      </c>
      <c r="H70" s="85"/>
      <c r="I70" s="87">
        <f t="shared" si="12"/>
        <v>2039</v>
      </c>
      <c r="J70" s="41">
        <v>2.3E-2</v>
      </c>
    </row>
    <row r="71" spans="3:11">
      <c r="C71" s="87">
        <f t="shared" si="10"/>
        <v>2022</v>
      </c>
      <c r="D71" s="41">
        <v>2.4E-2</v>
      </c>
      <c r="E71" s="85"/>
      <c r="F71" s="87">
        <f t="shared" si="11"/>
        <v>2031</v>
      </c>
      <c r="G71" s="41">
        <v>2.3E-2</v>
      </c>
      <c r="H71" s="85"/>
      <c r="I71" s="87">
        <f t="shared" si="12"/>
        <v>2040</v>
      </c>
      <c r="J71" s="41">
        <v>2.3E-2</v>
      </c>
    </row>
    <row r="72" spans="3:11" s="123" customFormat="1">
      <c r="C72" s="87">
        <f t="shared" si="10"/>
        <v>2023</v>
      </c>
      <c r="D72" s="41">
        <v>2.4E-2</v>
      </c>
      <c r="E72" s="86"/>
      <c r="F72" s="87">
        <f t="shared" si="11"/>
        <v>2032</v>
      </c>
      <c r="G72" s="41">
        <v>2.3E-2</v>
      </c>
      <c r="H72" s="86"/>
      <c r="I72" s="87">
        <f t="shared" si="12"/>
        <v>2041</v>
      </c>
      <c r="J72" s="41">
        <v>2.3E-2</v>
      </c>
    </row>
    <row r="73" spans="3:11" s="123" customFormat="1">
      <c r="C73" s="87">
        <f t="shared" si="10"/>
        <v>2024</v>
      </c>
      <c r="D73" s="41">
        <v>2.4E-2</v>
      </c>
      <c r="E73" s="86"/>
      <c r="F73" s="87">
        <f t="shared" si="11"/>
        <v>2033</v>
      </c>
      <c r="G73" s="41">
        <v>2.3E-2</v>
      </c>
      <c r="H73" s="86"/>
      <c r="I73" s="87">
        <f t="shared" si="12"/>
        <v>2042</v>
      </c>
      <c r="J73" s="41">
        <v>2.3E-2</v>
      </c>
    </row>
    <row r="74" spans="3:11" s="123" customFormat="1">
      <c r="C74" s="87">
        <f t="shared" si="10"/>
        <v>2025</v>
      </c>
      <c r="D74" s="41">
        <v>2.3E-2</v>
      </c>
      <c r="E74" s="86"/>
      <c r="F74" s="87">
        <f t="shared" si="11"/>
        <v>2034</v>
      </c>
      <c r="G74" s="41">
        <v>2.3E-2</v>
      </c>
      <c r="H74" s="86"/>
      <c r="I74" s="87">
        <f t="shared" si="12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X102"/>
  <sheetViews>
    <sheetView workbookViewId="0">
      <selection activeCell="K12" sqref="K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131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27%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  <c r="P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7" t="s">
        <v>55</v>
      </c>
      <c r="J5" s="17" t="s">
        <v>55</v>
      </c>
      <c r="K5" s="125" t="s">
        <v>71</v>
      </c>
      <c r="P5" s="179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Utah Solar Resource-2035 - 27%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>
        <f>ROUND(D10*(1+$D66),2)</f>
        <v>0</v>
      </c>
      <c r="E11" s="132">
        <f>$C$56</f>
        <v>18.718009285501743</v>
      </c>
      <c r="F11" s="133">
        <f t="shared" ref="F11:F36" si="1">(D11+E11)/(8.76*$C$63)</f>
        <v>7.9729815330461324</v>
      </c>
      <c r="G11" s="133">
        <f>$C$58</f>
        <v>0</v>
      </c>
      <c r="H11" s="142">
        <f>$C$59</f>
        <v>0</v>
      </c>
      <c r="I11" s="134">
        <f t="shared" ref="I11:I36" si="2">F11+H11+G11</f>
        <v>7.9729815330461324</v>
      </c>
      <c r="J11" s="134">
        <f t="shared" ref="J11:J36" si="3">ROUND(I11*$C$63*8.76,2)</f>
        <v>18.72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>
        <f t="shared" ref="D12:D19" si="4">ROUND(D11*(1+$D67),2)</f>
        <v>0</v>
      </c>
      <c r="E12" s="132">
        <f>ROUND(E11*(1+(IFERROR(INDEX($D$66:$D$74,MATCH($B12,$C$66:$C$74,0),1),0)+IFERROR(INDEX($G$66:$G$74,MATCH($B12,$F$66:$F$74,0),1),0)+IFERROR(INDEX($J$66:$J$74,MATCH($B12,$I$66:$I$74,0),1),0))),2)</f>
        <v>19.149999999999999</v>
      </c>
      <c r="F12" s="134">
        <f t="shared" si="1"/>
        <v>8.1569890274654124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8.1569890274654124</v>
      </c>
      <c r="J12" s="134">
        <f t="shared" si="3"/>
        <v>19.149999999999999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>
        <f t="shared" si="4"/>
        <v>0</v>
      </c>
      <c r="E13" s="132">
        <f t="shared" ref="D13:H36" si="5">ROUND(E12*(1+(IFERROR(INDEX($D$66:$D$74,MATCH($B13,$C$66:$C$74,0),1),0)+IFERROR(INDEX($G$66:$G$74,MATCH($B13,$F$66:$F$74,0),1),0)+IFERROR(INDEX($J$66:$J$74,MATCH($B13,$I$66:$I$74,0),1),0))),2)</f>
        <v>19.53</v>
      </c>
      <c r="F13" s="134">
        <f t="shared" si="1"/>
        <v>8.3188509507258228</v>
      </c>
      <c r="G13" s="132">
        <f t="shared" si="5"/>
        <v>0</v>
      </c>
      <c r="H13" s="132">
        <f t="shared" si="5"/>
        <v>0</v>
      </c>
      <c r="I13" s="134">
        <f t="shared" si="2"/>
        <v>8.3188509507258228</v>
      </c>
      <c r="J13" s="134">
        <f t="shared" si="3"/>
        <v>19.53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>
        <f t="shared" si="4"/>
        <v>0</v>
      </c>
      <c r="E14" s="132">
        <f t="shared" si="5"/>
        <v>19.96</v>
      </c>
      <c r="F14" s="134">
        <f t="shared" si="1"/>
        <v>8.5020104954678661</v>
      </c>
      <c r="G14" s="132">
        <f t="shared" si="5"/>
        <v>0</v>
      </c>
      <c r="H14" s="132">
        <f t="shared" si="5"/>
        <v>0</v>
      </c>
      <c r="I14" s="134">
        <f t="shared" si="2"/>
        <v>8.5020104954678661</v>
      </c>
      <c r="J14" s="134">
        <f t="shared" si="3"/>
        <v>19.96</v>
      </c>
      <c r="K14" s="132">
        <f t="shared" si="6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>
        <f t="shared" si="4"/>
        <v>0</v>
      </c>
      <c r="E15" s="132">
        <f t="shared" si="5"/>
        <v>20.440000000000001</v>
      </c>
      <c r="F15" s="134">
        <f t="shared" si="1"/>
        <v>8.7064676616915424</v>
      </c>
      <c r="G15" s="132">
        <f t="shared" si="5"/>
        <v>0</v>
      </c>
      <c r="H15" s="132">
        <f t="shared" si="5"/>
        <v>0</v>
      </c>
      <c r="I15" s="134">
        <f t="shared" si="2"/>
        <v>8.7064676616915424</v>
      </c>
      <c r="J15" s="134">
        <f t="shared" si="3"/>
        <v>20.440000000000001</v>
      </c>
      <c r="K15" s="132">
        <f t="shared" si="6"/>
        <v>0.67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>
        <f t="shared" si="4"/>
        <v>0</v>
      </c>
      <c r="E16" s="132">
        <f t="shared" si="5"/>
        <v>20.93</v>
      </c>
      <c r="F16" s="134">
        <f t="shared" si="1"/>
        <v>8.9151843522115453</v>
      </c>
      <c r="G16" s="132">
        <f t="shared" si="5"/>
        <v>0</v>
      </c>
      <c r="H16" s="132">
        <f t="shared" si="5"/>
        <v>0</v>
      </c>
      <c r="I16" s="134">
        <f t="shared" si="2"/>
        <v>8.9151843522115453</v>
      </c>
      <c r="J16" s="134">
        <f t="shared" si="3"/>
        <v>20.93</v>
      </c>
      <c r="K16" s="132">
        <f t="shared" si="6"/>
        <v>0.69</v>
      </c>
      <c r="L16" s="123"/>
      <c r="N16" s="135"/>
      <c r="P16" s="169"/>
    </row>
    <row r="17" spans="2:17">
      <c r="B17" s="140">
        <f t="shared" si="0"/>
        <v>2023</v>
      </c>
      <c r="C17" s="141"/>
      <c r="D17" s="132">
        <f t="shared" si="4"/>
        <v>0</v>
      </c>
      <c r="E17" s="132">
        <f t="shared" si="5"/>
        <v>21.43</v>
      </c>
      <c r="F17" s="134">
        <f t="shared" si="1"/>
        <v>9.1281605670278747</v>
      </c>
      <c r="G17" s="132">
        <f t="shared" si="5"/>
        <v>0</v>
      </c>
      <c r="H17" s="132">
        <f t="shared" si="5"/>
        <v>0</v>
      </c>
      <c r="I17" s="134">
        <f t="shared" si="2"/>
        <v>9.1281605670278747</v>
      </c>
      <c r="J17" s="134">
        <f t="shared" si="3"/>
        <v>21.43</v>
      </c>
      <c r="K17" s="132">
        <f t="shared" si="6"/>
        <v>0.71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>
        <f t="shared" si="4"/>
        <v>0</v>
      </c>
      <c r="E18" s="132">
        <f t="shared" si="5"/>
        <v>21.94</v>
      </c>
      <c r="F18" s="134">
        <f t="shared" si="1"/>
        <v>9.3453963061405307</v>
      </c>
      <c r="G18" s="132">
        <f t="shared" si="5"/>
        <v>0</v>
      </c>
      <c r="H18" s="132">
        <f t="shared" si="5"/>
        <v>0</v>
      </c>
      <c r="I18" s="134">
        <f t="shared" si="2"/>
        <v>9.3453963061405307</v>
      </c>
      <c r="J18" s="134">
        <f t="shared" si="3"/>
        <v>21.94</v>
      </c>
      <c r="K18" s="132">
        <f t="shared" si="6"/>
        <v>0.73</v>
      </c>
      <c r="L18" s="123"/>
      <c r="P18" s="169"/>
    </row>
    <row r="19" spans="2:17">
      <c r="B19" s="140">
        <f t="shared" si="0"/>
        <v>2025</v>
      </c>
      <c r="C19" s="141"/>
      <c r="D19" s="132">
        <f t="shared" si="4"/>
        <v>0</v>
      </c>
      <c r="E19" s="132">
        <f t="shared" si="5"/>
        <v>22.44</v>
      </c>
      <c r="F19" s="134">
        <f t="shared" si="1"/>
        <v>9.5583725209568602</v>
      </c>
      <c r="G19" s="132">
        <f t="shared" si="5"/>
        <v>0</v>
      </c>
      <c r="H19" s="132">
        <f t="shared" si="5"/>
        <v>0</v>
      </c>
      <c r="I19" s="134">
        <f t="shared" si="2"/>
        <v>9.5583725209568602</v>
      </c>
      <c r="J19" s="134">
        <f t="shared" si="3"/>
        <v>22.44</v>
      </c>
      <c r="K19" s="132">
        <f t="shared" si="6"/>
        <v>0.75</v>
      </c>
      <c r="L19" s="123"/>
      <c r="P19" s="169"/>
    </row>
    <row r="20" spans="2:17">
      <c r="B20" s="140">
        <f t="shared" si="0"/>
        <v>2026</v>
      </c>
      <c r="C20" s="141"/>
      <c r="D20" s="132">
        <f>ROUND(D19*(1+$G66),2)</f>
        <v>0</v>
      </c>
      <c r="E20" s="132">
        <f t="shared" si="5"/>
        <v>22.96</v>
      </c>
      <c r="F20" s="134">
        <f t="shared" si="1"/>
        <v>9.7798677843658428</v>
      </c>
      <c r="G20" s="132">
        <f t="shared" si="5"/>
        <v>0</v>
      </c>
      <c r="H20" s="132">
        <f t="shared" si="5"/>
        <v>0</v>
      </c>
      <c r="I20" s="134">
        <f t="shared" si="2"/>
        <v>9.7798677843658428</v>
      </c>
      <c r="J20" s="134">
        <f t="shared" si="3"/>
        <v>22.96</v>
      </c>
      <c r="K20" s="132">
        <f t="shared" si="6"/>
        <v>0.77</v>
      </c>
      <c r="L20" s="123"/>
      <c r="P20" s="169"/>
      <c r="Q20" s="170"/>
    </row>
    <row r="21" spans="2:17">
      <c r="B21" s="140">
        <f t="shared" si="0"/>
        <v>2027</v>
      </c>
      <c r="C21" s="141"/>
      <c r="D21" s="132">
        <f t="shared" ref="D21:D28" si="7">ROUND(D20*(1+$G67),2)</f>
        <v>0</v>
      </c>
      <c r="E21" s="132">
        <f t="shared" si="5"/>
        <v>23.49</v>
      </c>
      <c r="F21" s="134">
        <f t="shared" si="1"/>
        <v>10.00562257207115</v>
      </c>
      <c r="G21" s="132">
        <f t="shared" si="5"/>
        <v>0</v>
      </c>
      <c r="H21" s="132">
        <f t="shared" si="5"/>
        <v>0</v>
      </c>
      <c r="I21" s="134">
        <f t="shared" si="2"/>
        <v>10.00562257207115</v>
      </c>
      <c r="J21" s="134">
        <f t="shared" si="3"/>
        <v>23.49</v>
      </c>
      <c r="K21" s="132">
        <f t="shared" si="6"/>
        <v>0.79</v>
      </c>
      <c r="L21" s="123"/>
      <c r="P21" s="169"/>
    </row>
    <row r="22" spans="2:17">
      <c r="B22" s="140">
        <f t="shared" si="0"/>
        <v>2028</v>
      </c>
      <c r="C22" s="141"/>
      <c r="D22" s="132">
        <f t="shared" si="7"/>
        <v>0</v>
      </c>
      <c r="E22" s="132">
        <f t="shared" si="5"/>
        <v>24.05</v>
      </c>
      <c r="F22" s="134">
        <f t="shared" si="1"/>
        <v>10.244155932665441</v>
      </c>
      <c r="G22" s="132">
        <f t="shared" si="5"/>
        <v>0</v>
      </c>
      <c r="H22" s="132">
        <f t="shared" si="5"/>
        <v>0</v>
      </c>
      <c r="I22" s="134">
        <f t="shared" si="2"/>
        <v>10.244155932665441</v>
      </c>
      <c r="J22" s="134">
        <f t="shared" si="3"/>
        <v>24.05</v>
      </c>
      <c r="K22" s="132">
        <f t="shared" si="6"/>
        <v>0.81</v>
      </c>
      <c r="L22" s="123"/>
      <c r="P22" s="169"/>
    </row>
    <row r="23" spans="2:17">
      <c r="B23" s="140">
        <f t="shared" si="0"/>
        <v>2029</v>
      </c>
      <c r="C23" s="141"/>
      <c r="D23" s="132">
        <f t="shared" si="7"/>
        <v>0</v>
      </c>
      <c r="E23" s="132">
        <f t="shared" si="5"/>
        <v>24.63</v>
      </c>
      <c r="F23" s="134">
        <f t="shared" si="1"/>
        <v>10.491208341852381</v>
      </c>
      <c r="G23" s="132">
        <f t="shared" si="5"/>
        <v>0</v>
      </c>
      <c r="H23" s="132">
        <f t="shared" si="5"/>
        <v>0</v>
      </c>
      <c r="I23" s="134">
        <f t="shared" si="2"/>
        <v>10.491208341852381</v>
      </c>
      <c r="J23" s="134">
        <f t="shared" si="3"/>
        <v>24.63</v>
      </c>
      <c r="K23" s="132">
        <f t="shared" si="6"/>
        <v>0.83</v>
      </c>
      <c r="L23" s="123"/>
      <c r="P23" s="169"/>
    </row>
    <row r="24" spans="2:17">
      <c r="B24" s="140">
        <f t="shared" si="0"/>
        <v>2030</v>
      </c>
      <c r="C24" s="141"/>
      <c r="D24" s="132">
        <f t="shared" si="7"/>
        <v>0</v>
      </c>
      <c r="E24" s="132">
        <f t="shared" si="5"/>
        <v>25.2</v>
      </c>
      <c r="F24" s="134">
        <f t="shared" si="1"/>
        <v>10.734001226742997</v>
      </c>
      <c r="G24" s="132">
        <f t="shared" si="5"/>
        <v>0</v>
      </c>
      <c r="H24" s="132">
        <f t="shared" si="5"/>
        <v>0</v>
      </c>
      <c r="I24" s="134">
        <f t="shared" si="2"/>
        <v>10.734001226742997</v>
      </c>
      <c r="J24" s="134">
        <f t="shared" si="3"/>
        <v>25.2</v>
      </c>
      <c r="K24" s="132">
        <f t="shared" si="6"/>
        <v>0.85</v>
      </c>
      <c r="L24" s="123"/>
      <c r="P24" s="169"/>
    </row>
    <row r="25" spans="2:17">
      <c r="B25" s="140">
        <f t="shared" si="0"/>
        <v>2031</v>
      </c>
      <c r="C25" s="141"/>
      <c r="D25" s="132">
        <f t="shared" si="7"/>
        <v>0</v>
      </c>
      <c r="E25" s="132">
        <f t="shared" si="5"/>
        <v>25.78</v>
      </c>
      <c r="F25" s="134">
        <f t="shared" si="1"/>
        <v>10.981053635929939</v>
      </c>
      <c r="G25" s="132">
        <f t="shared" si="5"/>
        <v>0</v>
      </c>
      <c r="H25" s="132">
        <f t="shared" si="5"/>
        <v>0</v>
      </c>
      <c r="I25" s="134">
        <f t="shared" si="2"/>
        <v>10.981053635929939</v>
      </c>
      <c r="J25" s="134">
        <f t="shared" si="3"/>
        <v>25.78</v>
      </c>
      <c r="K25" s="132">
        <f t="shared" si="6"/>
        <v>0.87</v>
      </c>
      <c r="L25" s="123"/>
      <c r="P25" s="169"/>
    </row>
    <row r="26" spans="2:17">
      <c r="B26" s="140">
        <f t="shared" si="0"/>
        <v>2032</v>
      </c>
      <c r="C26" s="141"/>
      <c r="D26" s="132">
        <f t="shared" si="7"/>
        <v>0</v>
      </c>
      <c r="E26" s="132">
        <f t="shared" si="5"/>
        <v>26.37</v>
      </c>
      <c r="F26" s="134">
        <f t="shared" si="1"/>
        <v>11.232365569413208</v>
      </c>
      <c r="G26" s="132">
        <f t="shared" si="5"/>
        <v>0</v>
      </c>
      <c r="H26" s="132">
        <f t="shared" si="5"/>
        <v>0</v>
      </c>
      <c r="I26" s="134">
        <f t="shared" si="2"/>
        <v>11.232365569413208</v>
      </c>
      <c r="J26" s="134">
        <f t="shared" si="3"/>
        <v>26.37</v>
      </c>
      <c r="K26" s="132">
        <f t="shared" si="6"/>
        <v>0.89</v>
      </c>
      <c r="L26" s="123"/>
      <c r="P26" s="169"/>
    </row>
    <row r="27" spans="2:17">
      <c r="B27" s="140">
        <f t="shared" si="0"/>
        <v>2033</v>
      </c>
      <c r="C27" s="131"/>
      <c r="D27" s="132">
        <f t="shared" si="7"/>
        <v>0</v>
      </c>
      <c r="E27" s="132">
        <f t="shared" si="5"/>
        <v>26.98</v>
      </c>
      <c r="F27" s="134">
        <f t="shared" si="1"/>
        <v>11.49219655148913</v>
      </c>
      <c r="G27" s="132">
        <f t="shared" si="5"/>
        <v>0</v>
      </c>
      <c r="H27" s="132">
        <f t="shared" si="5"/>
        <v>0</v>
      </c>
      <c r="I27" s="134">
        <f t="shared" si="2"/>
        <v>11.49219655148913</v>
      </c>
      <c r="J27" s="134">
        <f t="shared" si="3"/>
        <v>26.98</v>
      </c>
      <c r="K27" s="132">
        <f t="shared" si="6"/>
        <v>0.91</v>
      </c>
      <c r="L27" s="123"/>
      <c r="P27" s="169"/>
    </row>
    <row r="28" spans="2:17">
      <c r="B28" s="140">
        <f t="shared" si="0"/>
        <v>2034</v>
      </c>
      <c r="C28" s="141"/>
      <c r="D28" s="132">
        <f t="shared" si="7"/>
        <v>0</v>
      </c>
      <c r="E28" s="132">
        <f t="shared" si="5"/>
        <v>27.6</v>
      </c>
      <c r="F28" s="134">
        <f t="shared" si="1"/>
        <v>11.756287057861378</v>
      </c>
      <c r="G28" s="132">
        <f t="shared" si="5"/>
        <v>0</v>
      </c>
      <c r="H28" s="132">
        <f t="shared" si="5"/>
        <v>0</v>
      </c>
      <c r="I28" s="134">
        <f t="shared" si="2"/>
        <v>11.756287057861378</v>
      </c>
      <c r="J28" s="134">
        <f t="shared" si="3"/>
        <v>27.6</v>
      </c>
      <c r="K28" s="132">
        <f t="shared" si="6"/>
        <v>0.93</v>
      </c>
      <c r="L28" s="123"/>
      <c r="P28" s="169"/>
    </row>
    <row r="29" spans="2:17">
      <c r="B29" s="140">
        <f t="shared" si="0"/>
        <v>2035</v>
      </c>
      <c r="C29" s="131">
        <f>$C$55</f>
        <v>1129.0663267642597</v>
      </c>
      <c r="D29" s="132">
        <f>C29*$C$62</f>
        <v>87.160084318455105</v>
      </c>
      <c r="E29" s="132">
        <f t="shared" si="5"/>
        <v>28.21</v>
      </c>
      <c r="F29" s="134">
        <f t="shared" si="1"/>
        <v>49.142167722370637</v>
      </c>
      <c r="G29" s="132">
        <f t="shared" si="5"/>
        <v>0</v>
      </c>
      <c r="H29" s="132">
        <f t="shared" si="5"/>
        <v>0</v>
      </c>
      <c r="I29" s="134">
        <f t="shared" si="2"/>
        <v>49.142167722370637</v>
      </c>
      <c r="J29" s="134">
        <f t="shared" si="3"/>
        <v>115.37</v>
      </c>
      <c r="K29" s="132">
        <f t="shared" si="6"/>
        <v>0.95</v>
      </c>
      <c r="L29" s="123"/>
      <c r="P29" s="169"/>
    </row>
    <row r="30" spans="2:17">
      <c r="B30" s="140">
        <f t="shared" si="0"/>
        <v>2036</v>
      </c>
      <c r="C30" s="141"/>
      <c r="D30" s="132">
        <f t="shared" si="5"/>
        <v>89.08</v>
      </c>
      <c r="E30" s="132">
        <f t="shared" si="5"/>
        <v>28.83</v>
      </c>
      <c r="F30" s="134">
        <f t="shared" si="1"/>
        <v>50.224050977986778</v>
      </c>
      <c r="G30" s="132">
        <f t="shared" si="5"/>
        <v>0</v>
      </c>
      <c r="H30" s="132">
        <f t="shared" si="5"/>
        <v>0</v>
      </c>
      <c r="I30" s="134">
        <f t="shared" si="2"/>
        <v>50.224050977986778</v>
      </c>
      <c r="J30" s="134">
        <f t="shared" si="3"/>
        <v>117.91</v>
      </c>
      <c r="K30" s="132">
        <f t="shared" si="6"/>
        <v>0.97</v>
      </c>
      <c r="L30" s="123"/>
      <c r="P30" s="169"/>
    </row>
    <row r="31" spans="2:17">
      <c r="B31" s="140">
        <f t="shared" si="0"/>
        <v>2037</v>
      </c>
      <c r="C31" s="141"/>
      <c r="D31" s="132">
        <f t="shared" si="5"/>
        <v>91.04</v>
      </c>
      <c r="E31" s="132">
        <f t="shared" si="5"/>
        <v>29.46</v>
      </c>
      <c r="F31" s="134">
        <f t="shared" si="1"/>
        <v>51.327267770735368</v>
      </c>
      <c r="G31" s="132">
        <f t="shared" si="5"/>
        <v>0</v>
      </c>
      <c r="H31" s="132">
        <f t="shared" si="5"/>
        <v>0</v>
      </c>
      <c r="I31" s="134">
        <f t="shared" si="2"/>
        <v>51.327267770735368</v>
      </c>
      <c r="J31" s="134">
        <f t="shared" si="3"/>
        <v>120.5</v>
      </c>
      <c r="K31" s="132">
        <f t="shared" si="6"/>
        <v>0.99</v>
      </c>
      <c r="L31" s="123"/>
      <c r="P31" s="169"/>
    </row>
    <row r="32" spans="2:17">
      <c r="B32" s="140">
        <f t="shared" si="0"/>
        <v>2038</v>
      </c>
      <c r="C32" s="141"/>
      <c r="D32" s="132">
        <f t="shared" si="5"/>
        <v>93.13</v>
      </c>
      <c r="E32" s="132">
        <f t="shared" si="5"/>
        <v>30.14</v>
      </c>
      <c r="F32" s="134">
        <f t="shared" si="1"/>
        <v>52.50715600081783</v>
      </c>
      <c r="G32" s="132">
        <f t="shared" si="5"/>
        <v>0</v>
      </c>
      <c r="H32" s="132">
        <f t="shared" si="5"/>
        <v>0</v>
      </c>
      <c r="I32" s="134">
        <f t="shared" si="2"/>
        <v>52.50715600081783</v>
      </c>
      <c r="J32" s="134">
        <f t="shared" si="3"/>
        <v>123.27</v>
      </c>
      <c r="K32" s="132">
        <f t="shared" si="6"/>
        <v>1.01</v>
      </c>
      <c r="L32" s="123"/>
      <c r="P32" s="169"/>
    </row>
    <row r="33" spans="2:16">
      <c r="B33" s="140">
        <f t="shared" si="0"/>
        <v>2039</v>
      </c>
      <c r="C33" s="141"/>
      <c r="D33" s="132">
        <f t="shared" si="5"/>
        <v>95.27</v>
      </c>
      <c r="E33" s="132">
        <f t="shared" si="5"/>
        <v>30.83</v>
      </c>
      <c r="F33" s="134">
        <f t="shared" si="1"/>
        <v>53.712601376678251</v>
      </c>
      <c r="G33" s="132">
        <f t="shared" si="5"/>
        <v>0</v>
      </c>
      <c r="H33" s="132">
        <f t="shared" si="5"/>
        <v>0</v>
      </c>
      <c r="I33" s="134">
        <f t="shared" si="2"/>
        <v>53.712601376678251</v>
      </c>
      <c r="J33" s="134">
        <f t="shared" si="3"/>
        <v>126.1</v>
      </c>
      <c r="K33" s="132">
        <f t="shared" si="6"/>
        <v>1.03</v>
      </c>
      <c r="L33" s="123"/>
      <c r="P33" s="169"/>
    </row>
    <row r="34" spans="2:16">
      <c r="B34" s="140">
        <f t="shared" si="0"/>
        <v>2040</v>
      </c>
      <c r="C34" s="141"/>
      <c r="D34" s="132">
        <f t="shared" si="5"/>
        <v>97.46</v>
      </c>
      <c r="E34" s="132">
        <f t="shared" si="5"/>
        <v>31.54</v>
      </c>
      <c r="F34" s="134">
        <f t="shared" si="1"/>
        <v>54.947863422612961</v>
      </c>
      <c r="G34" s="132">
        <f t="shared" si="5"/>
        <v>0</v>
      </c>
      <c r="H34" s="132">
        <f t="shared" si="5"/>
        <v>0</v>
      </c>
      <c r="I34" s="134">
        <f t="shared" si="2"/>
        <v>54.947863422612961</v>
      </c>
      <c r="J34" s="134">
        <f t="shared" si="3"/>
        <v>129</v>
      </c>
      <c r="K34" s="132">
        <f t="shared" si="6"/>
        <v>1.05</v>
      </c>
      <c r="L34" s="123"/>
      <c r="P34" s="169"/>
    </row>
    <row r="35" spans="2:16">
      <c r="B35" s="140">
        <f t="shared" si="0"/>
        <v>2041</v>
      </c>
      <c r="C35" s="141"/>
      <c r="D35" s="132">
        <f t="shared" si="5"/>
        <v>99.7</v>
      </c>
      <c r="E35" s="132">
        <f t="shared" si="5"/>
        <v>32.270000000000003</v>
      </c>
      <c r="F35" s="134">
        <f t="shared" si="1"/>
        <v>56.212942138621962</v>
      </c>
      <c r="G35" s="132">
        <f t="shared" si="5"/>
        <v>0</v>
      </c>
      <c r="H35" s="132">
        <f t="shared" si="5"/>
        <v>0</v>
      </c>
      <c r="I35" s="134">
        <f t="shared" si="2"/>
        <v>56.212942138621962</v>
      </c>
      <c r="J35" s="134">
        <f t="shared" si="3"/>
        <v>131.97</v>
      </c>
      <c r="K35" s="132">
        <f t="shared" si="6"/>
        <v>1.07</v>
      </c>
      <c r="L35" s="123"/>
      <c r="P35" s="169"/>
    </row>
    <row r="36" spans="2:16">
      <c r="B36" s="140">
        <f t="shared" si="0"/>
        <v>2042</v>
      </c>
      <c r="C36" s="141"/>
      <c r="D36" s="132">
        <f t="shared" si="5"/>
        <v>101.99</v>
      </c>
      <c r="E36" s="132">
        <f t="shared" si="5"/>
        <v>33.01</v>
      </c>
      <c r="F36" s="134">
        <f t="shared" si="1"/>
        <v>57.503578000408915</v>
      </c>
      <c r="G36" s="132">
        <f t="shared" si="5"/>
        <v>0</v>
      </c>
      <c r="H36" s="132">
        <f t="shared" si="5"/>
        <v>0</v>
      </c>
      <c r="I36" s="134">
        <f t="shared" si="2"/>
        <v>57.503578000408915</v>
      </c>
      <c r="J36" s="134">
        <f t="shared" si="3"/>
        <v>135</v>
      </c>
      <c r="K36" s="132">
        <f t="shared" si="6"/>
        <v>1.0900000000000001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tr">
        <f>'Table 3 UT Solar 2035 ST'!D44</f>
        <v>Plant Costs  - 2017 IRP Update - Table 5.4 &amp; 5.5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26.8%)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Utah Solar Resource-2035 - 27%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75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126</v>
      </c>
      <c r="C55" s="185">
        <v>1129.0663267642597</v>
      </c>
      <c r="D55" s="121" t="s">
        <v>74</v>
      </c>
      <c r="H55" s="121" t="s">
        <v>9</v>
      </c>
    </row>
    <row r="56" spans="2:24">
      <c r="B56" s="85" t="s">
        <v>111</v>
      </c>
      <c r="C56" s="154">
        <v>18.718009285501743</v>
      </c>
      <c r="D56" s="121" t="s">
        <v>77</v>
      </c>
      <c r="H56" s="121" t="s">
        <v>9</v>
      </c>
    </row>
    <row r="57" spans="2:24">
      <c r="B57" s="85" t="s">
        <v>111</v>
      </c>
      <c r="C57" s="159">
        <v>0.61668809999999996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M59" s="158"/>
      <c r="N59" s="226"/>
      <c r="O59" s="22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226"/>
      <c r="O60" s="22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L62" s="164"/>
      <c r="M62" s="164"/>
      <c r="N62" s="156"/>
      <c r="O62" s="52"/>
      <c r="P62" s="158"/>
    </row>
    <row r="63" spans="2:24">
      <c r="C63" s="168">
        <v>0.26800000000000002</v>
      </c>
      <c r="D63" s="121" t="s">
        <v>39</v>
      </c>
      <c r="N63" s="226"/>
      <c r="O63" s="227"/>
      <c r="P63" s="171"/>
    </row>
    <row r="64" spans="2:24" ht="13.5" thickBot="1">
      <c r="D64" s="160"/>
      <c r="N64" s="226"/>
      <c r="O64" s="22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8">C66+1</f>
        <v>2018</v>
      </c>
      <c r="D67" s="41">
        <v>2.3E-2</v>
      </c>
      <c r="E67" s="85"/>
      <c r="F67" s="87">
        <f t="shared" ref="F67:F74" si="9">F66+1</f>
        <v>2027</v>
      </c>
      <c r="G67" s="41">
        <v>2.3E-2</v>
      </c>
      <c r="H67" s="85"/>
      <c r="I67" s="87">
        <f t="shared" ref="I67:I74" si="10">I66+1</f>
        <v>2036</v>
      </c>
      <c r="J67" s="41">
        <v>2.1999999999999999E-2</v>
      </c>
    </row>
    <row r="68" spans="3:11">
      <c r="C68" s="87">
        <f t="shared" si="8"/>
        <v>2019</v>
      </c>
      <c r="D68" s="41">
        <v>0.02</v>
      </c>
      <c r="E68" s="85"/>
      <c r="F68" s="87">
        <f t="shared" si="9"/>
        <v>2028</v>
      </c>
      <c r="G68" s="41">
        <v>2.4E-2</v>
      </c>
      <c r="H68" s="85"/>
      <c r="I68" s="87">
        <f t="shared" si="10"/>
        <v>2037</v>
      </c>
      <c r="J68" s="41">
        <v>2.1999999999999999E-2</v>
      </c>
    </row>
    <row r="69" spans="3:11">
      <c r="C69" s="87">
        <f t="shared" si="8"/>
        <v>2020</v>
      </c>
      <c r="D69" s="41">
        <v>2.1999999999999999E-2</v>
      </c>
      <c r="E69" s="85"/>
      <c r="F69" s="87">
        <f t="shared" si="9"/>
        <v>2029</v>
      </c>
      <c r="G69" s="41">
        <v>2.4E-2</v>
      </c>
      <c r="H69" s="85"/>
      <c r="I69" s="87">
        <f t="shared" si="10"/>
        <v>2038</v>
      </c>
      <c r="J69" s="41">
        <v>2.3E-2</v>
      </c>
    </row>
    <row r="70" spans="3:11">
      <c r="C70" s="87">
        <f t="shared" si="8"/>
        <v>2021</v>
      </c>
      <c r="D70" s="41">
        <v>2.4E-2</v>
      </c>
      <c r="E70" s="85"/>
      <c r="F70" s="87">
        <f t="shared" si="9"/>
        <v>2030</v>
      </c>
      <c r="G70" s="41">
        <v>2.3E-2</v>
      </c>
      <c r="H70" s="85"/>
      <c r="I70" s="87">
        <f t="shared" si="10"/>
        <v>2039</v>
      </c>
      <c r="J70" s="41">
        <v>2.3E-2</v>
      </c>
    </row>
    <row r="71" spans="3:11">
      <c r="C71" s="87">
        <f t="shared" si="8"/>
        <v>2022</v>
      </c>
      <c r="D71" s="41">
        <v>2.4E-2</v>
      </c>
      <c r="E71" s="85"/>
      <c r="F71" s="87">
        <f t="shared" si="9"/>
        <v>2031</v>
      </c>
      <c r="G71" s="41">
        <v>2.3E-2</v>
      </c>
      <c r="H71" s="85"/>
      <c r="I71" s="87">
        <f t="shared" si="10"/>
        <v>2040</v>
      </c>
      <c r="J71" s="41">
        <v>2.3E-2</v>
      </c>
    </row>
    <row r="72" spans="3:11" s="123" customFormat="1">
      <c r="C72" s="87">
        <f t="shared" si="8"/>
        <v>2023</v>
      </c>
      <c r="D72" s="41">
        <v>2.4E-2</v>
      </c>
      <c r="E72" s="86"/>
      <c r="F72" s="87">
        <f t="shared" si="9"/>
        <v>2032</v>
      </c>
      <c r="G72" s="41">
        <v>2.3E-2</v>
      </c>
      <c r="H72" s="86"/>
      <c r="I72" s="87">
        <f t="shared" si="10"/>
        <v>2041</v>
      </c>
      <c r="J72" s="41">
        <v>2.3E-2</v>
      </c>
    </row>
    <row r="73" spans="3:11" s="123" customFormat="1">
      <c r="C73" s="87">
        <f t="shared" si="8"/>
        <v>2024</v>
      </c>
      <c r="D73" s="41">
        <v>2.4E-2</v>
      </c>
      <c r="E73" s="86"/>
      <c r="F73" s="87">
        <f t="shared" si="9"/>
        <v>2033</v>
      </c>
      <c r="G73" s="41">
        <v>2.3E-2</v>
      </c>
      <c r="H73" s="86"/>
      <c r="I73" s="87">
        <f t="shared" si="10"/>
        <v>2042</v>
      </c>
      <c r="J73" s="41">
        <v>2.3E-2</v>
      </c>
    </row>
    <row r="74" spans="3:11" s="123" customFormat="1">
      <c r="C74" s="87">
        <f t="shared" si="8"/>
        <v>2025</v>
      </c>
      <c r="D74" s="41">
        <v>2.3E-2</v>
      </c>
      <c r="E74" s="86"/>
      <c r="F74" s="87">
        <f t="shared" si="9"/>
        <v>2034</v>
      </c>
      <c r="G74" s="41">
        <v>2.3E-2</v>
      </c>
      <c r="H74" s="86"/>
      <c r="I74" s="87">
        <f t="shared" si="10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1"/>
  <sheetViews>
    <sheetView view="pageBreakPreview" zoomScale="85" zoomScaleNormal="100" zoomScaleSheetLayoutView="85" workbookViewId="0">
      <pane xSplit="2" ySplit="6" topLeftCell="C7" activePane="bottomRight" state="frozen"/>
      <selection activeCell="E15" sqref="E15"/>
      <selection pane="topRight" activeCell="E15" sqref="E15"/>
      <selection pane="bottomLeft" activeCell="E15" sqref="E15"/>
      <selection pane="bottomRight" activeCell="E25" sqref="E25"/>
    </sheetView>
  </sheetViews>
  <sheetFormatPr defaultColWidth="9.33203125" defaultRowHeight="12.75"/>
  <cols>
    <col min="1" max="1" width="2.83203125" style="3" customWidth="1"/>
    <col min="2" max="2" width="7" style="3" customWidth="1"/>
    <col min="3" max="12" width="10.1640625" style="3" customWidth="1"/>
    <col min="13" max="13" width="10.1640625" style="5" customWidth="1"/>
    <col min="14" max="15" width="10.1640625" style="3" customWidth="1"/>
    <col min="16" max="16" width="1.6640625" style="3" customWidth="1"/>
    <col min="17" max="16384" width="9.33203125" style="3"/>
  </cols>
  <sheetData>
    <row r="1" spans="2:16" s="256" customFormat="1" ht="15.75" hidden="1">
      <c r="B1" s="1" t="s">
        <v>37</v>
      </c>
      <c r="C1" s="1"/>
      <c r="D1" s="1"/>
      <c r="E1" s="1"/>
      <c r="F1" s="1"/>
      <c r="G1" s="253"/>
      <c r="H1" s="1"/>
      <c r="I1" s="1"/>
      <c r="J1" s="1"/>
      <c r="K1" s="1"/>
      <c r="L1" s="254"/>
      <c r="M1" s="255"/>
      <c r="N1" s="255"/>
      <c r="O1" s="255"/>
      <c r="P1" s="255"/>
    </row>
    <row r="2" spans="2:16" s="256" customFormat="1" ht="5.25" customHeight="1">
      <c r="B2" s="1"/>
      <c r="C2" s="1"/>
      <c r="D2" s="1"/>
      <c r="E2" s="1"/>
      <c r="F2" s="1"/>
      <c r="G2" s="253"/>
      <c r="H2" s="1"/>
      <c r="I2" s="1"/>
      <c r="J2" s="1"/>
      <c r="K2" s="1"/>
      <c r="L2" s="254"/>
      <c r="M2" s="255"/>
      <c r="N2" s="255"/>
      <c r="O2" s="255"/>
      <c r="P2" s="255"/>
    </row>
    <row r="3" spans="2:16" s="256" customFormat="1" ht="15.75">
      <c r="B3" s="1" t="s">
        <v>166</v>
      </c>
      <c r="C3" s="1"/>
      <c r="D3" s="1"/>
      <c r="E3" s="1"/>
      <c r="F3" s="1"/>
      <c r="G3" s="253"/>
      <c r="H3" s="1"/>
      <c r="I3" s="1"/>
      <c r="J3" s="1"/>
      <c r="K3" s="1"/>
      <c r="L3" s="254"/>
      <c r="M3" s="255"/>
      <c r="N3" s="255"/>
      <c r="O3" s="255"/>
      <c r="P3" s="255"/>
    </row>
    <row r="4" spans="2:16" s="258" customFormat="1" ht="15">
      <c r="B4" s="4" t="s">
        <v>167</v>
      </c>
      <c r="C4" s="4"/>
      <c r="D4" s="4"/>
      <c r="E4" s="4"/>
      <c r="F4" s="4"/>
      <c r="G4" s="4"/>
      <c r="H4" s="4"/>
      <c r="I4" s="4"/>
      <c r="J4" s="4"/>
      <c r="K4" s="4"/>
      <c r="L4" s="4"/>
      <c r="M4" s="257"/>
      <c r="N4" s="257"/>
      <c r="O4" s="257"/>
      <c r="P4" s="257"/>
    </row>
    <row r="5" spans="2:16" s="258" customFormat="1" ht="15">
      <c r="B5" s="4" t="str">
        <f ca="1">'Table 1'!B5</f>
        <v>QF - Sch37 - UT - Solar T - 10.0 MW and 31.0% CF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</row>
    <row r="6" spans="2:16" s="258" customFormat="1" ht="15" hidden="1"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257"/>
      <c r="N6" s="257"/>
      <c r="O6" s="257"/>
      <c r="P6" s="257"/>
    </row>
    <row r="7" spans="2:16">
      <c r="D7" s="259"/>
      <c r="E7" s="259"/>
      <c r="F7" s="259"/>
      <c r="G7" s="260"/>
      <c r="H7" s="260"/>
      <c r="I7" s="260"/>
      <c r="J7" s="260"/>
      <c r="K7" s="260"/>
      <c r="L7" s="260"/>
      <c r="M7" s="261"/>
    </row>
    <row r="8" spans="2:16">
      <c r="B8" s="262"/>
      <c r="C8" s="262"/>
      <c r="D8" s="263" t="s">
        <v>168</v>
      </c>
      <c r="E8" s="264"/>
      <c r="F8" s="264"/>
      <c r="G8" s="263"/>
      <c r="H8" s="263"/>
      <c r="I8" s="265" t="s">
        <v>169</v>
      </c>
      <c r="J8" s="266"/>
      <c r="K8" s="266"/>
      <c r="L8" s="267"/>
      <c r="M8" s="268" t="s">
        <v>168</v>
      </c>
      <c r="N8" s="269"/>
      <c r="O8" s="270"/>
    </row>
    <row r="9" spans="2:16">
      <c r="B9" s="271" t="str">
        <f>'[11]Avoided Costs'!B4</f>
        <v>Year</v>
      </c>
      <c r="C9" s="271" t="str">
        <f>'[11]Avoided Costs'!C4</f>
        <v>Annual</v>
      </c>
      <c r="D9" s="272" t="str">
        <f>'[11]Avoided Costs'!D4</f>
        <v>Jan</v>
      </c>
      <c r="E9" s="273" t="str">
        <f>'[11]Avoided Costs'!E4</f>
        <v>Feb</v>
      </c>
      <c r="F9" s="273" t="str">
        <f>'[11]Avoided Costs'!F4</f>
        <v>Mar</v>
      </c>
      <c r="G9" s="273" t="str">
        <f>'[11]Avoided Costs'!G4</f>
        <v>Apr</v>
      </c>
      <c r="H9" s="274" t="str">
        <f>'[11]Avoided Costs'!H4</f>
        <v>May</v>
      </c>
      <c r="I9" s="188" t="str">
        <f>'[11]Avoided Costs'!I4</f>
        <v>Jun</v>
      </c>
      <c r="J9" s="188" t="str">
        <f>'[11]Avoided Costs'!J4</f>
        <v>Jul</v>
      </c>
      <c r="K9" s="188" t="str">
        <f>'[11]Avoided Costs'!K4</f>
        <v>Aug</v>
      </c>
      <c r="L9" s="188" t="str">
        <f>'[11]Avoided Costs'!L4</f>
        <v>Sep</v>
      </c>
      <c r="M9" s="272" t="str">
        <f>'[11]Avoided Costs'!M4</f>
        <v>Oct</v>
      </c>
      <c r="N9" s="273" t="str">
        <f>'[11]Avoided Costs'!N4</f>
        <v>Nov</v>
      </c>
      <c r="O9" s="274" t="str">
        <f>'[11]Avoided Costs'!O4</f>
        <v>Dec</v>
      </c>
    </row>
    <row r="10" spans="2:16" ht="12.75" customHeight="1">
      <c r="B10" s="252"/>
      <c r="C10" s="252"/>
      <c r="D10" s="275"/>
      <c r="E10" s="275"/>
      <c r="F10" s="275"/>
      <c r="G10" s="275"/>
      <c r="H10" s="275"/>
      <c r="I10" s="275"/>
      <c r="J10" s="275"/>
      <c r="K10" s="275"/>
      <c r="L10" s="275"/>
      <c r="M10" s="275"/>
      <c r="N10" s="275"/>
      <c r="O10" s="5"/>
    </row>
    <row r="11" spans="2:16" ht="12.75" customHeight="1">
      <c r="B11" s="276" t="s">
        <v>170</v>
      </c>
      <c r="C11" s="276"/>
      <c r="E11" s="259"/>
      <c r="F11" s="259"/>
      <c r="G11" s="259"/>
      <c r="H11" s="259"/>
      <c r="I11" s="259"/>
      <c r="J11" s="259"/>
      <c r="K11" s="259"/>
      <c r="L11" s="259"/>
      <c r="M11" s="259"/>
      <c r="N11" s="259"/>
      <c r="O11" s="5"/>
    </row>
    <row r="12" spans="2:16" ht="12.75" hidden="1" customHeight="1">
      <c r="B12" s="277"/>
      <c r="C12" s="278"/>
      <c r="D12" s="8"/>
      <c r="E12" s="8"/>
      <c r="F12" s="8"/>
      <c r="G12" s="8"/>
      <c r="H12" s="13"/>
      <c r="I12" s="279"/>
      <c r="J12" s="280"/>
      <c r="K12" s="280"/>
      <c r="L12" s="281"/>
      <c r="M12" s="279"/>
      <c r="N12" s="280"/>
      <c r="O12" s="281"/>
    </row>
    <row r="13" spans="2:16" ht="12.75" customHeight="1">
      <c r="B13" s="282">
        <f>'[11]Avoided Costs'!B7</f>
        <v>2019</v>
      </c>
      <c r="C13" s="283">
        <f>'[11]Avoided Costs'!C7</f>
        <v>27.901437585437058</v>
      </c>
      <c r="D13" s="284">
        <f>'[11]Avoided Costs'!D7</f>
        <v>20.371749801599378</v>
      </c>
      <c r="E13" s="284">
        <f>'[11]Avoided Costs'!E7</f>
        <v>50.336313261625257</v>
      </c>
      <c r="F13" s="284">
        <f>'[11]Avoided Costs'!F7</f>
        <v>22.607451489437125</v>
      </c>
      <c r="G13" s="284">
        <f>'[11]Avoided Costs'!G7</f>
        <v>15.614886216119308</v>
      </c>
      <c r="H13" s="285">
        <f>'[11]Avoided Costs'!H7</f>
        <v>14.056196392856238</v>
      </c>
      <c r="I13" s="286">
        <f>'[11]Avoided Costs'!I7</f>
        <v>18.618471062534873</v>
      </c>
      <c r="J13" s="284">
        <f>'[11]Avoided Costs'!J7</f>
        <v>65.045494796293852</v>
      </c>
      <c r="K13" s="284">
        <f>'[11]Avoided Costs'!K7</f>
        <v>42.380850697840742</v>
      </c>
      <c r="L13" s="285">
        <f>'[11]Avoided Costs'!L7</f>
        <v>24.062256055148264</v>
      </c>
      <c r="M13" s="286">
        <f>'[11]Avoided Costs'!M7</f>
        <v>16.293052004475836</v>
      </c>
      <c r="N13" s="284">
        <f>'[11]Avoided Costs'!N7</f>
        <v>15.394506989018106</v>
      </c>
      <c r="O13" s="285">
        <f>'[11]Avoided Costs'!O7</f>
        <v>22.556327215144201</v>
      </c>
    </row>
    <row r="14" spans="2:16" ht="12.75" customHeight="1">
      <c r="B14" s="299">
        <f>'[11]Avoided Costs'!B8</f>
        <v>2020</v>
      </c>
      <c r="C14" s="287">
        <f>'[11]Avoided Costs'!C8</f>
        <v>22.167848218564934</v>
      </c>
      <c r="D14" s="288">
        <f>'[11]Avoided Costs'!D8</f>
        <v>17.27959854185309</v>
      </c>
      <c r="E14" s="288">
        <f>'[11]Avoided Costs'!E8</f>
        <v>17.520494728343323</v>
      </c>
      <c r="F14" s="288">
        <f>'[11]Avoided Costs'!F8</f>
        <v>15.562539150073967</v>
      </c>
      <c r="G14" s="288">
        <f>'[11]Avoided Costs'!G8</f>
        <v>13.627192746204596</v>
      </c>
      <c r="H14" s="289">
        <f>'[11]Avoided Costs'!H8</f>
        <v>13.99291528295827</v>
      </c>
      <c r="I14" s="290">
        <f>'[11]Avoided Costs'!I8</f>
        <v>17.039045495641577</v>
      </c>
      <c r="J14" s="288">
        <f>'[11]Avoided Costs'!J8</f>
        <v>52.669073918443672</v>
      </c>
      <c r="K14" s="288">
        <f>'[11]Avoided Costs'!K8</f>
        <v>32.705089173469581</v>
      </c>
      <c r="L14" s="289">
        <f>'[11]Avoided Costs'!L8</f>
        <v>23.254583596324053</v>
      </c>
      <c r="M14" s="290">
        <f>'[11]Avoided Costs'!M8</f>
        <v>15.58409988258235</v>
      </c>
      <c r="N14" s="288">
        <f>'[11]Avoided Costs'!N8</f>
        <v>14.231847451794424</v>
      </c>
      <c r="O14" s="289">
        <f>'[11]Avoided Costs'!O8</f>
        <v>17.064191697519238</v>
      </c>
    </row>
    <row r="15" spans="2:16" ht="12.75" customHeight="1">
      <c r="B15" s="299">
        <f>'[11]Avoided Costs'!B9</f>
        <v>2021</v>
      </c>
      <c r="C15" s="287">
        <f>'[11]Avoided Costs'!C9</f>
        <v>20.223583887652065</v>
      </c>
      <c r="D15" s="288">
        <f>'[11]Avoided Costs'!D9</f>
        <v>14.265007073889739</v>
      </c>
      <c r="E15" s="288">
        <f>'[11]Avoided Costs'!E9</f>
        <v>14.00217605405626</v>
      </c>
      <c r="F15" s="288">
        <f>'[11]Avoided Costs'!F9</f>
        <v>14.532841173523881</v>
      </c>
      <c r="G15" s="288">
        <f>'[11]Avoided Costs'!G9</f>
        <v>12.619562014814775</v>
      </c>
      <c r="H15" s="289">
        <f>'[11]Avoided Costs'!H9</f>
        <v>13.971718040093284</v>
      </c>
      <c r="I15" s="290">
        <f>'[11]Avoided Costs'!I9</f>
        <v>15.233671392429409</v>
      </c>
      <c r="J15" s="288">
        <f>'[11]Avoided Costs'!J9</f>
        <v>54.564571425219285</v>
      </c>
      <c r="K15" s="288">
        <f>'[11]Avoided Costs'!K9</f>
        <v>26.4058699387896</v>
      </c>
      <c r="L15" s="289">
        <f>'[11]Avoided Costs'!L9</f>
        <v>18.172287160659856</v>
      </c>
      <c r="M15" s="290">
        <f>'[11]Avoided Costs'!M9</f>
        <v>13.667754812756073</v>
      </c>
      <c r="N15" s="288">
        <f>'[11]Avoided Costs'!N9</f>
        <v>13.145850353660391</v>
      </c>
      <c r="O15" s="289">
        <f>'[11]Avoided Costs'!O9</f>
        <v>15.879266403740186</v>
      </c>
    </row>
    <row r="16" spans="2:16" ht="12.75" customHeight="1">
      <c r="B16" s="299">
        <f>'[11]Avoided Costs'!B10</f>
        <v>2022</v>
      </c>
      <c r="C16" s="287">
        <f>'[11]Avoided Costs'!C10</f>
        <v>17.283698456612161</v>
      </c>
      <c r="D16" s="288">
        <f>'[11]Avoided Costs'!D10</f>
        <v>13.797360624502188</v>
      </c>
      <c r="E16" s="288">
        <f>'[11]Avoided Costs'!E10</f>
        <v>12.95303160020158</v>
      </c>
      <c r="F16" s="288">
        <f>'[11]Avoided Costs'!F10</f>
        <v>12.423045696015116</v>
      </c>
      <c r="G16" s="288">
        <f>'[11]Avoided Costs'!G10</f>
        <v>11.366194945046981</v>
      </c>
      <c r="H16" s="289">
        <f>'[11]Avoided Costs'!H10</f>
        <v>12.828016401543509</v>
      </c>
      <c r="I16" s="290">
        <f>'[11]Avoided Costs'!I10</f>
        <v>14.104816728374567</v>
      </c>
      <c r="J16" s="288">
        <f>'[11]Avoided Costs'!J10</f>
        <v>37.436146133682008</v>
      </c>
      <c r="K16" s="288">
        <f>'[11]Avoided Costs'!K10</f>
        <v>26.093842589069673</v>
      </c>
      <c r="L16" s="289">
        <f>'[11]Avoided Costs'!L10</f>
        <v>14.560959565114235</v>
      </c>
      <c r="M16" s="290">
        <f>'[11]Avoided Costs'!M10</f>
        <v>13.700884754809849</v>
      </c>
      <c r="N16" s="288">
        <f>'[11]Avoided Costs'!N10</f>
        <v>12.645460653440798</v>
      </c>
      <c r="O16" s="289">
        <f>'[11]Avoided Costs'!O10</f>
        <v>15.026908228810585</v>
      </c>
    </row>
    <row r="17" spans="2:15" ht="12.75" customHeight="1">
      <c r="B17" s="299">
        <f>'[11]Avoided Costs'!B11</f>
        <v>2023</v>
      </c>
      <c r="C17" s="287">
        <f>'[11]Avoided Costs'!C11</f>
        <v>15.922416336541028</v>
      </c>
      <c r="D17" s="288">
        <f>'[11]Avoided Costs'!D11</f>
        <v>-20.678038000777562</v>
      </c>
      <c r="E17" s="288">
        <f>'[11]Avoided Costs'!E11</f>
        <v>13.786343585903225</v>
      </c>
      <c r="F17" s="288">
        <f>'[11]Avoided Costs'!F11</f>
        <v>13.269794142222366</v>
      </c>
      <c r="G17" s="288">
        <f>'[11]Avoided Costs'!G11</f>
        <v>12.500894928583389</v>
      </c>
      <c r="H17" s="289">
        <f>'[11]Avoided Costs'!H11</f>
        <v>13.210269340936298</v>
      </c>
      <c r="I17" s="290">
        <f>'[11]Avoided Costs'!I11</f>
        <v>13.682847261100202</v>
      </c>
      <c r="J17" s="288">
        <f>'[11]Avoided Costs'!J11</f>
        <v>34.100685609989895</v>
      </c>
      <c r="K17" s="288">
        <f>'[11]Avoided Costs'!K11</f>
        <v>28.326571519894113</v>
      </c>
      <c r="L17" s="289">
        <f>'[11]Avoided Costs'!L11</f>
        <v>14.610125533143933</v>
      </c>
      <c r="M17" s="290">
        <f>'[11]Avoided Costs'!M11</f>
        <v>14.432509952666248</v>
      </c>
      <c r="N17" s="288">
        <f>'[11]Avoided Costs'!N11</f>
        <v>14.291843380093686</v>
      </c>
      <c r="O17" s="289">
        <f>'[11]Avoided Costs'!O11</f>
        <v>16.532454640416585</v>
      </c>
    </row>
    <row r="18" spans="2:15" ht="12.75" customHeight="1">
      <c r="B18" s="299">
        <f>'[11]Avoided Costs'!B12</f>
        <v>2024</v>
      </c>
      <c r="C18" s="287">
        <f>'[11]Avoided Costs'!C12</f>
        <v>23.094383928209041</v>
      </c>
      <c r="D18" s="288">
        <f>'[11]Avoided Costs'!D12</f>
        <v>17.416230737681712</v>
      </c>
      <c r="E18" s="288">
        <f>'[11]Avoided Costs'!E12</f>
        <v>16.526437625754788</v>
      </c>
      <c r="F18" s="288">
        <f>'[11]Avoided Costs'!F12</f>
        <v>15.60288236226055</v>
      </c>
      <c r="G18" s="288">
        <f>'[11]Avoided Costs'!G12</f>
        <v>13.46838616659331</v>
      </c>
      <c r="H18" s="289">
        <f>'[11]Avoided Costs'!H12</f>
        <v>14.947854364655941</v>
      </c>
      <c r="I18" s="290">
        <f>'[11]Avoided Costs'!I12</f>
        <v>19.308830752464786</v>
      </c>
      <c r="J18" s="288">
        <f>'[11]Avoided Costs'!J12</f>
        <v>52.763470709552124</v>
      </c>
      <c r="K18" s="288">
        <f>'[11]Avoided Costs'!K12</f>
        <v>35.878389170335637</v>
      </c>
      <c r="L18" s="289">
        <f>'[11]Avoided Costs'!L12</f>
        <v>19.726327502927695</v>
      </c>
      <c r="M18" s="290">
        <f>'[11]Avoided Costs'!M12</f>
        <v>18.427563348385149</v>
      </c>
      <c r="N18" s="288">
        <f>'[11]Avoided Costs'!N12</f>
        <v>17.300855728303912</v>
      </c>
      <c r="O18" s="289">
        <f>'[11]Avoided Costs'!O12</f>
        <v>22.383934603724896</v>
      </c>
    </row>
    <row r="19" spans="2:15" ht="12.75" customHeight="1">
      <c r="B19" s="299">
        <f>'[11]Avoided Costs'!B13</f>
        <v>2025</v>
      </c>
      <c r="C19" s="287">
        <f>'[11]Avoided Costs'!C13</f>
        <v>24.821547463976191</v>
      </c>
      <c r="D19" s="288">
        <f>'[11]Avoided Costs'!D13</f>
        <v>18.464113600719084</v>
      </c>
      <c r="E19" s="288">
        <f>'[11]Avoided Costs'!E13</f>
        <v>17.595383222112709</v>
      </c>
      <c r="F19" s="288">
        <f>'[11]Avoided Costs'!F13</f>
        <v>15.405212083133001</v>
      </c>
      <c r="G19" s="288">
        <f>'[11]Avoided Costs'!G13</f>
        <v>15.102209088917691</v>
      </c>
      <c r="H19" s="289">
        <f>'[11]Avoided Costs'!H13</f>
        <v>15.95371873292787</v>
      </c>
      <c r="I19" s="290">
        <f>'[11]Avoided Costs'!I13</f>
        <v>20.685661530675429</v>
      </c>
      <c r="J19" s="288">
        <f>'[11]Avoided Costs'!J13</f>
        <v>54.635064779923866</v>
      </c>
      <c r="K19" s="288">
        <f>'[11]Avoided Costs'!K13</f>
        <v>41.24014183214554</v>
      </c>
      <c r="L19" s="289">
        <f>'[11]Avoided Costs'!L13</f>
        <v>20.766959651593947</v>
      </c>
      <c r="M19" s="290">
        <f>'[11]Avoided Costs'!M13</f>
        <v>19.87555376347062</v>
      </c>
      <c r="N19" s="288">
        <f>'[11]Avoided Costs'!N13</f>
        <v>19.631855858271368</v>
      </c>
      <c r="O19" s="289">
        <f>'[11]Avoided Costs'!O13</f>
        <v>23.768650896901715</v>
      </c>
    </row>
    <row r="20" spans="2:15" ht="12.75" customHeight="1">
      <c r="B20" s="299">
        <f>'[11]Avoided Costs'!B14</f>
        <v>2026</v>
      </c>
      <c r="C20" s="287">
        <f>'[11]Avoided Costs'!C14</f>
        <v>25.973259479040625</v>
      </c>
      <c r="D20" s="288">
        <f>'[11]Avoided Costs'!D14</f>
        <v>18.548672606238682</v>
      </c>
      <c r="E20" s="288">
        <f>'[11]Avoided Costs'!E14</f>
        <v>18.417258516376943</v>
      </c>
      <c r="F20" s="288">
        <f>'[11]Avoided Costs'!F14</f>
        <v>17.48191146914516</v>
      </c>
      <c r="G20" s="288">
        <f>'[11]Avoided Costs'!G14</f>
        <v>16.195404785601209</v>
      </c>
      <c r="H20" s="289">
        <f>'[11]Avoided Costs'!H14</f>
        <v>16.368506639136637</v>
      </c>
      <c r="I20" s="290">
        <f>'[11]Avoided Costs'!I14</f>
        <v>21.790633466633324</v>
      </c>
      <c r="J20" s="288">
        <f>'[11]Avoided Costs'!J14</f>
        <v>60.397001792161994</v>
      </c>
      <c r="K20" s="288">
        <f>'[11]Avoided Costs'!K14</f>
        <v>40.65821564153763</v>
      </c>
      <c r="L20" s="289">
        <f>'[11]Avoided Costs'!L14</f>
        <v>20.639728521908872</v>
      </c>
      <c r="M20" s="290">
        <f>'[11]Avoided Costs'!M14</f>
        <v>20.442772614910108</v>
      </c>
      <c r="N20" s="288">
        <f>'[11]Avoided Costs'!N14</f>
        <v>20.100925793240382</v>
      </c>
      <c r="O20" s="289">
        <f>'[11]Avoided Costs'!O14</f>
        <v>24.377758179933949</v>
      </c>
    </row>
    <row r="21" spans="2:15" ht="12.75" customHeight="1">
      <c r="B21" s="299">
        <f>'[11]Avoided Costs'!B15</f>
        <v>2027</v>
      </c>
      <c r="C21" s="287">
        <f>'[11]Avoided Costs'!C15</f>
        <v>26.078411119377289</v>
      </c>
      <c r="D21" s="288">
        <f>'[11]Avoided Costs'!D15</f>
        <v>19.096835560348257</v>
      </c>
      <c r="E21" s="288">
        <f>'[11]Avoided Costs'!E15</f>
        <v>19.053608889264002</v>
      </c>
      <c r="F21" s="288">
        <f>'[11]Avoided Costs'!F15</f>
        <v>18.328326361936469</v>
      </c>
      <c r="G21" s="288">
        <f>'[11]Avoided Costs'!G15</f>
        <v>16.222087373786607</v>
      </c>
      <c r="H21" s="289">
        <f>'[11]Avoided Costs'!H15</f>
        <v>16.204591014136025</v>
      </c>
      <c r="I21" s="290">
        <f>'[11]Avoided Costs'!I15</f>
        <v>22.692911118576635</v>
      </c>
      <c r="J21" s="288">
        <f>'[11]Avoided Costs'!J15</f>
        <v>59.125298942830987</v>
      </c>
      <c r="K21" s="288">
        <f>'[11]Avoided Costs'!K15</f>
        <v>39.144270246387819</v>
      </c>
      <c r="L21" s="289">
        <f>'[11]Avoided Costs'!L15</f>
        <v>21.223658831887711</v>
      </c>
      <c r="M21" s="290">
        <f>'[11]Avoided Costs'!M15</f>
        <v>20.991568997632449</v>
      </c>
      <c r="N21" s="288">
        <f>'[11]Avoided Costs'!N15</f>
        <v>21.088232627546095</v>
      </c>
      <c r="O21" s="289">
        <f>'[11]Avoided Costs'!O15</f>
        <v>25.203884135952809</v>
      </c>
    </row>
    <row r="22" spans="2:15" ht="12.75" customHeight="1">
      <c r="B22" s="299">
        <f>'[11]Avoided Costs'!B16</f>
        <v>2028</v>
      </c>
      <c r="C22" s="287">
        <f>'[11]Avoided Costs'!C16</f>
        <v>31.801386673274845</v>
      </c>
      <c r="D22" s="288">
        <f>'[11]Avoided Costs'!D16</f>
        <v>21.564430843063711</v>
      </c>
      <c r="E22" s="288">
        <f>'[11]Avoided Costs'!E16</f>
        <v>20.880343991500304</v>
      </c>
      <c r="F22" s="288">
        <f>'[11]Avoided Costs'!F16</f>
        <v>18.994156858068443</v>
      </c>
      <c r="G22" s="288">
        <f>'[11]Avoided Costs'!G16</f>
        <v>18.184982165737097</v>
      </c>
      <c r="H22" s="289">
        <f>'[11]Avoided Costs'!H16</f>
        <v>18.940093630968256</v>
      </c>
      <c r="I22" s="290">
        <f>'[11]Avoided Costs'!I16</f>
        <v>27.170822883151793</v>
      </c>
      <c r="J22" s="288">
        <f>'[11]Avoided Costs'!J16</f>
        <v>77.603321492465184</v>
      </c>
      <c r="K22" s="288">
        <f>'[11]Avoided Costs'!K16</f>
        <v>55.032045781055658</v>
      </c>
      <c r="L22" s="289">
        <f>'[11]Avoided Costs'!L16</f>
        <v>25.533346202385154</v>
      </c>
      <c r="M22" s="290">
        <f>'[11]Avoided Costs'!M16</f>
        <v>22.094674020533425</v>
      </c>
      <c r="N22" s="288">
        <f>'[11]Avoided Costs'!N16</f>
        <v>22.716484566961839</v>
      </c>
      <c r="O22" s="289">
        <f>'[11]Avoided Costs'!O16</f>
        <v>28.462294939895244</v>
      </c>
    </row>
    <row r="23" spans="2:15" ht="12.75" customHeight="1">
      <c r="B23" s="299">
        <f>'[11]Avoided Costs'!B17</f>
        <v>2029</v>
      </c>
      <c r="C23" s="287">
        <f>'[11]Avoided Costs'!C17</f>
        <v>34.773520116968626</v>
      </c>
      <c r="D23" s="288">
        <f>'[11]Avoided Costs'!D17</f>
        <v>25.174051419680673</v>
      </c>
      <c r="E23" s="288">
        <f>'[11]Avoided Costs'!E17</f>
        <v>23.706924722376666</v>
      </c>
      <c r="F23" s="288">
        <f>'[11]Avoided Costs'!F17</f>
        <v>21.066361389812766</v>
      </c>
      <c r="G23" s="288">
        <f>'[11]Avoided Costs'!G17</f>
        <v>19.602286402454901</v>
      </c>
      <c r="H23" s="289">
        <f>'[11]Avoided Costs'!H17</f>
        <v>19.979001496450714</v>
      </c>
      <c r="I23" s="290">
        <f>'[11]Avoided Costs'!I17</f>
        <v>28.456237973736712</v>
      </c>
      <c r="J23" s="288">
        <f>'[11]Avoided Costs'!J17</f>
        <v>78.149849036091425</v>
      </c>
      <c r="K23" s="288">
        <f>'[11]Avoided Costs'!K17</f>
        <v>66.200025895793914</v>
      </c>
      <c r="L23" s="289">
        <f>'[11]Avoided Costs'!L17</f>
        <v>28.661718856940265</v>
      </c>
      <c r="M23" s="290">
        <f>'[11]Avoided Costs'!M17</f>
        <v>24.680870021271662</v>
      </c>
      <c r="N23" s="288">
        <f>'[11]Avoided Costs'!N17</f>
        <v>24.880338516958808</v>
      </c>
      <c r="O23" s="289">
        <f>'[11]Avoided Costs'!O17</f>
        <v>31.897499209556756</v>
      </c>
    </row>
    <row r="24" spans="2:15" ht="12.75" customHeight="1">
      <c r="B24" s="299">
        <f>'[11]Avoided Costs'!B18</f>
        <v>2030</v>
      </c>
      <c r="C24" s="287">
        <f>'[11]Avoided Costs'!C18</f>
        <v>9.6293894277404064</v>
      </c>
      <c r="D24" s="288">
        <f>'[11]Avoided Costs'!D18</f>
        <v>-5.7331452189725074E-2</v>
      </c>
      <c r="E24" s="288">
        <f>'[11]Avoided Costs'!E18</f>
        <v>0.58243983824830481</v>
      </c>
      <c r="F24" s="288">
        <f>'[11]Avoided Costs'!F18</f>
        <v>8.7211242023842406</v>
      </c>
      <c r="G24" s="288">
        <f>'[11]Avoided Costs'!G18</f>
        <v>8.0518841610583678</v>
      </c>
      <c r="H24" s="289">
        <f>'[11]Avoided Costs'!H18</f>
        <v>10.918984603787338</v>
      </c>
      <c r="I24" s="290">
        <f>'[11]Avoided Costs'!I18</f>
        <v>13.457211089114965</v>
      </c>
      <c r="J24" s="288">
        <f>'[11]Avoided Costs'!J18</f>
        <v>6.2878283706943314</v>
      </c>
      <c r="K24" s="288">
        <f>'[11]Avoided Costs'!K18</f>
        <v>17.482629557072958</v>
      </c>
      <c r="L24" s="289">
        <f>'[11]Avoided Costs'!L18</f>
        <v>14.214874109727882</v>
      </c>
      <c r="M24" s="290">
        <f>'[11]Avoided Costs'!M18</f>
        <v>17.35970715142502</v>
      </c>
      <c r="N24" s="288">
        <f>'[11]Avoided Costs'!N18</f>
        <v>-0.36983548430432006</v>
      </c>
      <c r="O24" s="289">
        <f>'[11]Avoided Costs'!O18</f>
        <v>-0.90058480756291481</v>
      </c>
    </row>
    <row r="25" spans="2:15" ht="12.75" customHeight="1">
      <c r="B25" s="299">
        <f>'[11]Avoided Costs'!B19</f>
        <v>2031</v>
      </c>
      <c r="C25" s="287">
        <f>'[11]Avoided Costs'!C19</f>
        <v>9.3670352774130201</v>
      </c>
      <c r="D25" s="288">
        <f>'[11]Avoided Costs'!D19</f>
        <v>-0.1353952278849527</v>
      </c>
      <c r="E25" s="288">
        <f>'[11]Avoided Costs'!E19</f>
        <v>0.28429421956922807</v>
      </c>
      <c r="F25" s="288">
        <f>'[11]Avoided Costs'!F19</f>
        <v>8.8018709322446753</v>
      </c>
      <c r="G25" s="288">
        <f>'[11]Avoided Costs'!G19</f>
        <v>10.083835596476888</v>
      </c>
      <c r="H25" s="289">
        <f>'[11]Avoided Costs'!H19</f>
        <v>11.156670860408411</v>
      </c>
      <c r="I25" s="290">
        <f>'[11]Avoided Costs'!I19</f>
        <v>12.757668769980217</v>
      </c>
      <c r="J25" s="288">
        <f>'[11]Avoided Costs'!J19</f>
        <v>4.5479888515120992</v>
      </c>
      <c r="K25" s="288">
        <f>'[11]Avoided Costs'!K19</f>
        <v>18.255505952895547</v>
      </c>
      <c r="L25" s="289">
        <f>'[11]Avoided Costs'!L19</f>
        <v>16.374875732849922</v>
      </c>
      <c r="M25" s="290">
        <f>'[11]Avoided Costs'!M19</f>
        <v>12.24350500687062</v>
      </c>
      <c r="N25" s="288">
        <f>'[11]Avoided Costs'!N19</f>
        <v>-1.0022412646927719</v>
      </c>
      <c r="O25" s="289">
        <f>'[11]Avoided Costs'!O19</f>
        <v>-2.4418363775494787</v>
      </c>
    </row>
    <row r="26" spans="2:15" ht="12.75" customHeight="1">
      <c r="B26" s="299">
        <f>'[11]Avoided Costs'!B20</f>
        <v>2032</v>
      </c>
      <c r="C26" s="287">
        <f>'[11]Avoided Costs'!C20</f>
        <v>10.22407631427687</v>
      </c>
      <c r="D26" s="288">
        <f>'[11]Avoided Costs'!D20</f>
        <v>-1.1941582671121276</v>
      </c>
      <c r="E26" s="288">
        <f>'[11]Avoided Costs'!E20</f>
        <v>0.33453459611353764</v>
      </c>
      <c r="F26" s="288">
        <f>'[11]Avoided Costs'!F20</f>
        <v>8.8423784923053539</v>
      </c>
      <c r="G26" s="288">
        <f>'[11]Avoided Costs'!G20</f>
        <v>9.8394465171055341</v>
      </c>
      <c r="H26" s="289">
        <f>'[11]Avoided Costs'!H20</f>
        <v>13.906989372715405</v>
      </c>
      <c r="I26" s="290">
        <f>'[11]Avoided Costs'!I20</f>
        <v>14.321263181979145</v>
      </c>
      <c r="J26" s="288">
        <f>'[11]Avoided Costs'!J20</f>
        <v>5.9006977616305925</v>
      </c>
      <c r="K26" s="288">
        <f>'[11]Avoided Costs'!K20</f>
        <v>20.357265512794971</v>
      </c>
      <c r="L26" s="289">
        <f>'[11]Avoided Costs'!L20</f>
        <v>15.872863638240691</v>
      </c>
      <c r="M26" s="290">
        <f>'[11]Avoided Costs'!M20</f>
        <v>14.413929221708164</v>
      </c>
      <c r="N26" s="288">
        <f>'[11]Avoided Costs'!N20</f>
        <v>-1.301891060365578</v>
      </c>
      <c r="O26" s="289">
        <f>'[11]Avoided Costs'!O20</f>
        <v>-2.9336175045098161</v>
      </c>
    </row>
    <row r="27" spans="2:15" ht="12.75" customHeight="1">
      <c r="B27" s="299">
        <f>'[11]Avoided Costs'!B21</f>
        <v>2033</v>
      </c>
      <c r="C27" s="287">
        <f>'[11]Avoided Costs'!C21</f>
        <v>7.148382078296998</v>
      </c>
      <c r="D27" s="288">
        <f>'[11]Avoided Costs'!D21</f>
        <v>-5.2037101250285156</v>
      </c>
      <c r="E27" s="288">
        <f>'[11]Avoided Costs'!E21</f>
        <v>-4.3692957767844094</v>
      </c>
      <c r="F27" s="288">
        <f>'[11]Avoided Costs'!F21</f>
        <v>4.4211569522535363</v>
      </c>
      <c r="G27" s="288">
        <f>'[11]Avoided Costs'!G21</f>
        <v>6.2090809871350041</v>
      </c>
      <c r="H27" s="289">
        <f>'[11]Avoided Costs'!H21</f>
        <v>9.80278592243444</v>
      </c>
      <c r="I27" s="290">
        <f>'[11]Avoided Costs'!I21</f>
        <v>11.944525592757627</v>
      </c>
      <c r="J27" s="288">
        <f>'[11]Avoided Costs'!J21</f>
        <v>6.7409542401837133</v>
      </c>
      <c r="K27" s="288">
        <f>'[11]Avoided Costs'!K21</f>
        <v>18.948680187158562</v>
      </c>
      <c r="L27" s="289">
        <f>'[11]Avoided Costs'!L21</f>
        <v>10.581791820721827</v>
      </c>
      <c r="M27" s="290">
        <f>'[11]Avoided Costs'!M21</f>
        <v>10.396042456904226</v>
      </c>
      <c r="N27" s="288">
        <f>'[11]Avoided Costs'!N21</f>
        <v>-4.6056722257268365</v>
      </c>
      <c r="O27" s="289">
        <f>'[11]Avoided Costs'!O21</f>
        <v>-6.2182353865121485</v>
      </c>
    </row>
    <row r="28" spans="2:15" ht="12.75" customHeight="1">
      <c r="B28" s="299">
        <f>'[11]Avoided Costs'!B22</f>
        <v>2034</v>
      </c>
      <c r="C28" s="287">
        <f>'[11]Avoided Costs'!C22</f>
        <v>6.992050694653309</v>
      </c>
      <c r="D28" s="288">
        <f>'[11]Avoided Costs'!D22</f>
        <v>-6.0023107458379039</v>
      </c>
      <c r="E28" s="288">
        <f>'[11]Avoided Costs'!E22</f>
        <v>-4.0039713582193608</v>
      </c>
      <c r="F28" s="288">
        <f>'[11]Avoided Costs'!F22</f>
        <v>4.6522216260764431</v>
      </c>
      <c r="G28" s="288">
        <f>'[11]Avoided Costs'!G22</f>
        <v>6.0748352668911112</v>
      </c>
      <c r="H28" s="289">
        <f>'[11]Avoided Costs'!H22</f>
        <v>8.8592896835966979</v>
      </c>
      <c r="I28" s="290">
        <f>'[11]Avoided Costs'!I22</f>
        <v>10.396381224256892</v>
      </c>
      <c r="J28" s="288">
        <f>'[11]Avoided Costs'!J22</f>
        <v>4.7070393032982336</v>
      </c>
      <c r="K28" s="288">
        <f>'[11]Avoided Costs'!K22</f>
        <v>22.817480621856649</v>
      </c>
      <c r="L28" s="289">
        <f>'[11]Avoided Costs'!L22</f>
        <v>10.547854799356067</v>
      </c>
      <c r="M28" s="290">
        <f>'[11]Avoided Costs'!M22</f>
        <v>9.7754538764569556</v>
      </c>
      <c r="N28" s="288">
        <f>'[11]Avoided Costs'!N22</f>
        <v>-4.8803885380033041</v>
      </c>
      <c r="O28" s="289">
        <f>'[11]Avoided Costs'!O22</f>
        <v>-5.8594316205832904</v>
      </c>
    </row>
    <row r="29" spans="2:15" ht="12.75" customHeight="1">
      <c r="B29" s="299">
        <f>'[11]Avoided Costs'!B23</f>
        <v>2035</v>
      </c>
      <c r="C29" s="287">
        <f>'[11]Avoided Costs'!C23</f>
        <v>13.585518795013645</v>
      </c>
      <c r="D29" s="288">
        <f>'[11]Avoided Costs'!D23</f>
        <v>-3.4304412036850263</v>
      </c>
      <c r="E29" s="288">
        <f>'[11]Avoided Costs'!E23</f>
        <v>-0.16846358644967843</v>
      </c>
      <c r="F29" s="288">
        <f>'[11]Avoided Costs'!F23</f>
        <v>6.9571804077244428</v>
      </c>
      <c r="G29" s="288">
        <f>'[11]Avoided Costs'!G23</f>
        <v>6.2710058270480875</v>
      </c>
      <c r="H29" s="289">
        <f>'[11]Avoided Costs'!H23</f>
        <v>14.579200191084007</v>
      </c>
      <c r="I29" s="290">
        <f>'[11]Avoided Costs'!I23</f>
        <v>16.815656973241254</v>
      </c>
      <c r="J29" s="288">
        <f>'[11]Avoided Costs'!J23</f>
        <v>22.695406034951475</v>
      </c>
      <c r="K29" s="288">
        <f>'[11]Avoided Costs'!K23</f>
        <v>37.237669774949659</v>
      </c>
      <c r="L29" s="289">
        <f>'[11]Avoided Costs'!L23</f>
        <v>13.859495699071744</v>
      </c>
      <c r="M29" s="290">
        <f>'[11]Avoided Costs'!M23</f>
        <v>16.435293125035219</v>
      </c>
      <c r="N29" s="288">
        <f>'[11]Avoided Costs'!N23</f>
        <v>-0.66353487986502158</v>
      </c>
      <c r="O29" s="289">
        <f>'[11]Avoided Costs'!O23</f>
        <v>-4.4115793771496143</v>
      </c>
    </row>
    <row r="30" spans="2:15" ht="12.75" customHeight="1">
      <c r="B30" s="300">
        <f>'[11]Avoided Costs'!B24</f>
        <v>2036</v>
      </c>
      <c r="C30" s="292">
        <f>'[11]Avoided Costs'!C24</f>
        <v>13.376408280588244</v>
      </c>
      <c r="D30" s="293">
        <f>'[11]Avoided Costs'!D24</f>
        <v>-4.7046809264070424</v>
      </c>
      <c r="E30" s="293">
        <f>'[11]Avoided Costs'!E24</f>
        <v>-0.13660302772912453</v>
      </c>
      <c r="F30" s="293">
        <f>'[11]Avoided Costs'!F24</f>
        <v>11.687499034221435</v>
      </c>
      <c r="G30" s="293">
        <f>'[11]Avoided Costs'!G24</f>
        <v>8.8133394378245722</v>
      </c>
      <c r="H30" s="294">
        <f>'[11]Avoided Costs'!H24</f>
        <v>13.976463773613109</v>
      </c>
      <c r="I30" s="295">
        <f>'[11]Avoided Costs'!I24</f>
        <v>15.07333496817928</v>
      </c>
      <c r="J30" s="293">
        <f>'[11]Avoided Costs'!J24</f>
        <v>19.229676943504874</v>
      </c>
      <c r="K30" s="293">
        <f>'[11]Avoided Costs'!K24</f>
        <v>28.412300247246318</v>
      </c>
      <c r="L30" s="294">
        <f>'[11]Avoided Costs'!L24</f>
        <v>18.492393005657906</v>
      </c>
      <c r="M30" s="295">
        <f>'[11]Avoided Costs'!M24</f>
        <v>21.095812885825062</v>
      </c>
      <c r="N30" s="293">
        <f>'[11]Avoided Costs'!N24</f>
        <v>1.5351587248978251</v>
      </c>
      <c r="O30" s="294">
        <f>'[11]Avoided Costs'!O24</f>
        <v>-5.8628955676524583</v>
      </c>
    </row>
    <row r="31" spans="2:15" ht="12.75" hidden="1" customHeight="1">
      <c r="B31" s="15"/>
      <c r="C31" s="287"/>
      <c r="D31" s="288"/>
      <c r="E31" s="288"/>
      <c r="F31" s="288"/>
      <c r="G31" s="288"/>
      <c r="H31" s="289"/>
      <c r="I31" s="290"/>
      <c r="J31" s="288"/>
      <c r="K31" s="288"/>
      <c r="L31" s="289"/>
      <c r="M31" s="290"/>
      <c r="N31" s="288"/>
      <c r="O31" s="289"/>
    </row>
    <row r="32" spans="2:15" ht="12.75" hidden="1" customHeight="1">
      <c r="B32" s="291"/>
      <c r="C32" s="292"/>
      <c r="D32" s="293"/>
      <c r="E32" s="293"/>
      <c r="F32" s="293"/>
      <c r="G32" s="293"/>
      <c r="H32" s="294"/>
      <c r="I32" s="295"/>
      <c r="J32" s="293"/>
      <c r="K32" s="293"/>
      <c r="L32" s="294"/>
      <c r="M32" s="295"/>
      <c r="N32" s="293"/>
      <c r="O32" s="294"/>
    </row>
    <row r="33" spans="2:16" ht="12.75" customHeight="1">
      <c r="D33" s="10"/>
      <c r="E33" s="10"/>
      <c r="F33" s="10"/>
      <c r="M33" s="296"/>
    </row>
    <row r="34" spans="2:16">
      <c r="B34" s="297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</row>
    <row r="38" spans="2:16" hidden="1">
      <c r="C38" s="298"/>
      <c r="D38" s="3">
        <v>31</v>
      </c>
      <c r="E38" s="3">
        <v>28</v>
      </c>
      <c r="F38" s="3">
        <v>31</v>
      </c>
      <c r="G38" s="3">
        <v>30</v>
      </c>
      <c r="H38" s="3">
        <v>31</v>
      </c>
      <c r="I38" s="3">
        <v>30</v>
      </c>
      <c r="J38" s="3">
        <v>31</v>
      </c>
      <c r="K38" s="3">
        <v>31</v>
      </c>
      <c r="L38" s="3">
        <v>30</v>
      </c>
      <c r="M38" s="3">
        <v>31</v>
      </c>
      <c r="N38" s="3">
        <v>30</v>
      </c>
      <c r="O38" s="3">
        <v>31</v>
      </c>
    </row>
    <row r="39" spans="2:16">
      <c r="C39" s="298"/>
    </row>
    <row r="40" spans="2:16">
      <c r="C40" s="298"/>
    </row>
    <row r="41" spans="2:16">
      <c r="C41" s="298"/>
    </row>
  </sheetData>
  <conditionalFormatting sqref="C29:O31">
    <cfRule type="cellIs" dxfId="0" priority="1" stopIfTrue="1" operator="equal">
      <formula>#REF!</formula>
    </cfRule>
  </conditionalFormatting>
  <printOptions horizontalCentered="1"/>
  <pageMargins left="0.25" right="0.25" top="0.75" bottom="0.75" header="0.3" footer="0.3"/>
  <pageSetup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X102"/>
  <sheetViews>
    <sheetView workbookViewId="0">
      <selection activeCell="B3" sqref="B3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2" width="9.33203125" style="121"/>
    <col min="13" max="13" width="9.6640625" style="121" bestFit="1" customWidth="1"/>
    <col min="14" max="15" width="17" style="121" customWidth="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174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29%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25" t="s">
        <v>83</v>
      </c>
      <c r="J5" s="17" t="s">
        <v>55</v>
      </c>
      <c r="K5" s="125" t="s">
        <v>71</v>
      </c>
      <c r="P5" s="125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Oregon Solar Resource-2030 - 29%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32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/>
      <c r="E11" s="132">
        <f>$C$56</f>
        <v>19.720289118454605</v>
      </c>
      <c r="F11" s="133">
        <f t="shared" ref="F11:F36" si="1">(D11+E11)/(8.76*$C$63)</f>
        <v>7.8165783225736485</v>
      </c>
      <c r="G11" s="133">
        <f>$C$58</f>
        <v>0</v>
      </c>
      <c r="H11" s="132">
        <f>$C$59</f>
        <v>0</v>
      </c>
      <c r="I11" s="134">
        <f t="shared" ref="I11:I36" si="2">F11+H11+G11</f>
        <v>7.8165783225736485</v>
      </c>
      <c r="J11" s="134">
        <f t="shared" ref="J11:J36" si="3">ROUND(I11*$C$63*8.76,2)</f>
        <v>19.72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20.170000000000002</v>
      </c>
      <c r="F12" s="134">
        <f t="shared" si="1"/>
        <v>7.9948313039066479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7.9948313039066479</v>
      </c>
      <c r="J12" s="134">
        <f t="shared" si="3"/>
        <v>20.170000000000002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20.57</v>
      </c>
      <c r="F13" s="134">
        <f t="shared" si="1"/>
        <v>8.1533802638254702</v>
      </c>
      <c r="G13" s="132">
        <f t="shared" si="4"/>
        <v>0</v>
      </c>
      <c r="H13" s="132">
        <f t="shared" si="4"/>
        <v>0</v>
      </c>
      <c r="I13" s="134">
        <f t="shared" si="2"/>
        <v>8.1533802638254702</v>
      </c>
      <c r="J13" s="134">
        <f t="shared" si="3"/>
        <v>20.57</v>
      </c>
      <c r="K13" s="132">
        <f t="shared" ref="K13:K36" si="5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/>
      <c r="E14" s="132">
        <f t="shared" si="4"/>
        <v>21.02</v>
      </c>
      <c r="F14" s="134">
        <f t="shared" si="1"/>
        <v>8.3317478437341457</v>
      </c>
      <c r="G14" s="132">
        <f t="shared" si="4"/>
        <v>0</v>
      </c>
      <c r="H14" s="132">
        <f t="shared" si="4"/>
        <v>0</v>
      </c>
      <c r="I14" s="134">
        <f t="shared" si="2"/>
        <v>8.3317478437341457</v>
      </c>
      <c r="J14" s="134">
        <f t="shared" si="3"/>
        <v>21.02</v>
      </c>
      <c r="K14" s="132">
        <f t="shared" si="5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4"/>
        <v>21.52</v>
      </c>
      <c r="F15" s="134">
        <f t="shared" si="1"/>
        <v>8.5299340436326752</v>
      </c>
      <c r="G15" s="132">
        <f t="shared" si="4"/>
        <v>0</v>
      </c>
      <c r="H15" s="132">
        <f t="shared" si="4"/>
        <v>0</v>
      </c>
      <c r="I15" s="134">
        <f t="shared" si="2"/>
        <v>8.5299340436326752</v>
      </c>
      <c r="J15" s="134">
        <f t="shared" si="3"/>
        <v>21.52</v>
      </c>
      <c r="K15" s="132">
        <f t="shared" si="5"/>
        <v>0.67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4"/>
        <v>22.04</v>
      </c>
      <c r="F16" s="134">
        <f t="shared" si="1"/>
        <v>8.7360476915271441</v>
      </c>
      <c r="G16" s="132">
        <f t="shared" si="4"/>
        <v>0</v>
      </c>
      <c r="H16" s="132">
        <f t="shared" si="4"/>
        <v>0</v>
      </c>
      <c r="I16" s="134">
        <f t="shared" si="2"/>
        <v>8.7360476915271441</v>
      </c>
      <c r="J16" s="134">
        <f t="shared" si="3"/>
        <v>22.04</v>
      </c>
      <c r="K16" s="132">
        <f t="shared" si="5"/>
        <v>0.69</v>
      </c>
      <c r="L16" s="123"/>
      <c r="N16" s="135"/>
      <c r="P16" s="169"/>
    </row>
    <row r="17" spans="2:17">
      <c r="B17" s="140">
        <f t="shared" si="0"/>
        <v>2023</v>
      </c>
      <c r="C17" s="141"/>
      <c r="D17" s="132"/>
      <c r="E17" s="132">
        <f t="shared" si="4"/>
        <v>22.57</v>
      </c>
      <c r="F17" s="134">
        <f t="shared" si="1"/>
        <v>8.9461250634195846</v>
      </c>
      <c r="G17" s="132">
        <f t="shared" si="4"/>
        <v>0</v>
      </c>
      <c r="H17" s="132">
        <f t="shared" si="4"/>
        <v>0</v>
      </c>
      <c r="I17" s="134">
        <f t="shared" si="2"/>
        <v>8.9461250634195846</v>
      </c>
      <c r="J17" s="134">
        <f t="shared" si="3"/>
        <v>22.57</v>
      </c>
      <c r="K17" s="132">
        <f t="shared" si="5"/>
        <v>0.71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/>
      <c r="E18" s="132">
        <f t="shared" si="4"/>
        <v>23.11</v>
      </c>
      <c r="F18" s="134">
        <f t="shared" si="1"/>
        <v>9.1601661593099948</v>
      </c>
      <c r="G18" s="132">
        <f t="shared" si="4"/>
        <v>0</v>
      </c>
      <c r="H18" s="132">
        <f t="shared" si="4"/>
        <v>0</v>
      </c>
      <c r="I18" s="134">
        <f t="shared" si="2"/>
        <v>9.1601661593099948</v>
      </c>
      <c r="J18" s="134">
        <f t="shared" si="3"/>
        <v>23.11</v>
      </c>
      <c r="K18" s="132">
        <f t="shared" si="5"/>
        <v>0.73</v>
      </c>
      <c r="L18" s="123"/>
      <c r="P18" s="169"/>
    </row>
    <row r="19" spans="2:17">
      <c r="B19" s="140">
        <f t="shared" si="0"/>
        <v>2025</v>
      </c>
      <c r="C19" s="141"/>
      <c r="D19" s="132"/>
      <c r="E19" s="132">
        <f t="shared" si="4"/>
        <v>23.64</v>
      </c>
      <c r="F19" s="134">
        <f t="shared" si="1"/>
        <v>9.370243531202437</v>
      </c>
      <c r="G19" s="132">
        <f t="shared" si="4"/>
        <v>0</v>
      </c>
      <c r="H19" s="132">
        <f t="shared" si="4"/>
        <v>0</v>
      </c>
      <c r="I19" s="134">
        <f t="shared" si="2"/>
        <v>9.370243531202437</v>
      </c>
      <c r="J19" s="134">
        <f t="shared" si="3"/>
        <v>23.64</v>
      </c>
      <c r="K19" s="132">
        <f t="shared" si="5"/>
        <v>0.75</v>
      </c>
      <c r="L19" s="123"/>
      <c r="P19" s="169"/>
    </row>
    <row r="20" spans="2:17">
      <c r="B20" s="140">
        <f t="shared" si="0"/>
        <v>2026</v>
      </c>
      <c r="C20" s="141"/>
      <c r="D20" s="132"/>
      <c r="E20" s="132">
        <f t="shared" si="4"/>
        <v>24.18</v>
      </c>
      <c r="F20" s="134">
        <f t="shared" si="1"/>
        <v>9.5842846270928472</v>
      </c>
      <c r="G20" s="132">
        <f t="shared" si="4"/>
        <v>0</v>
      </c>
      <c r="H20" s="132">
        <f t="shared" si="4"/>
        <v>0</v>
      </c>
      <c r="I20" s="134">
        <f t="shared" si="2"/>
        <v>9.5842846270928472</v>
      </c>
      <c r="J20" s="134">
        <f t="shared" si="3"/>
        <v>24.18</v>
      </c>
      <c r="K20" s="132">
        <f t="shared" si="5"/>
        <v>0.77</v>
      </c>
      <c r="L20" s="123"/>
      <c r="P20" s="169"/>
      <c r="Q20" s="170"/>
    </row>
    <row r="21" spans="2:17">
      <c r="B21" s="140">
        <f t="shared" si="0"/>
        <v>2027</v>
      </c>
      <c r="C21" s="141"/>
      <c r="D21" s="132"/>
      <c r="E21" s="132">
        <f t="shared" si="4"/>
        <v>24.74</v>
      </c>
      <c r="F21" s="134">
        <f t="shared" si="1"/>
        <v>9.8062531709791987</v>
      </c>
      <c r="G21" s="132">
        <f t="shared" si="4"/>
        <v>0</v>
      </c>
      <c r="H21" s="132">
        <f t="shared" si="4"/>
        <v>0</v>
      </c>
      <c r="I21" s="134">
        <f t="shared" si="2"/>
        <v>9.8062531709791987</v>
      </c>
      <c r="J21" s="134">
        <f t="shared" si="3"/>
        <v>24.74</v>
      </c>
      <c r="K21" s="132">
        <f t="shared" si="5"/>
        <v>0.79</v>
      </c>
      <c r="L21" s="123"/>
      <c r="P21" s="169"/>
    </row>
    <row r="22" spans="2:17">
      <c r="B22" s="140">
        <f t="shared" si="0"/>
        <v>2028</v>
      </c>
      <c r="C22" s="141"/>
      <c r="D22" s="132"/>
      <c r="E22" s="132">
        <f t="shared" si="4"/>
        <v>25.33</v>
      </c>
      <c r="F22" s="134">
        <f t="shared" si="1"/>
        <v>10.040112886859463</v>
      </c>
      <c r="G22" s="132">
        <f t="shared" si="4"/>
        <v>0</v>
      </c>
      <c r="H22" s="132">
        <f t="shared" si="4"/>
        <v>0</v>
      </c>
      <c r="I22" s="134">
        <f t="shared" si="2"/>
        <v>10.040112886859463</v>
      </c>
      <c r="J22" s="134">
        <f t="shared" si="3"/>
        <v>25.33</v>
      </c>
      <c r="K22" s="132">
        <f t="shared" si="5"/>
        <v>0.81</v>
      </c>
      <c r="L22" s="123"/>
      <c r="P22" s="169"/>
    </row>
    <row r="23" spans="2:17">
      <c r="B23" s="140">
        <f t="shared" si="0"/>
        <v>2029</v>
      </c>
      <c r="C23" s="141"/>
      <c r="D23" s="132"/>
      <c r="E23" s="132">
        <f t="shared" si="4"/>
        <v>25.94</v>
      </c>
      <c r="F23" s="134">
        <f t="shared" si="1"/>
        <v>10.281900050735668</v>
      </c>
      <c r="G23" s="132">
        <f t="shared" si="4"/>
        <v>0</v>
      </c>
      <c r="H23" s="132">
        <f t="shared" si="4"/>
        <v>0</v>
      </c>
      <c r="I23" s="134">
        <f t="shared" si="2"/>
        <v>10.281900050735668</v>
      </c>
      <c r="J23" s="134">
        <f t="shared" si="3"/>
        <v>25.94</v>
      </c>
      <c r="K23" s="132">
        <f t="shared" si="5"/>
        <v>0.83</v>
      </c>
      <c r="L23" s="123"/>
      <c r="P23" s="169"/>
    </row>
    <row r="24" spans="2:17">
      <c r="B24" s="140">
        <f t="shared" si="0"/>
        <v>2030</v>
      </c>
      <c r="C24" s="131">
        <f>$C$55</f>
        <v>1215.4108609806308</v>
      </c>
      <c r="D24" s="132">
        <f>C24*$C$62</f>
        <v>93.825588996381754</v>
      </c>
      <c r="E24" s="132">
        <f t="shared" si="4"/>
        <v>26.54</v>
      </c>
      <c r="F24" s="134">
        <f t="shared" si="1"/>
        <v>47.709597363482111</v>
      </c>
      <c r="G24" s="132">
        <f t="shared" si="4"/>
        <v>0</v>
      </c>
      <c r="H24" s="132">
        <f t="shared" si="4"/>
        <v>0</v>
      </c>
      <c r="I24" s="134">
        <f t="shared" si="2"/>
        <v>47.709597363482111</v>
      </c>
      <c r="J24" s="134">
        <f t="shared" si="3"/>
        <v>120.37</v>
      </c>
      <c r="K24" s="132">
        <f t="shared" si="5"/>
        <v>0.85</v>
      </c>
      <c r="L24" s="123"/>
      <c r="P24" s="169"/>
    </row>
    <row r="25" spans="2:17">
      <c r="B25" s="140">
        <f t="shared" si="0"/>
        <v>2031</v>
      </c>
      <c r="C25" s="141"/>
      <c r="D25" s="132">
        <f t="shared" si="4"/>
        <v>95.98</v>
      </c>
      <c r="E25" s="132">
        <f t="shared" si="4"/>
        <v>27.15</v>
      </c>
      <c r="F25" s="134">
        <f t="shared" si="1"/>
        <v>48.805333587011674</v>
      </c>
      <c r="G25" s="132">
        <f t="shared" si="4"/>
        <v>0</v>
      </c>
      <c r="H25" s="132">
        <f t="shared" si="4"/>
        <v>0</v>
      </c>
      <c r="I25" s="134">
        <f t="shared" si="2"/>
        <v>48.805333587011674</v>
      </c>
      <c r="J25" s="134">
        <f t="shared" si="3"/>
        <v>123.13</v>
      </c>
      <c r="K25" s="132">
        <f t="shared" si="5"/>
        <v>0.87</v>
      </c>
      <c r="L25" s="123"/>
      <c r="P25" s="169"/>
    </row>
    <row r="26" spans="2:17">
      <c r="B26" s="140">
        <f t="shared" si="0"/>
        <v>2032</v>
      </c>
      <c r="C26" s="141"/>
      <c r="D26" s="132">
        <f t="shared" si="4"/>
        <v>98.19</v>
      </c>
      <c r="E26" s="132">
        <f t="shared" si="4"/>
        <v>27.77</v>
      </c>
      <c r="F26" s="134">
        <f t="shared" si="1"/>
        <v>49.927067478437344</v>
      </c>
      <c r="G26" s="132">
        <f t="shared" si="4"/>
        <v>0</v>
      </c>
      <c r="H26" s="132">
        <f t="shared" si="4"/>
        <v>0</v>
      </c>
      <c r="I26" s="134">
        <f t="shared" si="2"/>
        <v>49.927067478437344</v>
      </c>
      <c r="J26" s="134">
        <f t="shared" si="3"/>
        <v>125.96</v>
      </c>
      <c r="K26" s="132">
        <f t="shared" si="5"/>
        <v>0.89</v>
      </c>
      <c r="L26" s="123"/>
      <c r="P26" s="169"/>
    </row>
    <row r="27" spans="2:17">
      <c r="B27" s="140">
        <f t="shared" si="0"/>
        <v>2033</v>
      </c>
      <c r="C27" s="141"/>
      <c r="D27" s="132">
        <f t="shared" si="4"/>
        <v>100.45</v>
      </c>
      <c r="E27" s="132">
        <f t="shared" si="4"/>
        <v>28.41</v>
      </c>
      <c r="F27" s="134">
        <f t="shared" si="1"/>
        <v>51.076547437848816</v>
      </c>
      <c r="G27" s="132">
        <f t="shared" si="4"/>
        <v>0</v>
      </c>
      <c r="H27" s="132">
        <f t="shared" si="4"/>
        <v>0</v>
      </c>
      <c r="I27" s="134">
        <f t="shared" si="2"/>
        <v>51.076547437848816</v>
      </c>
      <c r="J27" s="134">
        <f t="shared" si="3"/>
        <v>128.86000000000001</v>
      </c>
      <c r="K27" s="132">
        <f t="shared" si="5"/>
        <v>0.91</v>
      </c>
      <c r="L27" s="123"/>
      <c r="P27" s="169"/>
    </row>
    <row r="28" spans="2:17">
      <c r="B28" s="140">
        <f t="shared" si="0"/>
        <v>2034</v>
      </c>
      <c r="C28" s="141"/>
      <c r="D28" s="132">
        <f t="shared" si="4"/>
        <v>102.76</v>
      </c>
      <c r="E28" s="132">
        <f t="shared" si="4"/>
        <v>29.06</v>
      </c>
      <c r="F28" s="134">
        <f t="shared" si="1"/>
        <v>52.2498097412481</v>
      </c>
      <c r="G28" s="132">
        <f t="shared" si="4"/>
        <v>0</v>
      </c>
      <c r="H28" s="132">
        <f t="shared" si="4"/>
        <v>0</v>
      </c>
      <c r="I28" s="134">
        <f t="shared" si="2"/>
        <v>52.2498097412481</v>
      </c>
      <c r="J28" s="134">
        <f t="shared" si="3"/>
        <v>131.82</v>
      </c>
      <c r="K28" s="132">
        <f t="shared" si="5"/>
        <v>0.93</v>
      </c>
      <c r="L28" s="123"/>
      <c r="P28" s="169"/>
    </row>
    <row r="29" spans="2:17">
      <c r="B29" s="140">
        <f t="shared" si="0"/>
        <v>2035</v>
      </c>
      <c r="C29" s="141"/>
      <c r="D29" s="132">
        <f t="shared" si="4"/>
        <v>105.02</v>
      </c>
      <c r="E29" s="132">
        <f t="shared" si="4"/>
        <v>29.7</v>
      </c>
      <c r="F29" s="134">
        <f t="shared" si="1"/>
        <v>53.399289700659565</v>
      </c>
      <c r="G29" s="132">
        <f t="shared" si="4"/>
        <v>0</v>
      </c>
      <c r="H29" s="132">
        <f t="shared" si="4"/>
        <v>0</v>
      </c>
      <c r="I29" s="134">
        <f t="shared" si="2"/>
        <v>53.399289700659565</v>
      </c>
      <c r="J29" s="134">
        <f t="shared" si="3"/>
        <v>134.72</v>
      </c>
      <c r="K29" s="132">
        <f t="shared" si="5"/>
        <v>0.95</v>
      </c>
      <c r="L29" s="123"/>
      <c r="P29" s="169"/>
    </row>
    <row r="30" spans="2:17">
      <c r="B30" s="140">
        <f t="shared" si="0"/>
        <v>2036</v>
      </c>
      <c r="C30" s="141"/>
      <c r="D30" s="132">
        <f t="shared" si="4"/>
        <v>107.33</v>
      </c>
      <c r="E30" s="132">
        <f t="shared" si="4"/>
        <v>30.35</v>
      </c>
      <c r="F30" s="134">
        <f t="shared" si="1"/>
        <v>54.572552004058863</v>
      </c>
      <c r="G30" s="132">
        <f t="shared" si="4"/>
        <v>0</v>
      </c>
      <c r="H30" s="132">
        <f t="shared" si="4"/>
        <v>0</v>
      </c>
      <c r="I30" s="134">
        <f t="shared" si="2"/>
        <v>54.572552004058863</v>
      </c>
      <c r="J30" s="134">
        <f t="shared" si="3"/>
        <v>137.68</v>
      </c>
      <c r="K30" s="132">
        <f t="shared" si="5"/>
        <v>0.97</v>
      </c>
      <c r="L30" s="123"/>
      <c r="P30" s="169"/>
    </row>
    <row r="31" spans="2:17">
      <c r="B31" s="140">
        <f t="shared" si="0"/>
        <v>2037</v>
      </c>
      <c r="C31" s="141"/>
      <c r="D31" s="132">
        <f t="shared" si="4"/>
        <v>109.69</v>
      </c>
      <c r="E31" s="132">
        <f t="shared" si="4"/>
        <v>31.02</v>
      </c>
      <c r="F31" s="134">
        <f t="shared" si="1"/>
        <v>55.773560375443942</v>
      </c>
      <c r="G31" s="132">
        <f t="shared" si="4"/>
        <v>0</v>
      </c>
      <c r="H31" s="132">
        <f t="shared" si="4"/>
        <v>0</v>
      </c>
      <c r="I31" s="134">
        <f t="shared" si="2"/>
        <v>55.773560375443942</v>
      </c>
      <c r="J31" s="134">
        <f t="shared" si="3"/>
        <v>140.71</v>
      </c>
      <c r="K31" s="132">
        <f t="shared" si="5"/>
        <v>0.99</v>
      </c>
      <c r="L31" s="123"/>
      <c r="P31" s="169"/>
    </row>
    <row r="32" spans="2:17">
      <c r="B32" s="140">
        <f t="shared" si="0"/>
        <v>2038</v>
      </c>
      <c r="C32" s="141"/>
      <c r="D32" s="132">
        <f t="shared" si="4"/>
        <v>112.21</v>
      </c>
      <c r="E32" s="132">
        <f t="shared" si="4"/>
        <v>31.73</v>
      </c>
      <c r="F32" s="134">
        <f t="shared" si="1"/>
        <v>57.053843226788437</v>
      </c>
      <c r="G32" s="132">
        <f t="shared" si="4"/>
        <v>0</v>
      </c>
      <c r="H32" s="132">
        <f t="shared" si="4"/>
        <v>0</v>
      </c>
      <c r="I32" s="134">
        <f t="shared" si="2"/>
        <v>57.053843226788437</v>
      </c>
      <c r="J32" s="134">
        <f t="shared" si="3"/>
        <v>143.94</v>
      </c>
      <c r="K32" s="132">
        <f t="shared" si="5"/>
        <v>1.01</v>
      </c>
      <c r="L32" s="123"/>
      <c r="P32" s="169"/>
    </row>
    <row r="33" spans="2:16">
      <c r="B33" s="140">
        <f t="shared" si="0"/>
        <v>2039</v>
      </c>
      <c r="C33" s="141"/>
      <c r="D33" s="132">
        <f t="shared" si="4"/>
        <v>114.79</v>
      </c>
      <c r="E33" s="132">
        <f t="shared" si="4"/>
        <v>32.46</v>
      </c>
      <c r="F33" s="134">
        <f t="shared" si="1"/>
        <v>58.365835870116697</v>
      </c>
      <c r="G33" s="132">
        <f t="shared" si="4"/>
        <v>0</v>
      </c>
      <c r="H33" s="132">
        <f t="shared" si="4"/>
        <v>0</v>
      </c>
      <c r="I33" s="134">
        <f t="shared" si="2"/>
        <v>58.365835870116697</v>
      </c>
      <c r="J33" s="134">
        <f t="shared" si="3"/>
        <v>147.25</v>
      </c>
      <c r="K33" s="132">
        <f t="shared" si="5"/>
        <v>1.03</v>
      </c>
      <c r="L33" s="123"/>
      <c r="P33" s="169"/>
    </row>
    <row r="34" spans="2:16">
      <c r="B34" s="140">
        <f t="shared" si="0"/>
        <v>2040</v>
      </c>
      <c r="C34" s="141"/>
      <c r="D34" s="132">
        <f t="shared" si="4"/>
        <v>117.43</v>
      </c>
      <c r="E34" s="132">
        <f t="shared" si="4"/>
        <v>33.21</v>
      </c>
      <c r="F34" s="134">
        <f t="shared" si="1"/>
        <v>59.70953830542873</v>
      </c>
      <c r="G34" s="132">
        <f t="shared" si="4"/>
        <v>0</v>
      </c>
      <c r="H34" s="132">
        <f t="shared" si="4"/>
        <v>0</v>
      </c>
      <c r="I34" s="134">
        <f t="shared" si="2"/>
        <v>59.70953830542873</v>
      </c>
      <c r="J34" s="134">
        <f t="shared" si="3"/>
        <v>150.63999999999999</v>
      </c>
      <c r="K34" s="132">
        <f t="shared" si="5"/>
        <v>1.05</v>
      </c>
      <c r="L34" s="123"/>
      <c r="P34" s="169"/>
    </row>
    <row r="35" spans="2:16">
      <c r="B35" s="140">
        <f t="shared" si="0"/>
        <v>2041</v>
      </c>
      <c r="C35" s="141"/>
      <c r="D35" s="132">
        <f t="shared" si="4"/>
        <v>120.13</v>
      </c>
      <c r="E35" s="132">
        <f t="shared" si="4"/>
        <v>33.97</v>
      </c>
      <c r="F35" s="134">
        <f t="shared" si="1"/>
        <v>61.080986808726536</v>
      </c>
      <c r="G35" s="132">
        <f t="shared" si="4"/>
        <v>0</v>
      </c>
      <c r="H35" s="132">
        <f t="shared" si="4"/>
        <v>0</v>
      </c>
      <c r="I35" s="134">
        <f t="shared" si="2"/>
        <v>61.080986808726536</v>
      </c>
      <c r="J35" s="134">
        <f t="shared" si="3"/>
        <v>154.1</v>
      </c>
      <c r="K35" s="132">
        <f t="shared" si="5"/>
        <v>1.07</v>
      </c>
      <c r="L35" s="123"/>
      <c r="P35" s="169"/>
    </row>
    <row r="36" spans="2:16">
      <c r="B36" s="140">
        <f t="shared" si="0"/>
        <v>2042</v>
      </c>
      <c r="C36" s="141"/>
      <c r="D36" s="132">
        <f t="shared" si="4"/>
        <v>122.89</v>
      </c>
      <c r="E36" s="132">
        <f t="shared" si="4"/>
        <v>34.75</v>
      </c>
      <c r="F36" s="134">
        <f t="shared" si="1"/>
        <v>62.484145104008121</v>
      </c>
      <c r="G36" s="132">
        <f t="shared" si="4"/>
        <v>0</v>
      </c>
      <c r="H36" s="132">
        <f t="shared" si="4"/>
        <v>0</v>
      </c>
      <c r="I36" s="134">
        <f t="shared" si="2"/>
        <v>62.484145104008121</v>
      </c>
      <c r="J36" s="134">
        <f t="shared" si="3"/>
        <v>157.63999999999999</v>
      </c>
      <c r="K36" s="132">
        <f t="shared" si="5"/>
        <v>1.0900000000000001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tr">
        <f>'Table 3 YK Solar 2033'!D44</f>
        <v>Plant Costs  - 2017 IRP Update - Table 5.4 &amp; 5.5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28.8%)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Oregon Solar Resource-2030 - 29%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81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119</v>
      </c>
      <c r="C55" s="185">
        <v>1215.4108609806308</v>
      </c>
      <c r="D55" s="121" t="s">
        <v>74</v>
      </c>
      <c r="H55" s="121" t="s">
        <v>9</v>
      </c>
    </row>
    <row r="56" spans="2:24">
      <c r="B56" s="85" t="s">
        <v>111</v>
      </c>
      <c r="C56" s="154">
        <v>19.720289118454605</v>
      </c>
      <c r="D56" s="121" t="s">
        <v>77</v>
      </c>
      <c r="H56" s="121" t="s">
        <v>9</v>
      </c>
    </row>
    <row r="57" spans="2:24">
      <c r="B57" s="85" t="s">
        <v>111</v>
      </c>
      <c r="C57" s="159">
        <v>0.61668809999999996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N59" s="157"/>
      <c r="O59" s="17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N60" s="157"/>
      <c r="O60" s="17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N62" s="156"/>
      <c r="O62" s="52"/>
      <c r="P62" s="158"/>
    </row>
    <row r="63" spans="2:24">
      <c r="C63" s="168">
        <v>0.28799999999999998</v>
      </c>
      <c r="D63" s="121" t="s">
        <v>39</v>
      </c>
      <c r="N63" s="157"/>
      <c r="O63" s="177"/>
      <c r="P63" s="171"/>
    </row>
    <row r="64" spans="2:24" ht="13.5" thickBot="1">
      <c r="D64" s="160"/>
      <c r="N64" s="157"/>
      <c r="O64" s="17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2.3E-2</v>
      </c>
      <c r="H67" s="85"/>
      <c r="I67" s="87">
        <f t="shared" ref="I67:I74" si="8">I66+1</f>
        <v>2036</v>
      </c>
      <c r="J67" s="41">
        <v>2.1999999999999999E-2</v>
      </c>
    </row>
    <row r="68" spans="3:11">
      <c r="C68" s="87">
        <f t="shared" si="6"/>
        <v>2019</v>
      </c>
      <c r="D68" s="41">
        <v>0.02</v>
      </c>
      <c r="E68" s="85"/>
      <c r="F68" s="87">
        <f t="shared" si="7"/>
        <v>2028</v>
      </c>
      <c r="G68" s="41">
        <v>2.4E-2</v>
      </c>
      <c r="H68" s="85"/>
      <c r="I68" s="87">
        <f t="shared" si="8"/>
        <v>2037</v>
      </c>
      <c r="J68" s="41">
        <v>2.1999999999999999E-2</v>
      </c>
    </row>
    <row r="69" spans="3:11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2.4E-2</v>
      </c>
      <c r="H69" s="85"/>
      <c r="I69" s="87">
        <f t="shared" si="8"/>
        <v>2038</v>
      </c>
      <c r="J69" s="41">
        <v>2.3E-2</v>
      </c>
    </row>
    <row r="70" spans="3:11">
      <c r="C70" s="87">
        <f t="shared" si="6"/>
        <v>2021</v>
      </c>
      <c r="D70" s="41">
        <v>2.4E-2</v>
      </c>
      <c r="E70" s="85"/>
      <c r="F70" s="87">
        <f t="shared" si="7"/>
        <v>2030</v>
      </c>
      <c r="G70" s="41">
        <v>2.3E-2</v>
      </c>
      <c r="H70" s="85"/>
      <c r="I70" s="87">
        <f t="shared" si="8"/>
        <v>2039</v>
      </c>
      <c r="J70" s="41">
        <v>2.3E-2</v>
      </c>
    </row>
    <row r="71" spans="3:11">
      <c r="C71" s="87">
        <f t="shared" si="6"/>
        <v>2022</v>
      </c>
      <c r="D71" s="41">
        <v>2.4E-2</v>
      </c>
      <c r="E71" s="85"/>
      <c r="F71" s="87">
        <f t="shared" si="7"/>
        <v>2031</v>
      </c>
      <c r="G71" s="41">
        <v>2.3E-2</v>
      </c>
      <c r="H71" s="85"/>
      <c r="I71" s="87">
        <f t="shared" si="8"/>
        <v>2040</v>
      </c>
      <c r="J71" s="41">
        <v>2.3E-2</v>
      </c>
    </row>
    <row r="72" spans="3:11" s="123" customFormat="1">
      <c r="C72" s="87">
        <f t="shared" si="6"/>
        <v>2023</v>
      </c>
      <c r="D72" s="41">
        <v>2.4E-2</v>
      </c>
      <c r="E72" s="86"/>
      <c r="F72" s="87">
        <f t="shared" si="7"/>
        <v>2032</v>
      </c>
      <c r="G72" s="41">
        <v>2.3E-2</v>
      </c>
      <c r="H72" s="86"/>
      <c r="I72" s="87">
        <f t="shared" si="8"/>
        <v>2041</v>
      </c>
      <c r="J72" s="41">
        <v>2.3E-2</v>
      </c>
    </row>
    <row r="73" spans="3:11" s="123" customFormat="1">
      <c r="C73" s="87">
        <f t="shared" si="6"/>
        <v>2024</v>
      </c>
      <c r="D73" s="41">
        <v>2.4E-2</v>
      </c>
      <c r="E73" s="86"/>
      <c r="F73" s="87">
        <f t="shared" si="7"/>
        <v>2033</v>
      </c>
      <c r="G73" s="41">
        <v>2.3E-2</v>
      </c>
      <c r="H73" s="86"/>
      <c r="I73" s="87">
        <f t="shared" si="8"/>
        <v>2042</v>
      </c>
      <c r="J73" s="41">
        <v>2.3E-2</v>
      </c>
    </row>
    <row r="74" spans="3:11" s="123" customFormat="1">
      <c r="C74" s="87">
        <f t="shared" si="6"/>
        <v>2025</v>
      </c>
      <c r="D74" s="41">
        <v>2.3E-2</v>
      </c>
      <c r="E74" s="86"/>
      <c r="F74" s="87">
        <f t="shared" si="7"/>
        <v>2034</v>
      </c>
      <c r="G74" s="41">
        <v>2.3E-2</v>
      </c>
      <c r="H74" s="86"/>
      <c r="I74" s="87">
        <f t="shared" si="8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X102"/>
  <sheetViews>
    <sheetView workbookViewId="0">
      <selection activeCell="F21" sqref="F21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2" width="9.33203125" style="121"/>
    <col min="13" max="13" width="9.6640625" style="121" bestFit="1" customWidth="1"/>
    <col min="14" max="15" width="17" style="121" customWidth="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175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29%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25" t="s">
        <v>83</v>
      </c>
      <c r="J5" s="17" t="s">
        <v>55</v>
      </c>
      <c r="K5" s="125" t="s">
        <v>71</v>
      </c>
      <c r="P5" s="125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Oregon Solar Resource-2031 - 29%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32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/>
      <c r="E11" s="132">
        <f>$C$56</f>
        <v>19.720289118454605</v>
      </c>
      <c r="F11" s="133">
        <f t="shared" ref="F11:F36" si="1">(D11+E11)/(8.76*$C$63)</f>
        <v>7.8165783225736485</v>
      </c>
      <c r="G11" s="133">
        <f>$C$58</f>
        <v>0</v>
      </c>
      <c r="H11" s="132">
        <f>$C$59</f>
        <v>0</v>
      </c>
      <c r="I11" s="134">
        <f t="shared" ref="I11:I36" si="2">F11+H11+G11</f>
        <v>7.8165783225736485</v>
      </c>
      <c r="J11" s="134">
        <f t="shared" ref="J11:J36" si="3">ROUND(I11*$C$63*8.76,2)</f>
        <v>19.72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20.170000000000002</v>
      </c>
      <c r="F12" s="134">
        <f t="shared" si="1"/>
        <v>7.9948313039066479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7.9948313039066479</v>
      </c>
      <c r="J12" s="134">
        <f t="shared" si="3"/>
        <v>20.170000000000002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20.57</v>
      </c>
      <c r="F13" s="134">
        <f t="shared" si="1"/>
        <v>8.1533802638254702</v>
      </c>
      <c r="G13" s="132">
        <f t="shared" si="4"/>
        <v>0</v>
      </c>
      <c r="H13" s="132">
        <f t="shared" si="4"/>
        <v>0</v>
      </c>
      <c r="I13" s="134">
        <f t="shared" si="2"/>
        <v>8.1533802638254702</v>
      </c>
      <c r="J13" s="134">
        <f t="shared" si="3"/>
        <v>20.57</v>
      </c>
      <c r="K13" s="132">
        <f t="shared" ref="K13:K36" si="5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/>
      <c r="E14" s="132">
        <f t="shared" si="4"/>
        <v>21.02</v>
      </c>
      <c r="F14" s="134">
        <f t="shared" si="1"/>
        <v>8.3317478437341457</v>
      </c>
      <c r="G14" s="132">
        <f t="shared" si="4"/>
        <v>0</v>
      </c>
      <c r="H14" s="132">
        <f t="shared" si="4"/>
        <v>0</v>
      </c>
      <c r="I14" s="134">
        <f t="shared" si="2"/>
        <v>8.3317478437341457</v>
      </c>
      <c r="J14" s="134">
        <f t="shared" si="3"/>
        <v>21.02</v>
      </c>
      <c r="K14" s="132">
        <f t="shared" si="5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4"/>
        <v>21.52</v>
      </c>
      <c r="F15" s="134">
        <f t="shared" si="1"/>
        <v>8.5299340436326752</v>
      </c>
      <c r="G15" s="132">
        <f t="shared" si="4"/>
        <v>0</v>
      </c>
      <c r="H15" s="132">
        <f t="shared" si="4"/>
        <v>0</v>
      </c>
      <c r="I15" s="134">
        <f t="shared" si="2"/>
        <v>8.5299340436326752</v>
      </c>
      <c r="J15" s="134">
        <f t="shared" si="3"/>
        <v>21.52</v>
      </c>
      <c r="K15" s="132">
        <f t="shared" si="5"/>
        <v>0.67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4"/>
        <v>22.04</v>
      </c>
      <c r="F16" s="134">
        <f t="shared" si="1"/>
        <v>8.7360476915271441</v>
      </c>
      <c r="G16" s="132">
        <f t="shared" si="4"/>
        <v>0</v>
      </c>
      <c r="H16" s="132">
        <f t="shared" si="4"/>
        <v>0</v>
      </c>
      <c r="I16" s="134">
        <f t="shared" si="2"/>
        <v>8.7360476915271441</v>
      </c>
      <c r="J16" s="134">
        <f t="shared" si="3"/>
        <v>22.04</v>
      </c>
      <c r="K16" s="132">
        <f t="shared" si="5"/>
        <v>0.69</v>
      </c>
      <c r="L16" s="123"/>
      <c r="N16" s="135"/>
      <c r="P16" s="169"/>
    </row>
    <row r="17" spans="2:17">
      <c r="B17" s="140">
        <f t="shared" si="0"/>
        <v>2023</v>
      </c>
      <c r="C17" s="141"/>
      <c r="D17" s="132"/>
      <c r="E17" s="132">
        <f t="shared" si="4"/>
        <v>22.57</v>
      </c>
      <c r="F17" s="134">
        <f t="shared" si="1"/>
        <v>8.9461250634195846</v>
      </c>
      <c r="G17" s="132">
        <f t="shared" si="4"/>
        <v>0</v>
      </c>
      <c r="H17" s="132">
        <f t="shared" si="4"/>
        <v>0</v>
      </c>
      <c r="I17" s="134">
        <f t="shared" si="2"/>
        <v>8.9461250634195846</v>
      </c>
      <c r="J17" s="134">
        <f t="shared" si="3"/>
        <v>22.57</v>
      </c>
      <c r="K17" s="132">
        <f t="shared" si="5"/>
        <v>0.71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/>
      <c r="E18" s="132">
        <f t="shared" si="4"/>
        <v>23.11</v>
      </c>
      <c r="F18" s="134">
        <f t="shared" si="1"/>
        <v>9.1601661593099948</v>
      </c>
      <c r="G18" s="132">
        <f t="shared" si="4"/>
        <v>0</v>
      </c>
      <c r="H18" s="132">
        <f t="shared" si="4"/>
        <v>0</v>
      </c>
      <c r="I18" s="134">
        <f t="shared" si="2"/>
        <v>9.1601661593099948</v>
      </c>
      <c r="J18" s="134">
        <f t="shared" si="3"/>
        <v>23.11</v>
      </c>
      <c r="K18" s="132">
        <f t="shared" si="5"/>
        <v>0.73</v>
      </c>
      <c r="L18" s="123"/>
      <c r="P18" s="169"/>
    </row>
    <row r="19" spans="2:17">
      <c r="B19" s="140">
        <f t="shared" si="0"/>
        <v>2025</v>
      </c>
      <c r="C19" s="141"/>
      <c r="D19" s="132"/>
      <c r="E19" s="132">
        <f t="shared" si="4"/>
        <v>23.64</v>
      </c>
      <c r="F19" s="134">
        <f t="shared" si="1"/>
        <v>9.370243531202437</v>
      </c>
      <c r="G19" s="132">
        <f t="shared" si="4"/>
        <v>0</v>
      </c>
      <c r="H19" s="132">
        <f t="shared" si="4"/>
        <v>0</v>
      </c>
      <c r="I19" s="134">
        <f t="shared" si="2"/>
        <v>9.370243531202437</v>
      </c>
      <c r="J19" s="134">
        <f t="shared" si="3"/>
        <v>23.64</v>
      </c>
      <c r="K19" s="132">
        <f t="shared" si="5"/>
        <v>0.75</v>
      </c>
      <c r="L19" s="123"/>
      <c r="P19" s="169"/>
    </row>
    <row r="20" spans="2:17">
      <c r="B20" s="140">
        <f t="shared" si="0"/>
        <v>2026</v>
      </c>
      <c r="C20" s="141"/>
      <c r="D20" s="132"/>
      <c r="E20" s="132">
        <f t="shared" si="4"/>
        <v>24.18</v>
      </c>
      <c r="F20" s="134">
        <f t="shared" si="1"/>
        <v>9.5842846270928472</v>
      </c>
      <c r="G20" s="132">
        <f t="shared" si="4"/>
        <v>0</v>
      </c>
      <c r="H20" s="132">
        <f t="shared" si="4"/>
        <v>0</v>
      </c>
      <c r="I20" s="134">
        <f t="shared" si="2"/>
        <v>9.5842846270928472</v>
      </c>
      <c r="J20" s="134">
        <f t="shared" si="3"/>
        <v>24.18</v>
      </c>
      <c r="K20" s="132">
        <f t="shared" si="5"/>
        <v>0.77</v>
      </c>
      <c r="L20" s="123"/>
      <c r="P20" s="169"/>
      <c r="Q20" s="170"/>
    </row>
    <row r="21" spans="2:17">
      <c r="B21" s="140">
        <f t="shared" si="0"/>
        <v>2027</v>
      </c>
      <c r="C21" s="141"/>
      <c r="D21" s="132"/>
      <c r="E21" s="132">
        <f t="shared" si="4"/>
        <v>24.74</v>
      </c>
      <c r="F21" s="134">
        <f t="shared" si="1"/>
        <v>9.8062531709791987</v>
      </c>
      <c r="G21" s="132">
        <f t="shared" si="4"/>
        <v>0</v>
      </c>
      <c r="H21" s="132">
        <f t="shared" si="4"/>
        <v>0</v>
      </c>
      <c r="I21" s="134">
        <f t="shared" si="2"/>
        <v>9.8062531709791987</v>
      </c>
      <c r="J21" s="134">
        <f t="shared" si="3"/>
        <v>24.74</v>
      </c>
      <c r="K21" s="132">
        <f t="shared" si="5"/>
        <v>0.79</v>
      </c>
      <c r="L21" s="123"/>
      <c r="P21" s="169"/>
    </row>
    <row r="22" spans="2:17">
      <c r="B22" s="140">
        <f t="shared" si="0"/>
        <v>2028</v>
      </c>
      <c r="C22" s="141"/>
      <c r="D22" s="132"/>
      <c r="E22" s="132">
        <f t="shared" si="4"/>
        <v>25.33</v>
      </c>
      <c r="F22" s="134">
        <f t="shared" si="1"/>
        <v>10.040112886859463</v>
      </c>
      <c r="G22" s="132">
        <f t="shared" si="4"/>
        <v>0</v>
      </c>
      <c r="H22" s="132">
        <f t="shared" si="4"/>
        <v>0</v>
      </c>
      <c r="I22" s="134">
        <f t="shared" si="2"/>
        <v>10.040112886859463</v>
      </c>
      <c r="J22" s="134">
        <f t="shared" si="3"/>
        <v>25.33</v>
      </c>
      <c r="K22" s="132">
        <f t="shared" si="5"/>
        <v>0.81</v>
      </c>
      <c r="L22" s="123"/>
      <c r="P22" s="169"/>
    </row>
    <row r="23" spans="2:17">
      <c r="B23" s="140">
        <f t="shared" si="0"/>
        <v>2029</v>
      </c>
      <c r="C23" s="141"/>
      <c r="D23" s="132"/>
      <c r="E23" s="132">
        <f t="shared" si="4"/>
        <v>25.94</v>
      </c>
      <c r="F23" s="134">
        <f t="shared" si="1"/>
        <v>10.281900050735668</v>
      </c>
      <c r="G23" s="132">
        <f t="shared" si="4"/>
        <v>0</v>
      </c>
      <c r="H23" s="132">
        <f t="shared" si="4"/>
        <v>0</v>
      </c>
      <c r="I23" s="134">
        <f t="shared" si="2"/>
        <v>10.281900050735668</v>
      </c>
      <c r="J23" s="134">
        <f t="shared" si="3"/>
        <v>25.94</v>
      </c>
      <c r="K23" s="132">
        <f t="shared" si="5"/>
        <v>0.83</v>
      </c>
      <c r="L23" s="123"/>
      <c r="P23" s="169"/>
    </row>
    <row r="24" spans="2:17">
      <c r="B24" s="140">
        <f t="shared" si="0"/>
        <v>2030</v>
      </c>
      <c r="C24" s="131"/>
      <c r="D24" s="132"/>
      <c r="E24" s="132">
        <f t="shared" si="4"/>
        <v>26.54</v>
      </c>
      <c r="F24" s="134">
        <f t="shared" si="1"/>
        <v>10.519723490613902</v>
      </c>
      <c r="G24" s="132">
        <f t="shared" si="4"/>
        <v>0</v>
      </c>
      <c r="H24" s="132">
        <f t="shared" si="4"/>
        <v>0</v>
      </c>
      <c r="I24" s="134">
        <f t="shared" si="2"/>
        <v>10.519723490613902</v>
      </c>
      <c r="J24" s="134">
        <f t="shared" si="3"/>
        <v>26.54</v>
      </c>
      <c r="K24" s="132">
        <f t="shared" si="5"/>
        <v>0.85</v>
      </c>
      <c r="L24" s="123"/>
      <c r="P24" s="169"/>
    </row>
    <row r="25" spans="2:17">
      <c r="B25" s="140">
        <f t="shared" si="0"/>
        <v>2031</v>
      </c>
      <c r="C25" s="131">
        <f>$C$55</f>
        <v>1208.4830190730411</v>
      </c>
      <c r="D25" s="132">
        <f>C25*$C$62</f>
        <v>93.290783139102373</v>
      </c>
      <c r="E25" s="132">
        <f t="shared" si="4"/>
        <v>27.15</v>
      </c>
      <c r="F25" s="134">
        <f t="shared" si="1"/>
        <v>47.739402246282971</v>
      </c>
      <c r="G25" s="132">
        <f t="shared" si="4"/>
        <v>0</v>
      </c>
      <c r="H25" s="132">
        <f t="shared" si="4"/>
        <v>0</v>
      </c>
      <c r="I25" s="134">
        <f t="shared" si="2"/>
        <v>47.739402246282971</v>
      </c>
      <c r="J25" s="134">
        <f t="shared" si="3"/>
        <v>120.44</v>
      </c>
      <c r="K25" s="132">
        <f t="shared" si="5"/>
        <v>0.87</v>
      </c>
      <c r="L25" s="123"/>
      <c r="P25" s="169"/>
    </row>
    <row r="26" spans="2:17">
      <c r="B26" s="140">
        <f t="shared" si="0"/>
        <v>2032</v>
      </c>
      <c r="C26" s="141"/>
      <c r="D26" s="132">
        <f t="shared" si="4"/>
        <v>95.44</v>
      </c>
      <c r="E26" s="132">
        <f t="shared" si="4"/>
        <v>27.77</v>
      </c>
      <c r="F26" s="134">
        <f t="shared" si="1"/>
        <v>48.837043378995432</v>
      </c>
      <c r="G26" s="132">
        <f t="shared" si="4"/>
        <v>0</v>
      </c>
      <c r="H26" s="132">
        <f t="shared" si="4"/>
        <v>0</v>
      </c>
      <c r="I26" s="134">
        <f t="shared" si="2"/>
        <v>48.837043378995432</v>
      </c>
      <c r="J26" s="134">
        <f t="shared" si="3"/>
        <v>123.21</v>
      </c>
      <c r="K26" s="132">
        <f t="shared" si="5"/>
        <v>0.89</v>
      </c>
      <c r="L26" s="123"/>
      <c r="P26" s="169"/>
    </row>
    <row r="27" spans="2:17">
      <c r="B27" s="140">
        <f t="shared" si="0"/>
        <v>2033</v>
      </c>
      <c r="C27" s="141"/>
      <c r="D27" s="132">
        <f t="shared" si="4"/>
        <v>97.64</v>
      </c>
      <c r="E27" s="132">
        <f t="shared" si="4"/>
        <v>28.41</v>
      </c>
      <c r="F27" s="134">
        <f t="shared" si="1"/>
        <v>49.962740994419079</v>
      </c>
      <c r="G27" s="132">
        <f t="shared" si="4"/>
        <v>0</v>
      </c>
      <c r="H27" s="132">
        <f t="shared" si="4"/>
        <v>0</v>
      </c>
      <c r="I27" s="134">
        <f t="shared" si="2"/>
        <v>49.962740994419079</v>
      </c>
      <c r="J27" s="134">
        <f t="shared" si="3"/>
        <v>126.05</v>
      </c>
      <c r="K27" s="132">
        <f t="shared" si="5"/>
        <v>0.91</v>
      </c>
      <c r="L27" s="123"/>
      <c r="P27" s="169"/>
    </row>
    <row r="28" spans="2:17">
      <c r="B28" s="140">
        <f t="shared" si="0"/>
        <v>2034</v>
      </c>
      <c r="C28" s="141"/>
      <c r="D28" s="132">
        <f t="shared" si="4"/>
        <v>99.89</v>
      </c>
      <c r="E28" s="132">
        <f t="shared" si="4"/>
        <v>29.06</v>
      </c>
      <c r="F28" s="134">
        <f t="shared" si="1"/>
        <v>51.112220953830544</v>
      </c>
      <c r="G28" s="132">
        <f t="shared" si="4"/>
        <v>0</v>
      </c>
      <c r="H28" s="132">
        <f t="shared" si="4"/>
        <v>0</v>
      </c>
      <c r="I28" s="134">
        <f t="shared" si="2"/>
        <v>51.112220953830544</v>
      </c>
      <c r="J28" s="134">
        <f t="shared" si="3"/>
        <v>128.94999999999999</v>
      </c>
      <c r="K28" s="132">
        <f t="shared" si="5"/>
        <v>0.93</v>
      </c>
      <c r="L28" s="123"/>
      <c r="P28" s="169"/>
    </row>
    <row r="29" spans="2:17">
      <c r="B29" s="140">
        <f t="shared" si="0"/>
        <v>2035</v>
      </c>
      <c r="C29" s="141"/>
      <c r="D29" s="132">
        <f t="shared" si="4"/>
        <v>102.09</v>
      </c>
      <c r="E29" s="132">
        <f t="shared" si="4"/>
        <v>29.7</v>
      </c>
      <c r="F29" s="134">
        <f t="shared" si="1"/>
        <v>52.237918569254184</v>
      </c>
      <c r="G29" s="132">
        <f t="shared" si="4"/>
        <v>0</v>
      </c>
      <c r="H29" s="132">
        <f t="shared" si="4"/>
        <v>0</v>
      </c>
      <c r="I29" s="134">
        <f t="shared" si="2"/>
        <v>52.237918569254184</v>
      </c>
      <c r="J29" s="134">
        <f t="shared" si="3"/>
        <v>131.79</v>
      </c>
      <c r="K29" s="132">
        <f t="shared" si="5"/>
        <v>0.95</v>
      </c>
      <c r="L29" s="123"/>
      <c r="P29" s="169"/>
    </row>
    <row r="30" spans="2:17">
      <c r="B30" s="140">
        <f t="shared" si="0"/>
        <v>2036</v>
      </c>
      <c r="C30" s="141"/>
      <c r="D30" s="132">
        <f t="shared" si="4"/>
        <v>104.34</v>
      </c>
      <c r="E30" s="132">
        <f t="shared" si="4"/>
        <v>30.35</v>
      </c>
      <c r="F30" s="134">
        <f t="shared" si="1"/>
        <v>53.387398528665656</v>
      </c>
      <c r="G30" s="132">
        <f t="shared" si="4"/>
        <v>0</v>
      </c>
      <c r="H30" s="132">
        <f t="shared" si="4"/>
        <v>0</v>
      </c>
      <c r="I30" s="134">
        <f t="shared" si="2"/>
        <v>53.387398528665656</v>
      </c>
      <c r="J30" s="134">
        <f t="shared" si="3"/>
        <v>134.69</v>
      </c>
      <c r="K30" s="132">
        <f t="shared" si="5"/>
        <v>0.97</v>
      </c>
      <c r="L30" s="123"/>
      <c r="P30" s="169"/>
    </row>
    <row r="31" spans="2:17">
      <c r="B31" s="140">
        <f t="shared" si="0"/>
        <v>2037</v>
      </c>
      <c r="C31" s="141"/>
      <c r="D31" s="132">
        <f t="shared" si="4"/>
        <v>106.64</v>
      </c>
      <c r="E31" s="132">
        <f t="shared" si="4"/>
        <v>31.02</v>
      </c>
      <c r="F31" s="134">
        <f t="shared" si="1"/>
        <v>54.564624556062917</v>
      </c>
      <c r="G31" s="132">
        <f t="shared" si="4"/>
        <v>0</v>
      </c>
      <c r="H31" s="132">
        <f t="shared" si="4"/>
        <v>0</v>
      </c>
      <c r="I31" s="134">
        <f t="shared" si="2"/>
        <v>54.564624556062917</v>
      </c>
      <c r="J31" s="134">
        <f t="shared" si="3"/>
        <v>137.66</v>
      </c>
      <c r="K31" s="132">
        <f t="shared" si="5"/>
        <v>0.99</v>
      </c>
      <c r="L31" s="123"/>
      <c r="P31" s="169"/>
    </row>
    <row r="32" spans="2:17">
      <c r="B32" s="140">
        <f t="shared" si="0"/>
        <v>2038</v>
      </c>
      <c r="C32" s="141"/>
      <c r="D32" s="132">
        <f t="shared" si="4"/>
        <v>109.09</v>
      </c>
      <c r="E32" s="132">
        <f t="shared" si="4"/>
        <v>31.73</v>
      </c>
      <c r="F32" s="134">
        <f t="shared" si="1"/>
        <v>55.817161339421617</v>
      </c>
      <c r="G32" s="132">
        <f t="shared" si="4"/>
        <v>0</v>
      </c>
      <c r="H32" s="132">
        <f t="shared" si="4"/>
        <v>0</v>
      </c>
      <c r="I32" s="134">
        <f t="shared" si="2"/>
        <v>55.817161339421617</v>
      </c>
      <c r="J32" s="134">
        <f t="shared" si="3"/>
        <v>140.82</v>
      </c>
      <c r="K32" s="132">
        <f t="shared" si="5"/>
        <v>1.01</v>
      </c>
      <c r="L32" s="123"/>
      <c r="P32" s="169"/>
    </row>
    <row r="33" spans="2:16">
      <c r="B33" s="140">
        <f t="shared" si="0"/>
        <v>2039</v>
      </c>
      <c r="C33" s="141"/>
      <c r="D33" s="132">
        <f t="shared" si="4"/>
        <v>111.6</v>
      </c>
      <c r="E33" s="132">
        <f t="shared" si="4"/>
        <v>32.46</v>
      </c>
      <c r="F33" s="134">
        <f t="shared" si="1"/>
        <v>57.101407914764081</v>
      </c>
      <c r="G33" s="132">
        <f t="shared" si="4"/>
        <v>0</v>
      </c>
      <c r="H33" s="132">
        <f t="shared" si="4"/>
        <v>0</v>
      </c>
      <c r="I33" s="134">
        <f t="shared" si="2"/>
        <v>57.101407914764081</v>
      </c>
      <c r="J33" s="134">
        <f t="shared" si="3"/>
        <v>144.06</v>
      </c>
      <c r="K33" s="132">
        <f t="shared" si="5"/>
        <v>1.03</v>
      </c>
      <c r="L33" s="123"/>
      <c r="P33" s="169"/>
    </row>
    <row r="34" spans="2:16">
      <c r="B34" s="140">
        <f t="shared" si="0"/>
        <v>2040</v>
      </c>
      <c r="C34" s="141"/>
      <c r="D34" s="132">
        <f t="shared" si="4"/>
        <v>114.17</v>
      </c>
      <c r="E34" s="132">
        <f t="shared" si="4"/>
        <v>33.21</v>
      </c>
      <c r="F34" s="134">
        <f t="shared" si="1"/>
        <v>58.417364282090311</v>
      </c>
      <c r="G34" s="132">
        <f t="shared" si="4"/>
        <v>0</v>
      </c>
      <c r="H34" s="132">
        <f t="shared" si="4"/>
        <v>0</v>
      </c>
      <c r="I34" s="134">
        <f t="shared" si="2"/>
        <v>58.417364282090311</v>
      </c>
      <c r="J34" s="134">
        <f t="shared" si="3"/>
        <v>147.38</v>
      </c>
      <c r="K34" s="132">
        <f t="shared" si="5"/>
        <v>1.05</v>
      </c>
      <c r="L34" s="123"/>
      <c r="P34" s="169"/>
    </row>
    <row r="35" spans="2:16">
      <c r="B35" s="140">
        <f t="shared" si="0"/>
        <v>2041</v>
      </c>
      <c r="C35" s="141"/>
      <c r="D35" s="132">
        <f t="shared" si="4"/>
        <v>116.8</v>
      </c>
      <c r="E35" s="132">
        <f t="shared" si="4"/>
        <v>33.97</v>
      </c>
      <c r="F35" s="134">
        <f t="shared" si="1"/>
        <v>59.761066717402329</v>
      </c>
      <c r="G35" s="132">
        <f t="shared" si="4"/>
        <v>0</v>
      </c>
      <c r="H35" s="132">
        <f t="shared" si="4"/>
        <v>0</v>
      </c>
      <c r="I35" s="134">
        <f t="shared" si="2"/>
        <v>59.761066717402329</v>
      </c>
      <c r="J35" s="134">
        <f t="shared" si="3"/>
        <v>150.77000000000001</v>
      </c>
      <c r="K35" s="132">
        <f t="shared" si="5"/>
        <v>1.07</v>
      </c>
      <c r="L35" s="123"/>
      <c r="P35" s="169"/>
    </row>
    <row r="36" spans="2:16">
      <c r="B36" s="140">
        <f t="shared" si="0"/>
        <v>2042</v>
      </c>
      <c r="C36" s="141"/>
      <c r="D36" s="132">
        <f t="shared" si="4"/>
        <v>119.49</v>
      </c>
      <c r="E36" s="132">
        <f t="shared" si="4"/>
        <v>34.75</v>
      </c>
      <c r="F36" s="134">
        <f t="shared" si="1"/>
        <v>61.136478944698133</v>
      </c>
      <c r="G36" s="132">
        <f t="shared" si="4"/>
        <v>0</v>
      </c>
      <c r="H36" s="132">
        <f t="shared" si="4"/>
        <v>0</v>
      </c>
      <c r="I36" s="134">
        <f t="shared" si="2"/>
        <v>61.136478944698133</v>
      </c>
      <c r="J36" s="134">
        <f t="shared" si="3"/>
        <v>154.24</v>
      </c>
      <c r="K36" s="132">
        <f t="shared" si="5"/>
        <v>1.0900000000000001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tr">
        <f>'Table 3 OR Solar 2030'!D44</f>
        <v>Plant Costs  - 2017 IRP Update - Table 5.4 &amp; 5.5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28.8%)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Oregon Solar Resource-2031 - 29%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81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133</v>
      </c>
      <c r="C55" s="185">
        <v>1208.4830190730411</v>
      </c>
      <c r="D55" s="121" t="s">
        <v>74</v>
      </c>
      <c r="H55" s="121" t="s">
        <v>9</v>
      </c>
    </row>
    <row r="56" spans="2:24">
      <c r="B56" s="85" t="s">
        <v>111</v>
      </c>
      <c r="C56" s="154">
        <v>19.720289118454605</v>
      </c>
      <c r="D56" s="121" t="s">
        <v>77</v>
      </c>
      <c r="H56" s="121" t="s">
        <v>9</v>
      </c>
    </row>
    <row r="57" spans="2:24">
      <c r="B57" s="85" t="s">
        <v>111</v>
      </c>
      <c r="C57" s="159">
        <v>0.61668809999999996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N59" s="157"/>
      <c r="O59" s="17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N60" s="157"/>
      <c r="O60" s="17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N62" s="156"/>
      <c r="O62" s="52"/>
      <c r="P62" s="158"/>
    </row>
    <row r="63" spans="2:24">
      <c r="C63" s="168">
        <v>0.28799999999999998</v>
      </c>
      <c r="D63" s="121" t="s">
        <v>39</v>
      </c>
      <c r="N63" s="157"/>
      <c r="O63" s="177"/>
      <c r="P63" s="171"/>
    </row>
    <row r="64" spans="2:24" ht="13.5" thickBot="1">
      <c r="D64" s="160"/>
      <c r="N64" s="157"/>
      <c r="O64" s="17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2.3E-2</v>
      </c>
      <c r="H67" s="85"/>
      <c r="I67" s="87">
        <f t="shared" ref="I67:I74" si="8">I66+1</f>
        <v>2036</v>
      </c>
      <c r="J67" s="41">
        <v>2.1999999999999999E-2</v>
      </c>
    </row>
    <row r="68" spans="3:11">
      <c r="C68" s="87">
        <f t="shared" si="6"/>
        <v>2019</v>
      </c>
      <c r="D68" s="41">
        <v>0.02</v>
      </c>
      <c r="E68" s="85"/>
      <c r="F68" s="87">
        <f t="shared" si="7"/>
        <v>2028</v>
      </c>
      <c r="G68" s="41">
        <v>2.4E-2</v>
      </c>
      <c r="H68" s="85"/>
      <c r="I68" s="87">
        <f t="shared" si="8"/>
        <v>2037</v>
      </c>
      <c r="J68" s="41">
        <v>2.1999999999999999E-2</v>
      </c>
    </row>
    <row r="69" spans="3:11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2.4E-2</v>
      </c>
      <c r="H69" s="85"/>
      <c r="I69" s="87">
        <f t="shared" si="8"/>
        <v>2038</v>
      </c>
      <c r="J69" s="41">
        <v>2.3E-2</v>
      </c>
    </row>
    <row r="70" spans="3:11">
      <c r="C70" s="87">
        <f t="shared" si="6"/>
        <v>2021</v>
      </c>
      <c r="D70" s="41">
        <v>2.4E-2</v>
      </c>
      <c r="E70" s="85"/>
      <c r="F70" s="87">
        <f t="shared" si="7"/>
        <v>2030</v>
      </c>
      <c r="G70" s="41">
        <v>2.3E-2</v>
      </c>
      <c r="H70" s="85"/>
      <c r="I70" s="87">
        <f t="shared" si="8"/>
        <v>2039</v>
      </c>
      <c r="J70" s="41">
        <v>2.3E-2</v>
      </c>
    </row>
    <row r="71" spans="3:11">
      <c r="C71" s="87">
        <f t="shared" si="6"/>
        <v>2022</v>
      </c>
      <c r="D71" s="41">
        <v>2.4E-2</v>
      </c>
      <c r="E71" s="85"/>
      <c r="F71" s="87">
        <f t="shared" si="7"/>
        <v>2031</v>
      </c>
      <c r="G71" s="41">
        <v>2.3E-2</v>
      </c>
      <c r="H71" s="85"/>
      <c r="I71" s="87">
        <f t="shared" si="8"/>
        <v>2040</v>
      </c>
      <c r="J71" s="41">
        <v>2.3E-2</v>
      </c>
    </row>
    <row r="72" spans="3:11" s="123" customFormat="1">
      <c r="C72" s="87">
        <f t="shared" si="6"/>
        <v>2023</v>
      </c>
      <c r="D72" s="41">
        <v>2.4E-2</v>
      </c>
      <c r="E72" s="86"/>
      <c r="F72" s="87">
        <f t="shared" si="7"/>
        <v>2032</v>
      </c>
      <c r="G72" s="41">
        <v>2.3E-2</v>
      </c>
      <c r="H72" s="86"/>
      <c r="I72" s="87">
        <f t="shared" si="8"/>
        <v>2041</v>
      </c>
      <c r="J72" s="41">
        <v>2.3E-2</v>
      </c>
    </row>
    <row r="73" spans="3:11" s="123" customFormat="1">
      <c r="C73" s="87">
        <f t="shared" si="6"/>
        <v>2024</v>
      </c>
      <c r="D73" s="41">
        <v>2.4E-2</v>
      </c>
      <c r="E73" s="86"/>
      <c r="F73" s="87">
        <f t="shared" si="7"/>
        <v>2033</v>
      </c>
      <c r="G73" s="41">
        <v>2.3E-2</v>
      </c>
      <c r="H73" s="86"/>
      <c r="I73" s="87">
        <f t="shared" si="8"/>
        <v>2042</v>
      </c>
      <c r="J73" s="41">
        <v>2.3E-2</v>
      </c>
    </row>
    <row r="74" spans="3:11" s="123" customFormat="1">
      <c r="C74" s="87">
        <f t="shared" si="6"/>
        <v>2025</v>
      </c>
      <c r="D74" s="41">
        <v>2.3E-2</v>
      </c>
      <c r="E74" s="86"/>
      <c r="F74" s="87">
        <f t="shared" si="7"/>
        <v>2034</v>
      </c>
      <c r="G74" s="41">
        <v>2.3E-2</v>
      </c>
      <c r="H74" s="86"/>
      <c r="I74" s="87">
        <f t="shared" si="8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X102"/>
  <sheetViews>
    <sheetView workbookViewId="0">
      <selection activeCell="L12" sqref="L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2" width="9.33203125" style="121"/>
    <col min="13" max="13" width="9.6640625" style="121" bestFit="1" customWidth="1"/>
    <col min="14" max="15" width="17" style="121" customWidth="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175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29%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25" t="s">
        <v>83</v>
      </c>
      <c r="J5" s="17" t="s">
        <v>55</v>
      </c>
      <c r="K5" s="125" t="s">
        <v>71</v>
      </c>
      <c r="P5" s="125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Oregon Solar Resource-2031 - 29%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32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/>
      <c r="E11" s="132">
        <f>$C$56</f>
        <v>19.720289118454605</v>
      </c>
      <c r="F11" s="133">
        <f t="shared" ref="F11:F36" si="1">(D11+E11)/(8.76*$C$63)</f>
        <v>7.8165783225736485</v>
      </c>
      <c r="G11" s="133">
        <f>$C$58</f>
        <v>0</v>
      </c>
      <c r="H11" s="132">
        <f>$C$59</f>
        <v>0</v>
      </c>
      <c r="I11" s="134">
        <f t="shared" ref="I11:I36" si="2">F11+H11+G11</f>
        <v>7.8165783225736485</v>
      </c>
      <c r="J11" s="134">
        <f t="shared" ref="J11:J36" si="3">ROUND(I11*$C$63*8.76,2)</f>
        <v>19.72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20.170000000000002</v>
      </c>
      <c r="F12" s="134">
        <f t="shared" si="1"/>
        <v>7.9948313039066479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7.9948313039066479</v>
      </c>
      <c r="J12" s="134">
        <f t="shared" si="3"/>
        <v>20.170000000000002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20.57</v>
      </c>
      <c r="F13" s="134">
        <f t="shared" si="1"/>
        <v>8.1533802638254702</v>
      </c>
      <c r="G13" s="132">
        <f t="shared" si="4"/>
        <v>0</v>
      </c>
      <c r="H13" s="132">
        <f t="shared" si="4"/>
        <v>0</v>
      </c>
      <c r="I13" s="134">
        <f t="shared" si="2"/>
        <v>8.1533802638254702</v>
      </c>
      <c r="J13" s="134">
        <f t="shared" si="3"/>
        <v>20.57</v>
      </c>
      <c r="K13" s="132">
        <f t="shared" ref="K13:K36" si="5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/>
      <c r="E14" s="132">
        <f t="shared" si="4"/>
        <v>21.02</v>
      </c>
      <c r="F14" s="134">
        <f t="shared" si="1"/>
        <v>8.3317478437341457</v>
      </c>
      <c r="G14" s="132">
        <f t="shared" si="4"/>
        <v>0</v>
      </c>
      <c r="H14" s="132">
        <f t="shared" si="4"/>
        <v>0</v>
      </c>
      <c r="I14" s="134">
        <f t="shared" si="2"/>
        <v>8.3317478437341457</v>
      </c>
      <c r="J14" s="134">
        <f t="shared" si="3"/>
        <v>21.02</v>
      </c>
      <c r="K14" s="132">
        <f t="shared" si="5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4"/>
        <v>21.52</v>
      </c>
      <c r="F15" s="134">
        <f t="shared" si="1"/>
        <v>8.5299340436326752</v>
      </c>
      <c r="G15" s="132">
        <f t="shared" si="4"/>
        <v>0</v>
      </c>
      <c r="H15" s="132">
        <f t="shared" si="4"/>
        <v>0</v>
      </c>
      <c r="I15" s="134">
        <f t="shared" si="2"/>
        <v>8.5299340436326752</v>
      </c>
      <c r="J15" s="134">
        <f t="shared" si="3"/>
        <v>21.52</v>
      </c>
      <c r="K15" s="132">
        <f t="shared" si="5"/>
        <v>0.67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4"/>
        <v>22.04</v>
      </c>
      <c r="F16" s="134">
        <f t="shared" si="1"/>
        <v>8.7360476915271441</v>
      </c>
      <c r="G16" s="132">
        <f t="shared" si="4"/>
        <v>0</v>
      </c>
      <c r="H16" s="132">
        <f t="shared" si="4"/>
        <v>0</v>
      </c>
      <c r="I16" s="134">
        <f t="shared" si="2"/>
        <v>8.7360476915271441</v>
      </c>
      <c r="J16" s="134">
        <f t="shared" si="3"/>
        <v>22.04</v>
      </c>
      <c r="K16" s="132">
        <f t="shared" si="5"/>
        <v>0.69</v>
      </c>
      <c r="L16" s="123"/>
      <c r="N16" s="135"/>
      <c r="P16" s="169"/>
    </row>
    <row r="17" spans="2:17">
      <c r="B17" s="140">
        <f t="shared" si="0"/>
        <v>2023</v>
      </c>
      <c r="C17" s="141"/>
      <c r="D17" s="132"/>
      <c r="E17" s="132">
        <f t="shared" si="4"/>
        <v>22.57</v>
      </c>
      <c r="F17" s="134">
        <f t="shared" si="1"/>
        <v>8.9461250634195846</v>
      </c>
      <c r="G17" s="132">
        <f t="shared" si="4"/>
        <v>0</v>
      </c>
      <c r="H17" s="132">
        <f t="shared" si="4"/>
        <v>0</v>
      </c>
      <c r="I17" s="134">
        <f t="shared" si="2"/>
        <v>8.9461250634195846</v>
      </c>
      <c r="J17" s="134">
        <f t="shared" si="3"/>
        <v>22.57</v>
      </c>
      <c r="K17" s="132">
        <f t="shared" si="5"/>
        <v>0.71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/>
      <c r="E18" s="132">
        <f t="shared" si="4"/>
        <v>23.11</v>
      </c>
      <c r="F18" s="134">
        <f t="shared" si="1"/>
        <v>9.1601661593099948</v>
      </c>
      <c r="G18" s="132">
        <f t="shared" si="4"/>
        <v>0</v>
      </c>
      <c r="H18" s="132">
        <f t="shared" si="4"/>
        <v>0</v>
      </c>
      <c r="I18" s="134">
        <f t="shared" si="2"/>
        <v>9.1601661593099948</v>
      </c>
      <c r="J18" s="134">
        <f t="shared" si="3"/>
        <v>23.11</v>
      </c>
      <c r="K18" s="132">
        <f t="shared" si="5"/>
        <v>0.73</v>
      </c>
      <c r="L18" s="123"/>
      <c r="P18" s="169"/>
    </row>
    <row r="19" spans="2:17">
      <c r="B19" s="140">
        <f t="shared" si="0"/>
        <v>2025</v>
      </c>
      <c r="C19" s="141"/>
      <c r="D19" s="132"/>
      <c r="E19" s="132">
        <f t="shared" si="4"/>
        <v>23.64</v>
      </c>
      <c r="F19" s="134">
        <f t="shared" si="1"/>
        <v>9.370243531202437</v>
      </c>
      <c r="G19" s="132">
        <f t="shared" si="4"/>
        <v>0</v>
      </c>
      <c r="H19" s="132">
        <f t="shared" si="4"/>
        <v>0</v>
      </c>
      <c r="I19" s="134">
        <f t="shared" si="2"/>
        <v>9.370243531202437</v>
      </c>
      <c r="J19" s="134">
        <f t="shared" si="3"/>
        <v>23.64</v>
      </c>
      <c r="K19" s="132">
        <f t="shared" si="5"/>
        <v>0.75</v>
      </c>
      <c r="L19" s="123"/>
      <c r="P19" s="169"/>
    </row>
    <row r="20" spans="2:17">
      <c r="B20" s="140">
        <f t="shared" si="0"/>
        <v>2026</v>
      </c>
      <c r="C20" s="141"/>
      <c r="D20" s="132"/>
      <c r="E20" s="132">
        <f t="shared" si="4"/>
        <v>24.18</v>
      </c>
      <c r="F20" s="134">
        <f t="shared" si="1"/>
        <v>9.5842846270928472</v>
      </c>
      <c r="G20" s="132">
        <f t="shared" si="4"/>
        <v>0</v>
      </c>
      <c r="H20" s="132">
        <f t="shared" si="4"/>
        <v>0</v>
      </c>
      <c r="I20" s="134">
        <f t="shared" si="2"/>
        <v>9.5842846270928472</v>
      </c>
      <c r="J20" s="134">
        <f t="shared" si="3"/>
        <v>24.18</v>
      </c>
      <c r="K20" s="132">
        <f t="shared" si="5"/>
        <v>0.77</v>
      </c>
      <c r="L20" s="123"/>
      <c r="P20" s="169"/>
      <c r="Q20" s="170"/>
    </row>
    <row r="21" spans="2:17">
      <c r="B21" s="140">
        <f t="shared" si="0"/>
        <v>2027</v>
      </c>
      <c r="C21" s="141"/>
      <c r="D21" s="132"/>
      <c r="E21" s="132">
        <f t="shared" si="4"/>
        <v>24.74</v>
      </c>
      <c r="F21" s="134">
        <f t="shared" si="1"/>
        <v>9.8062531709791987</v>
      </c>
      <c r="G21" s="132">
        <f t="shared" si="4"/>
        <v>0</v>
      </c>
      <c r="H21" s="132">
        <f t="shared" si="4"/>
        <v>0</v>
      </c>
      <c r="I21" s="134">
        <f t="shared" si="2"/>
        <v>9.8062531709791987</v>
      </c>
      <c r="J21" s="134">
        <f t="shared" si="3"/>
        <v>24.74</v>
      </c>
      <c r="K21" s="132">
        <f t="shared" si="5"/>
        <v>0.79</v>
      </c>
      <c r="L21" s="123"/>
      <c r="P21" s="169"/>
    </row>
    <row r="22" spans="2:17">
      <c r="B22" s="140">
        <f t="shared" si="0"/>
        <v>2028</v>
      </c>
      <c r="C22" s="141"/>
      <c r="D22" s="132"/>
      <c r="E22" s="132">
        <f t="shared" si="4"/>
        <v>25.33</v>
      </c>
      <c r="F22" s="134">
        <f t="shared" si="1"/>
        <v>10.040112886859463</v>
      </c>
      <c r="G22" s="132">
        <f t="shared" si="4"/>
        <v>0</v>
      </c>
      <c r="H22" s="132">
        <f t="shared" si="4"/>
        <v>0</v>
      </c>
      <c r="I22" s="134">
        <f t="shared" si="2"/>
        <v>10.040112886859463</v>
      </c>
      <c r="J22" s="134">
        <f t="shared" si="3"/>
        <v>25.33</v>
      </c>
      <c r="K22" s="132">
        <f t="shared" si="5"/>
        <v>0.81</v>
      </c>
      <c r="L22" s="123"/>
      <c r="P22" s="169"/>
    </row>
    <row r="23" spans="2:17">
      <c r="B23" s="140">
        <f t="shared" si="0"/>
        <v>2029</v>
      </c>
      <c r="C23" s="141"/>
      <c r="D23" s="132"/>
      <c r="E23" s="132">
        <f t="shared" si="4"/>
        <v>25.94</v>
      </c>
      <c r="F23" s="134">
        <f t="shared" si="1"/>
        <v>10.281900050735668</v>
      </c>
      <c r="G23" s="132">
        <f t="shared" si="4"/>
        <v>0</v>
      </c>
      <c r="H23" s="132">
        <f t="shared" si="4"/>
        <v>0</v>
      </c>
      <c r="I23" s="134">
        <f t="shared" si="2"/>
        <v>10.281900050735668</v>
      </c>
      <c r="J23" s="134">
        <f t="shared" si="3"/>
        <v>25.94</v>
      </c>
      <c r="K23" s="132">
        <f t="shared" si="5"/>
        <v>0.83</v>
      </c>
      <c r="L23" s="123"/>
      <c r="P23" s="169"/>
    </row>
    <row r="24" spans="2:17">
      <c r="B24" s="140">
        <f t="shared" si="0"/>
        <v>2030</v>
      </c>
      <c r="C24" s="131"/>
      <c r="D24" s="132"/>
      <c r="E24" s="132">
        <f t="shared" si="4"/>
        <v>26.54</v>
      </c>
      <c r="F24" s="134">
        <f t="shared" si="1"/>
        <v>10.519723490613902</v>
      </c>
      <c r="G24" s="132">
        <f t="shared" si="4"/>
        <v>0</v>
      </c>
      <c r="H24" s="132">
        <f t="shared" si="4"/>
        <v>0</v>
      </c>
      <c r="I24" s="134">
        <f t="shared" si="2"/>
        <v>10.519723490613902</v>
      </c>
      <c r="J24" s="134">
        <f t="shared" si="3"/>
        <v>26.54</v>
      </c>
      <c r="K24" s="132">
        <f t="shared" si="5"/>
        <v>0.85</v>
      </c>
      <c r="L24" s="123"/>
      <c r="P24" s="169"/>
    </row>
    <row r="25" spans="2:17">
      <c r="B25" s="140">
        <f t="shared" si="0"/>
        <v>2031</v>
      </c>
      <c r="C25" s="131"/>
      <c r="D25" s="132"/>
      <c r="E25" s="132">
        <f t="shared" si="4"/>
        <v>27.15</v>
      </c>
      <c r="F25" s="134">
        <f t="shared" si="1"/>
        <v>10.761510654490106</v>
      </c>
      <c r="G25" s="132">
        <f t="shared" si="4"/>
        <v>0</v>
      </c>
      <c r="H25" s="132">
        <f t="shared" si="4"/>
        <v>0</v>
      </c>
      <c r="I25" s="134">
        <f t="shared" si="2"/>
        <v>10.761510654490106</v>
      </c>
      <c r="J25" s="134">
        <f t="shared" si="3"/>
        <v>27.15</v>
      </c>
      <c r="K25" s="132">
        <f t="shared" si="5"/>
        <v>0.87</v>
      </c>
      <c r="L25" s="123"/>
      <c r="P25" s="169"/>
    </row>
    <row r="26" spans="2:17">
      <c r="B26" s="140">
        <f t="shared" si="0"/>
        <v>2032</v>
      </c>
      <c r="C26" s="131">
        <f>$C$55</f>
        <v>1201.5946658643247</v>
      </c>
      <c r="D26" s="132">
        <f>C26*$C$62</f>
        <v>92.759025675209486</v>
      </c>
      <c r="E26" s="132">
        <f t="shared" si="4"/>
        <v>27.77</v>
      </c>
      <c r="F26" s="134">
        <f t="shared" si="1"/>
        <v>47.774379152083924</v>
      </c>
      <c r="G26" s="132">
        <f t="shared" si="4"/>
        <v>0</v>
      </c>
      <c r="H26" s="132">
        <f t="shared" si="4"/>
        <v>0</v>
      </c>
      <c r="I26" s="134">
        <f t="shared" si="2"/>
        <v>47.774379152083924</v>
      </c>
      <c r="J26" s="134">
        <f t="shared" si="3"/>
        <v>120.53</v>
      </c>
      <c r="K26" s="132">
        <f t="shared" si="5"/>
        <v>0.89</v>
      </c>
      <c r="L26" s="123"/>
      <c r="P26" s="169"/>
    </row>
    <row r="27" spans="2:17">
      <c r="B27" s="140">
        <f t="shared" si="0"/>
        <v>2033</v>
      </c>
      <c r="C27" s="141"/>
      <c r="D27" s="132">
        <f t="shared" si="4"/>
        <v>94.89</v>
      </c>
      <c r="E27" s="132">
        <f t="shared" si="4"/>
        <v>28.41</v>
      </c>
      <c r="F27" s="134">
        <f t="shared" si="1"/>
        <v>48.872716894977174</v>
      </c>
      <c r="G27" s="132">
        <f t="shared" si="4"/>
        <v>0</v>
      </c>
      <c r="H27" s="132">
        <f t="shared" si="4"/>
        <v>0</v>
      </c>
      <c r="I27" s="134">
        <f t="shared" si="2"/>
        <v>48.872716894977174</v>
      </c>
      <c r="J27" s="134">
        <f t="shared" si="3"/>
        <v>123.3</v>
      </c>
      <c r="K27" s="132">
        <f t="shared" si="5"/>
        <v>0.91</v>
      </c>
      <c r="L27" s="123"/>
      <c r="P27" s="169"/>
    </row>
    <row r="28" spans="2:17">
      <c r="B28" s="140">
        <f t="shared" si="0"/>
        <v>2034</v>
      </c>
      <c r="C28" s="141"/>
      <c r="D28" s="132">
        <f t="shared" si="4"/>
        <v>97.07</v>
      </c>
      <c r="E28" s="132">
        <f t="shared" si="4"/>
        <v>29.06</v>
      </c>
      <c r="F28" s="134">
        <f t="shared" si="1"/>
        <v>49.994450786402844</v>
      </c>
      <c r="G28" s="132">
        <f t="shared" si="4"/>
        <v>0</v>
      </c>
      <c r="H28" s="132">
        <f t="shared" si="4"/>
        <v>0</v>
      </c>
      <c r="I28" s="134">
        <f t="shared" si="2"/>
        <v>49.994450786402844</v>
      </c>
      <c r="J28" s="134">
        <f t="shared" si="3"/>
        <v>126.13</v>
      </c>
      <c r="K28" s="132">
        <f t="shared" si="5"/>
        <v>0.93</v>
      </c>
      <c r="L28" s="123"/>
      <c r="P28" s="169"/>
    </row>
    <row r="29" spans="2:17">
      <c r="B29" s="140">
        <f t="shared" si="0"/>
        <v>2035</v>
      </c>
      <c r="C29" s="141"/>
      <c r="D29" s="132">
        <f t="shared" si="4"/>
        <v>99.21</v>
      </c>
      <c r="E29" s="132">
        <f t="shared" si="4"/>
        <v>29.7</v>
      </c>
      <c r="F29" s="134">
        <f t="shared" si="1"/>
        <v>51.096366057838665</v>
      </c>
      <c r="G29" s="132">
        <f t="shared" si="4"/>
        <v>0</v>
      </c>
      <c r="H29" s="132">
        <f t="shared" si="4"/>
        <v>0</v>
      </c>
      <c r="I29" s="134">
        <f t="shared" si="2"/>
        <v>51.096366057838665</v>
      </c>
      <c r="J29" s="134">
        <f t="shared" si="3"/>
        <v>128.91</v>
      </c>
      <c r="K29" s="132">
        <f t="shared" si="5"/>
        <v>0.95</v>
      </c>
      <c r="L29" s="123"/>
      <c r="P29" s="169"/>
    </row>
    <row r="30" spans="2:17">
      <c r="B30" s="140">
        <f t="shared" si="0"/>
        <v>2036</v>
      </c>
      <c r="C30" s="141"/>
      <c r="D30" s="132">
        <f t="shared" si="4"/>
        <v>101.39</v>
      </c>
      <c r="E30" s="132">
        <f t="shared" si="4"/>
        <v>30.35</v>
      </c>
      <c r="F30" s="134">
        <f t="shared" si="1"/>
        <v>52.218099949264342</v>
      </c>
      <c r="G30" s="132">
        <f t="shared" si="4"/>
        <v>0</v>
      </c>
      <c r="H30" s="132">
        <f t="shared" si="4"/>
        <v>0</v>
      </c>
      <c r="I30" s="134">
        <f t="shared" si="2"/>
        <v>52.218099949264342</v>
      </c>
      <c r="J30" s="134">
        <f t="shared" si="3"/>
        <v>131.74</v>
      </c>
      <c r="K30" s="132">
        <f t="shared" si="5"/>
        <v>0.97</v>
      </c>
      <c r="L30" s="123"/>
      <c r="P30" s="169"/>
    </row>
    <row r="31" spans="2:17">
      <c r="B31" s="140">
        <f t="shared" si="0"/>
        <v>2037</v>
      </c>
      <c r="C31" s="141"/>
      <c r="D31" s="132">
        <f t="shared" si="4"/>
        <v>103.62</v>
      </c>
      <c r="E31" s="132">
        <f t="shared" si="4"/>
        <v>31.02</v>
      </c>
      <c r="F31" s="134">
        <f t="shared" si="1"/>
        <v>53.367579908675808</v>
      </c>
      <c r="G31" s="132">
        <f t="shared" si="4"/>
        <v>0</v>
      </c>
      <c r="H31" s="132">
        <f t="shared" si="4"/>
        <v>0</v>
      </c>
      <c r="I31" s="134">
        <f t="shared" si="2"/>
        <v>53.367579908675808</v>
      </c>
      <c r="J31" s="134">
        <f t="shared" si="3"/>
        <v>134.63999999999999</v>
      </c>
      <c r="K31" s="132">
        <f t="shared" si="5"/>
        <v>0.99</v>
      </c>
      <c r="L31" s="123"/>
      <c r="P31" s="169"/>
    </row>
    <row r="32" spans="2:17">
      <c r="B32" s="140">
        <f t="shared" si="0"/>
        <v>2038</v>
      </c>
      <c r="C32" s="141"/>
      <c r="D32" s="132">
        <f t="shared" si="4"/>
        <v>106</v>
      </c>
      <c r="E32" s="132">
        <f t="shared" si="4"/>
        <v>31.73</v>
      </c>
      <c r="F32" s="134">
        <f t="shared" si="1"/>
        <v>54.592370624048705</v>
      </c>
      <c r="G32" s="132">
        <f t="shared" si="4"/>
        <v>0</v>
      </c>
      <c r="H32" s="132">
        <f t="shared" si="4"/>
        <v>0</v>
      </c>
      <c r="I32" s="134">
        <f t="shared" si="2"/>
        <v>54.592370624048705</v>
      </c>
      <c r="J32" s="134">
        <f t="shared" si="3"/>
        <v>137.72999999999999</v>
      </c>
      <c r="K32" s="132">
        <f t="shared" si="5"/>
        <v>1.01</v>
      </c>
      <c r="L32" s="123"/>
      <c r="P32" s="169"/>
    </row>
    <row r="33" spans="2:16">
      <c r="B33" s="140">
        <f t="shared" si="0"/>
        <v>2039</v>
      </c>
      <c r="C33" s="141"/>
      <c r="D33" s="132">
        <f t="shared" si="4"/>
        <v>108.44</v>
      </c>
      <c r="E33" s="132">
        <f t="shared" si="4"/>
        <v>32.46</v>
      </c>
      <c r="F33" s="134">
        <f t="shared" si="1"/>
        <v>55.848871131405382</v>
      </c>
      <c r="G33" s="132">
        <f t="shared" si="4"/>
        <v>0</v>
      </c>
      <c r="H33" s="132">
        <f t="shared" si="4"/>
        <v>0</v>
      </c>
      <c r="I33" s="134">
        <f t="shared" si="2"/>
        <v>55.848871131405382</v>
      </c>
      <c r="J33" s="134">
        <f t="shared" si="3"/>
        <v>140.9</v>
      </c>
      <c r="K33" s="132">
        <f t="shared" si="5"/>
        <v>1.03</v>
      </c>
      <c r="L33" s="123"/>
      <c r="P33" s="169"/>
    </row>
    <row r="34" spans="2:16">
      <c r="B34" s="140">
        <f t="shared" si="0"/>
        <v>2040</v>
      </c>
      <c r="C34" s="141"/>
      <c r="D34" s="132">
        <f t="shared" si="4"/>
        <v>110.93</v>
      </c>
      <c r="E34" s="132">
        <f t="shared" si="4"/>
        <v>33.21</v>
      </c>
      <c r="F34" s="134">
        <f t="shared" si="1"/>
        <v>57.133117706747854</v>
      </c>
      <c r="G34" s="132">
        <f t="shared" si="4"/>
        <v>0</v>
      </c>
      <c r="H34" s="132">
        <f t="shared" si="4"/>
        <v>0</v>
      </c>
      <c r="I34" s="134">
        <f t="shared" si="2"/>
        <v>57.133117706747854</v>
      </c>
      <c r="J34" s="134">
        <f t="shared" si="3"/>
        <v>144.13999999999999</v>
      </c>
      <c r="K34" s="132">
        <f t="shared" si="5"/>
        <v>1.05</v>
      </c>
      <c r="L34" s="123"/>
      <c r="P34" s="169"/>
    </row>
    <row r="35" spans="2:16">
      <c r="B35" s="140">
        <f t="shared" si="0"/>
        <v>2041</v>
      </c>
      <c r="C35" s="141"/>
      <c r="D35" s="132">
        <f t="shared" si="4"/>
        <v>113.48</v>
      </c>
      <c r="E35" s="132">
        <f t="shared" si="4"/>
        <v>33.97</v>
      </c>
      <c r="F35" s="134">
        <f t="shared" si="1"/>
        <v>58.445110350076106</v>
      </c>
      <c r="G35" s="132">
        <f t="shared" si="4"/>
        <v>0</v>
      </c>
      <c r="H35" s="132">
        <f t="shared" si="4"/>
        <v>0</v>
      </c>
      <c r="I35" s="134">
        <f t="shared" si="2"/>
        <v>58.445110350076106</v>
      </c>
      <c r="J35" s="134">
        <f t="shared" si="3"/>
        <v>147.44999999999999</v>
      </c>
      <c r="K35" s="132">
        <f t="shared" si="5"/>
        <v>1.07</v>
      </c>
      <c r="L35" s="123"/>
      <c r="P35" s="169"/>
    </row>
    <row r="36" spans="2:16">
      <c r="B36" s="140">
        <f t="shared" si="0"/>
        <v>2042</v>
      </c>
      <c r="C36" s="141"/>
      <c r="D36" s="132">
        <f t="shared" si="4"/>
        <v>116.09</v>
      </c>
      <c r="E36" s="132">
        <f t="shared" si="4"/>
        <v>34.75</v>
      </c>
      <c r="F36" s="134">
        <f t="shared" si="1"/>
        <v>59.788812785388131</v>
      </c>
      <c r="G36" s="132">
        <f t="shared" si="4"/>
        <v>0</v>
      </c>
      <c r="H36" s="132">
        <f t="shared" si="4"/>
        <v>0</v>
      </c>
      <c r="I36" s="134">
        <f t="shared" si="2"/>
        <v>59.788812785388131</v>
      </c>
      <c r="J36" s="134">
        <f t="shared" si="3"/>
        <v>150.84</v>
      </c>
      <c r="K36" s="132">
        <f t="shared" si="5"/>
        <v>1.0900000000000001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tr">
        <f>'Table 3 OR Solar 2031'!D44</f>
        <v>Plant Costs  - 2017 IRP Update - Table 5.4 &amp; 5.5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28.8%)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Oregon Solar Resource-2031 - 29%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81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130</v>
      </c>
      <c r="C55" s="185">
        <v>1201.5946658643247</v>
      </c>
      <c r="D55" s="121" t="s">
        <v>74</v>
      </c>
      <c r="H55" s="121" t="s">
        <v>9</v>
      </c>
    </row>
    <row r="56" spans="2:24">
      <c r="B56" s="85" t="s">
        <v>111</v>
      </c>
      <c r="C56" s="154">
        <v>19.720289118454605</v>
      </c>
      <c r="D56" s="121" t="s">
        <v>77</v>
      </c>
      <c r="H56" s="121" t="s">
        <v>9</v>
      </c>
    </row>
    <row r="57" spans="2:24">
      <c r="B57" s="85" t="s">
        <v>111</v>
      </c>
      <c r="C57" s="159">
        <v>0.61668809999999996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N59" s="157"/>
      <c r="O59" s="17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N60" s="157"/>
      <c r="O60" s="17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N62" s="156"/>
      <c r="O62" s="52"/>
      <c r="P62" s="158"/>
    </row>
    <row r="63" spans="2:24">
      <c r="C63" s="168">
        <v>0.28799999999999998</v>
      </c>
      <c r="D63" s="121" t="s">
        <v>39</v>
      </c>
      <c r="N63" s="157"/>
      <c r="O63" s="177"/>
      <c r="P63" s="171"/>
    </row>
    <row r="64" spans="2:24" ht="13.5" thickBot="1">
      <c r="D64" s="160"/>
      <c r="N64" s="157"/>
      <c r="O64" s="17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2.3E-2</v>
      </c>
      <c r="H67" s="85"/>
      <c r="I67" s="87">
        <f t="shared" ref="I67:I74" si="8">I66+1</f>
        <v>2036</v>
      </c>
      <c r="J67" s="41">
        <v>2.1999999999999999E-2</v>
      </c>
    </row>
    <row r="68" spans="3:11">
      <c r="C68" s="87">
        <f t="shared" si="6"/>
        <v>2019</v>
      </c>
      <c r="D68" s="41">
        <v>0.02</v>
      </c>
      <c r="E68" s="85"/>
      <c r="F68" s="87">
        <f t="shared" si="7"/>
        <v>2028</v>
      </c>
      <c r="G68" s="41">
        <v>2.4E-2</v>
      </c>
      <c r="H68" s="85"/>
      <c r="I68" s="87">
        <f t="shared" si="8"/>
        <v>2037</v>
      </c>
      <c r="J68" s="41">
        <v>2.1999999999999999E-2</v>
      </c>
    </row>
    <row r="69" spans="3:11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2.4E-2</v>
      </c>
      <c r="H69" s="85"/>
      <c r="I69" s="87">
        <f t="shared" si="8"/>
        <v>2038</v>
      </c>
      <c r="J69" s="41">
        <v>2.3E-2</v>
      </c>
    </row>
    <row r="70" spans="3:11">
      <c r="C70" s="87">
        <f t="shared" si="6"/>
        <v>2021</v>
      </c>
      <c r="D70" s="41">
        <v>2.4E-2</v>
      </c>
      <c r="E70" s="85"/>
      <c r="F70" s="87">
        <f t="shared" si="7"/>
        <v>2030</v>
      </c>
      <c r="G70" s="41">
        <v>2.3E-2</v>
      </c>
      <c r="H70" s="85"/>
      <c r="I70" s="87">
        <f t="shared" si="8"/>
        <v>2039</v>
      </c>
      <c r="J70" s="41">
        <v>2.3E-2</v>
      </c>
    </row>
    <row r="71" spans="3:11">
      <c r="C71" s="87">
        <f t="shared" si="6"/>
        <v>2022</v>
      </c>
      <c r="D71" s="41">
        <v>2.4E-2</v>
      </c>
      <c r="E71" s="85"/>
      <c r="F71" s="87">
        <f t="shared" si="7"/>
        <v>2031</v>
      </c>
      <c r="G71" s="41">
        <v>2.3E-2</v>
      </c>
      <c r="H71" s="85"/>
      <c r="I71" s="87">
        <f t="shared" si="8"/>
        <v>2040</v>
      </c>
      <c r="J71" s="41">
        <v>2.3E-2</v>
      </c>
    </row>
    <row r="72" spans="3:11" s="123" customFormat="1">
      <c r="C72" s="87">
        <f t="shared" si="6"/>
        <v>2023</v>
      </c>
      <c r="D72" s="41">
        <v>2.4E-2</v>
      </c>
      <c r="E72" s="86"/>
      <c r="F72" s="87">
        <f t="shared" si="7"/>
        <v>2032</v>
      </c>
      <c r="G72" s="41">
        <v>2.3E-2</v>
      </c>
      <c r="H72" s="86"/>
      <c r="I72" s="87">
        <f t="shared" si="8"/>
        <v>2041</v>
      </c>
      <c r="J72" s="41">
        <v>2.3E-2</v>
      </c>
    </row>
    <row r="73" spans="3:11" s="123" customFormat="1">
      <c r="C73" s="87">
        <f t="shared" si="6"/>
        <v>2024</v>
      </c>
      <c r="D73" s="41">
        <v>2.4E-2</v>
      </c>
      <c r="E73" s="86"/>
      <c r="F73" s="87">
        <f t="shared" si="7"/>
        <v>2033</v>
      </c>
      <c r="G73" s="41">
        <v>2.3E-2</v>
      </c>
      <c r="H73" s="86"/>
      <c r="I73" s="87">
        <f t="shared" si="8"/>
        <v>2042</v>
      </c>
      <c r="J73" s="41">
        <v>2.3E-2</v>
      </c>
    </row>
    <row r="74" spans="3:11" s="123" customFormat="1">
      <c r="C74" s="87">
        <f t="shared" si="6"/>
        <v>2025</v>
      </c>
      <c r="D74" s="41">
        <v>2.3E-2</v>
      </c>
      <c r="E74" s="86"/>
      <c r="F74" s="87">
        <f t="shared" si="7"/>
        <v>2034</v>
      </c>
      <c r="G74" s="41">
        <v>2.3E-2</v>
      </c>
      <c r="H74" s="86"/>
      <c r="I74" s="87">
        <f t="shared" si="8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X102"/>
  <sheetViews>
    <sheetView workbookViewId="0">
      <selection activeCell="L12" sqref="L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2" width="9.33203125" style="121"/>
    <col min="13" max="13" width="9.6640625" style="121" bestFit="1" customWidth="1"/>
    <col min="14" max="15" width="17" style="121" customWidth="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175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29%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25" t="s">
        <v>83</v>
      </c>
      <c r="J5" s="17" t="s">
        <v>55</v>
      </c>
      <c r="K5" s="125" t="s">
        <v>71</v>
      </c>
      <c r="P5" s="125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Oregon Solar Resource-2031 - 29%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32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/>
      <c r="E11" s="132">
        <f>$C$56</f>
        <v>19.720289118454605</v>
      </c>
      <c r="F11" s="133">
        <f t="shared" ref="F11:F36" si="1">(D11+E11)/(8.76*$C$63)</f>
        <v>7.8165783225736485</v>
      </c>
      <c r="G11" s="133">
        <f>$C$58</f>
        <v>0</v>
      </c>
      <c r="H11" s="132">
        <f>$C$59</f>
        <v>0</v>
      </c>
      <c r="I11" s="134">
        <f t="shared" ref="I11:I36" si="2">F11+H11+G11</f>
        <v>7.8165783225736485</v>
      </c>
      <c r="J11" s="134">
        <f t="shared" ref="J11:J36" si="3">ROUND(I11*$C$63*8.76,2)</f>
        <v>19.72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20.170000000000002</v>
      </c>
      <c r="F12" s="134">
        <f t="shared" si="1"/>
        <v>7.9948313039066479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7.9948313039066479</v>
      </c>
      <c r="J12" s="134">
        <f t="shared" si="3"/>
        <v>20.170000000000002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20.57</v>
      </c>
      <c r="F13" s="134">
        <f t="shared" si="1"/>
        <v>8.1533802638254702</v>
      </c>
      <c r="G13" s="132">
        <f t="shared" si="4"/>
        <v>0</v>
      </c>
      <c r="H13" s="132">
        <f t="shared" si="4"/>
        <v>0</v>
      </c>
      <c r="I13" s="134">
        <f t="shared" si="2"/>
        <v>8.1533802638254702</v>
      </c>
      <c r="J13" s="134">
        <f t="shared" si="3"/>
        <v>20.57</v>
      </c>
      <c r="K13" s="132">
        <f t="shared" ref="K13:K36" si="5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/>
      <c r="E14" s="132">
        <f t="shared" si="4"/>
        <v>21.02</v>
      </c>
      <c r="F14" s="134">
        <f t="shared" si="1"/>
        <v>8.3317478437341457</v>
      </c>
      <c r="G14" s="132">
        <f t="shared" si="4"/>
        <v>0</v>
      </c>
      <c r="H14" s="132">
        <f t="shared" si="4"/>
        <v>0</v>
      </c>
      <c r="I14" s="134">
        <f t="shared" si="2"/>
        <v>8.3317478437341457</v>
      </c>
      <c r="J14" s="134">
        <f t="shared" si="3"/>
        <v>21.02</v>
      </c>
      <c r="K14" s="132">
        <f t="shared" si="5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4"/>
        <v>21.52</v>
      </c>
      <c r="F15" s="134">
        <f t="shared" si="1"/>
        <v>8.5299340436326752</v>
      </c>
      <c r="G15" s="132">
        <f t="shared" si="4"/>
        <v>0</v>
      </c>
      <c r="H15" s="132">
        <f t="shared" si="4"/>
        <v>0</v>
      </c>
      <c r="I15" s="134">
        <f t="shared" si="2"/>
        <v>8.5299340436326752</v>
      </c>
      <c r="J15" s="134">
        <f t="shared" si="3"/>
        <v>21.52</v>
      </c>
      <c r="K15" s="132">
        <f t="shared" si="5"/>
        <v>0.67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4"/>
        <v>22.04</v>
      </c>
      <c r="F16" s="134">
        <f t="shared" si="1"/>
        <v>8.7360476915271441</v>
      </c>
      <c r="G16" s="132">
        <f t="shared" si="4"/>
        <v>0</v>
      </c>
      <c r="H16" s="132">
        <f t="shared" si="4"/>
        <v>0</v>
      </c>
      <c r="I16" s="134">
        <f t="shared" si="2"/>
        <v>8.7360476915271441</v>
      </c>
      <c r="J16" s="134">
        <f t="shared" si="3"/>
        <v>22.04</v>
      </c>
      <c r="K16" s="132">
        <f t="shared" si="5"/>
        <v>0.69</v>
      </c>
      <c r="L16" s="123"/>
      <c r="N16" s="135"/>
      <c r="P16" s="169"/>
    </row>
    <row r="17" spans="2:17">
      <c r="B17" s="140">
        <f t="shared" si="0"/>
        <v>2023</v>
      </c>
      <c r="C17" s="141"/>
      <c r="D17" s="132"/>
      <c r="E17" s="132">
        <f t="shared" si="4"/>
        <v>22.57</v>
      </c>
      <c r="F17" s="134">
        <f t="shared" si="1"/>
        <v>8.9461250634195846</v>
      </c>
      <c r="G17" s="132">
        <f t="shared" si="4"/>
        <v>0</v>
      </c>
      <c r="H17" s="132">
        <f t="shared" si="4"/>
        <v>0</v>
      </c>
      <c r="I17" s="134">
        <f t="shared" si="2"/>
        <v>8.9461250634195846</v>
      </c>
      <c r="J17" s="134">
        <f t="shared" si="3"/>
        <v>22.57</v>
      </c>
      <c r="K17" s="132">
        <f t="shared" si="5"/>
        <v>0.71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/>
      <c r="E18" s="132">
        <f t="shared" si="4"/>
        <v>23.11</v>
      </c>
      <c r="F18" s="134">
        <f t="shared" si="1"/>
        <v>9.1601661593099948</v>
      </c>
      <c r="G18" s="132">
        <f t="shared" si="4"/>
        <v>0</v>
      </c>
      <c r="H18" s="132">
        <f t="shared" si="4"/>
        <v>0</v>
      </c>
      <c r="I18" s="134">
        <f t="shared" si="2"/>
        <v>9.1601661593099948</v>
      </c>
      <c r="J18" s="134">
        <f t="shared" si="3"/>
        <v>23.11</v>
      </c>
      <c r="K18" s="132">
        <f t="shared" si="5"/>
        <v>0.73</v>
      </c>
      <c r="L18" s="123"/>
      <c r="P18" s="169"/>
    </row>
    <row r="19" spans="2:17">
      <c r="B19" s="140">
        <f t="shared" si="0"/>
        <v>2025</v>
      </c>
      <c r="C19" s="141"/>
      <c r="D19" s="132"/>
      <c r="E19" s="132">
        <f t="shared" si="4"/>
        <v>23.64</v>
      </c>
      <c r="F19" s="134">
        <f t="shared" si="1"/>
        <v>9.370243531202437</v>
      </c>
      <c r="G19" s="132">
        <f t="shared" si="4"/>
        <v>0</v>
      </c>
      <c r="H19" s="132">
        <f t="shared" si="4"/>
        <v>0</v>
      </c>
      <c r="I19" s="134">
        <f t="shared" si="2"/>
        <v>9.370243531202437</v>
      </c>
      <c r="J19" s="134">
        <f t="shared" si="3"/>
        <v>23.64</v>
      </c>
      <c r="K19" s="132">
        <f t="shared" si="5"/>
        <v>0.75</v>
      </c>
      <c r="L19" s="123"/>
      <c r="P19" s="169"/>
    </row>
    <row r="20" spans="2:17">
      <c r="B20" s="140">
        <f t="shared" si="0"/>
        <v>2026</v>
      </c>
      <c r="C20" s="141"/>
      <c r="D20" s="132"/>
      <c r="E20" s="132">
        <f t="shared" si="4"/>
        <v>24.18</v>
      </c>
      <c r="F20" s="134">
        <f t="shared" si="1"/>
        <v>9.5842846270928472</v>
      </c>
      <c r="G20" s="132">
        <f t="shared" si="4"/>
        <v>0</v>
      </c>
      <c r="H20" s="132">
        <f t="shared" si="4"/>
        <v>0</v>
      </c>
      <c r="I20" s="134">
        <f t="shared" si="2"/>
        <v>9.5842846270928472</v>
      </c>
      <c r="J20" s="134">
        <f t="shared" si="3"/>
        <v>24.18</v>
      </c>
      <c r="K20" s="132">
        <f t="shared" si="5"/>
        <v>0.77</v>
      </c>
      <c r="L20" s="123"/>
      <c r="P20" s="169"/>
      <c r="Q20" s="170"/>
    </row>
    <row r="21" spans="2:17">
      <c r="B21" s="140">
        <f t="shared" si="0"/>
        <v>2027</v>
      </c>
      <c r="C21" s="141"/>
      <c r="D21" s="132"/>
      <c r="E21" s="132">
        <f t="shared" si="4"/>
        <v>24.74</v>
      </c>
      <c r="F21" s="134">
        <f t="shared" si="1"/>
        <v>9.8062531709791987</v>
      </c>
      <c r="G21" s="132">
        <f t="shared" si="4"/>
        <v>0</v>
      </c>
      <c r="H21" s="132">
        <f t="shared" si="4"/>
        <v>0</v>
      </c>
      <c r="I21" s="134">
        <f t="shared" si="2"/>
        <v>9.8062531709791987</v>
      </c>
      <c r="J21" s="134">
        <f t="shared" si="3"/>
        <v>24.74</v>
      </c>
      <c r="K21" s="132">
        <f t="shared" si="5"/>
        <v>0.79</v>
      </c>
      <c r="L21" s="123"/>
      <c r="P21" s="169"/>
    </row>
    <row r="22" spans="2:17">
      <c r="B22" s="140">
        <f t="shared" si="0"/>
        <v>2028</v>
      </c>
      <c r="C22" s="141"/>
      <c r="D22" s="132"/>
      <c r="E22" s="132">
        <f t="shared" si="4"/>
        <v>25.33</v>
      </c>
      <c r="F22" s="134">
        <f t="shared" si="1"/>
        <v>10.040112886859463</v>
      </c>
      <c r="G22" s="132">
        <f t="shared" si="4"/>
        <v>0</v>
      </c>
      <c r="H22" s="132">
        <f t="shared" si="4"/>
        <v>0</v>
      </c>
      <c r="I22" s="134">
        <f t="shared" si="2"/>
        <v>10.040112886859463</v>
      </c>
      <c r="J22" s="134">
        <f t="shared" si="3"/>
        <v>25.33</v>
      </c>
      <c r="K22" s="132">
        <f t="shared" si="5"/>
        <v>0.81</v>
      </c>
      <c r="L22" s="123"/>
      <c r="P22" s="169"/>
    </row>
    <row r="23" spans="2:17">
      <c r="B23" s="140">
        <f t="shared" si="0"/>
        <v>2029</v>
      </c>
      <c r="C23" s="141"/>
      <c r="D23" s="132"/>
      <c r="E23" s="132">
        <f t="shared" si="4"/>
        <v>25.94</v>
      </c>
      <c r="F23" s="134">
        <f t="shared" si="1"/>
        <v>10.281900050735668</v>
      </c>
      <c r="G23" s="132">
        <f t="shared" si="4"/>
        <v>0</v>
      </c>
      <c r="H23" s="132">
        <f t="shared" si="4"/>
        <v>0</v>
      </c>
      <c r="I23" s="134">
        <f t="shared" si="2"/>
        <v>10.281900050735668</v>
      </c>
      <c r="J23" s="134">
        <f t="shared" si="3"/>
        <v>25.94</v>
      </c>
      <c r="K23" s="132">
        <f t="shared" si="5"/>
        <v>0.83</v>
      </c>
      <c r="L23" s="123"/>
      <c r="P23" s="169"/>
    </row>
    <row r="24" spans="2:17">
      <c r="B24" s="140">
        <f t="shared" si="0"/>
        <v>2030</v>
      </c>
      <c r="C24" s="131"/>
      <c r="D24" s="132"/>
      <c r="E24" s="132">
        <f t="shared" si="4"/>
        <v>26.54</v>
      </c>
      <c r="F24" s="134">
        <f t="shared" si="1"/>
        <v>10.519723490613902</v>
      </c>
      <c r="G24" s="132">
        <f t="shared" si="4"/>
        <v>0</v>
      </c>
      <c r="H24" s="132">
        <f t="shared" si="4"/>
        <v>0</v>
      </c>
      <c r="I24" s="134">
        <f t="shared" si="2"/>
        <v>10.519723490613902</v>
      </c>
      <c r="J24" s="134">
        <f t="shared" si="3"/>
        <v>26.54</v>
      </c>
      <c r="K24" s="132">
        <f t="shared" si="5"/>
        <v>0.85</v>
      </c>
      <c r="L24" s="123"/>
      <c r="P24" s="169"/>
    </row>
    <row r="25" spans="2:17">
      <c r="B25" s="140">
        <f t="shared" si="0"/>
        <v>2031</v>
      </c>
      <c r="C25" s="131"/>
      <c r="D25" s="132"/>
      <c r="E25" s="132">
        <f t="shared" si="4"/>
        <v>27.15</v>
      </c>
      <c r="F25" s="134">
        <f t="shared" si="1"/>
        <v>10.761510654490106</v>
      </c>
      <c r="G25" s="132">
        <f t="shared" si="4"/>
        <v>0</v>
      </c>
      <c r="H25" s="132">
        <f t="shared" si="4"/>
        <v>0</v>
      </c>
      <c r="I25" s="134">
        <f t="shared" si="2"/>
        <v>10.761510654490106</v>
      </c>
      <c r="J25" s="134">
        <f t="shared" si="3"/>
        <v>27.15</v>
      </c>
      <c r="K25" s="132">
        <f t="shared" si="5"/>
        <v>0.87</v>
      </c>
      <c r="L25" s="123"/>
      <c r="P25" s="169"/>
    </row>
    <row r="26" spans="2:17">
      <c r="B26" s="140">
        <f t="shared" si="0"/>
        <v>2032</v>
      </c>
      <c r="C26" s="131"/>
      <c r="D26" s="132"/>
      <c r="E26" s="132">
        <f t="shared" si="4"/>
        <v>27.77</v>
      </c>
      <c r="F26" s="134">
        <f t="shared" si="1"/>
        <v>11.007261542364283</v>
      </c>
      <c r="G26" s="132">
        <f t="shared" si="4"/>
        <v>0</v>
      </c>
      <c r="H26" s="132">
        <f t="shared" si="4"/>
        <v>0</v>
      </c>
      <c r="I26" s="134">
        <f t="shared" si="2"/>
        <v>11.007261542364283</v>
      </c>
      <c r="J26" s="134">
        <f t="shared" si="3"/>
        <v>27.77</v>
      </c>
      <c r="K26" s="132">
        <f t="shared" si="5"/>
        <v>0.89</v>
      </c>
      <c r="L26" s="123"/>
      <c r="P26" s="169"/>
    </row>
    <row r="27" spans="2:17">
      <c r="B27" s="140">
        <f t="shared" si="0"/>
        <v>2033</v>
      </c>
      <c r="C27" s="131">
        <f>$C$55</f>
        <v>1194.745576268898</v>
      </c>
      <c r="D27" s="132">
        <f>C27*$C$62</f>
        <v>92.230299228860787</v>
      </c>
      <c r="E27" s="132">
        <f t="shared" si="4"/>
        <v>28.41</v>
      </c>
      <c r="F27" s="134">
        <f t="shared" si="1"/>
        <v>47.818484917578637</v>
      </c>
      <c r="G27" s="132">
        <f t="shared" si="4"/>
        <v>0</v>
      </c>
      <c r="H27" s="132">
        <f t="shared" si="4"/>
        <v>0</v>
      </c>
      <c r="I27" s="134">
        <f t="shared" si="2"/>
        <v>47.818484917578637</v>
      </c>
      <c r="J27" s="134">
        <f t="shared" si="3"/>
        <v>120.64</v>
      </c>
      <c r="K27" s="132">
        <f t="shared" si="5"/>
        <v>0.91</v>
      </c>
      <c r="L27" s="123"/>
      <c r="P27" s="169"/>
    </row>
    <row r="28" spans="2:17">
      <c r="B28" s="140">
        <f t="shared" si="0"/>
        <v>2034</v>
      </c>
      <c r="C28" s="141"/>
      <c r="D28" s="132">
        <f t="shared" si="4"/>
        <v>94.35</v>
      </c>
      <c r="E28" s="132">
        <f t="shared" si="4"/>
        <v>29.06</v>
      </c>
      <c r="F28" s="134">
        <f t="shared" si="1"/>
        <v>48.916317858954848</v>
      </c>
      <c r="G28" s="132">
        <f t="shared" si="4"/>
        <v>0</v>
      </c>
      <c r="H28" s="132">
        <f t="shared" si="4"/>
        <v>0</v>
      </c>
      <c r="I28" s="134">
        <f t="shared" si="2"/>
        <v>48.916317858954848</v>
      </c>
      <c r="J28" s="134">
        <f t="shared" si="3"/>
        <v>123.41</v>
      </c>
      <c r="K28" s="132">
        <f t="shared" si="5"/>
        <v>0.93</v>
      </c>
      <c r="L28" s="123"/>
      <c r="P28" s="169"/>
    </row>
    <row r="29" spans="2:17">
      <c r="B29" s="140">
        <f t="shared" si="0"/>
        <v>2035</v>
      </c>
      <c r="C29" s="141"/>
      <c r="D29" s="132">
        <f t="shared" si="4"/>
        <v>96.43</v>
      </c>
      <c r="E29" s="132">
        <f t="shared" si="4"/>
        <v>29.7</v>
      </c>
      <c r="F29" s="134">
        <f t="shared" si="1"/>
        <v>49.994450786402851</v>
      </c>
      <c r="G29" s="132">
        <f t="shared" si="4"/>
        <v>0</v>
      </c>
      <c r="H29" s="132">
        <f t="shared" si="4"/>
        <v>0</v>
      </c>
      <c r="I29" s="134">
        <f t="shared" si="2"/>
        <v>49.994450786402851</v>
      </c>
      <c r="J29" s="134">
        <f t="shared" si="3"/>
        <v>126.13</v>
      </c>
      <c r="K29" s="132">
        <f t="shared" si="5"/>
        <v>0.95</v>
      </c>
      <c r="L29" s="123"/>
      <c r="P29" s="169"/>
    </row>
    <row r="30" spans="2:17">
      <c r="B30" s="140">
        <f t="shared" si="0"/>
        <v>2036</v>
      </c>
      <c r="C30" s="141"/>
      <c r="D30" s="132">
        <f t="shared" si="4"/>
        <v>98.55</v>
      </c>
      <c r="E30" s="132">
        <f t="shared" si="4"/>
        <v>30.35</v>
      </c>
      <c r="F30" s="134">
        <f t="shared" si="1"/>
        <v>51.092402333840695</v>
      </c>
      <c r="G30" s="132">
        <f t="shared" si="4"/>
        <v>0</v>
      </c>
      <c r="H30" s="132">
        <f t="shared" si="4"/>
        <v>0</v>
      </c>
      <c r="I30" s="134">
        <f t="shared" si="2"/>
        <v>51.092402333840695</v>
      </c>
      <c r="J30" s="134">
        <f t="shared" si="3"/>
        <v>128.9</v>
      </c>
      <c r="K30" s="132">
        <f t="shared" si="5"/>
        <v>0.97</v>
      </c>
      <c r="L30" s="123"/>
      <c r="P30" s="169"/>
    </row>
    <row r="31" spans="2:17">
      <c r="B31" s="140">
        <f t="shared" si="0"/>
        <v>2037</v>
      </c>
      <c r="C31" s="141"/>
      <c r="D31" s="132">
        <f t="shared" si="4"/>
        <v>100.72</v>
      </c>
      <c r="E31" s="132">
        <f t="shared" si="4"/>
        <v>31.02</v>
      </c>
      <c r="F31" s="134">
        <f t="shared" si="1"/>
        <v>52.218099949264342</v>
      </c>
      <c r="G31" s="132">
        <f t="shared" si="4"/>
        <v>0</v>
      </c>
      <c r="H31" s="132">
        <f t="shared" si="4"/>
        <v>0</v>
      </c>
      <c r="I31" s="134">
        <f t="shared" si="2"/>
        <v>52.218099949264342</v>
      </c>
      <c r="J31" s="134">
        <f t="shared" si="3"/>
        <v>131.74</v>
      </c>
      <c r="K31" s="132">
        <f t="shared" si="5"/>
        <v>0.99</v>
      </c>
      <c r="L31" s="123"/>
      <c r="P31" s="169"/>
    </row>
    <row r="32" spans="2:17">
      <c r="B32" s="140">
        <f t="shared" si="0"/>
        <v>2038</v>
      </c>
      <c r="C32" s="141"/>
      <c r="D32" s="132">
        <f t="shared" si="4"/>
        <v>103.04</v>
      </c>
      <c r="E32" s="132">
        <f t="shared" si="4"/>
        <v>31.73</v>
      </c>
      <c r="F32" s="134">
        <f t="shared" si="1"/>
        <v>53.419108320649428</v>
      </c>
      <c r="G32" s="132">
        <f t="shared" si="4"/>
        <v>0</v>
      </c>
      <c r="H32" s="132">
        <f t="shared" si="4"/>
        <v>0</v>
      </c>
      <c r="I32" s="134">
        <f t="shared" si="2"/>
        <v>53.419108320649428</v>
      </c>
      <c r="J32" s="134">
        <f t="shared" si="3"/>
        <v>134.77000000000001</v>
      </c>
      <c r="K32" s="132">
        <f t="shared" si="5"/>
        <v>1.01</v>
      </c>
      <c r="L32" s="123"/>
      <c r="P32" s="169"/>
    </row>
    <row r="33" spans="2:16">
      <c r="B33" s="140">
        <f t="shared" si="0"/>
        <v>2039</v>
      </c>
      <c r="C33" s="141"/>
      <c r="D33" s="132">
        <f t="shared" si="4"/>
        <v>105.41</v>
      </c>
      <c r="E33" s="132">
        <f t="shared" si="4"/>
        <v>32.46</v>
      </c>
      <c r="F33" s="134">
        <f t="shared" si="1"/>
        <v>54.647862760020303</v>
      </c>
      <c r="G33" s="132">
        <f t="shared" si="4"/>
        <v>0</v>
      </c>
      <c r="H33" s="132">
        <f t="shared" si="4"/>
        <v>0</v>
      </c>
      <c r="I33" s="134">
        <f t="shared" si="2"/>
        <v>54.647862760020303</v>
      </c>
      <c r="J33" s="134">
        <f t="shared" si="3"/>
        <v>137.87</v>
      </c>
      <c r="K33" s="132">
        <f t="shared" si="5"/>
        <v>1.03</v>
      </c>
      <c r="L33" s="123"/>
      <c r="P33" s="169"/>
    </row>
    <row r="34" spans="2:16">
      <c r="B34" s="140">
        <f t="shared" si="0"/>
        <v>2040</v>
      </c>
      <c r="C34" s="141"/>
      <c r="D34" s="132">
        <f t="shared" si="4"/>
        <v>107.83</v>
      </c>
      <c r="E34" s="132">
        <f t="shared" si="4"/>
        <v>33.21</v>
      </c>
      <c r="F34" s="134">
        <f t="shared" si="1"/>
        <v>55.904363267376965</v>
      </c>
      <c r="G34" s="132">
        <f t="shared" si="4"/>
        <v>0</v>
      </c>
      <c r="H34" s="132">
        <f t="shared" si="4"/>
        <v>0</v>
      </c>
      <c r="I34" s="134">
        <f t="shared" si="2"/>
        <v>55.904363267376965</v>
      </c>
      <c r="J34" s="134">
        <f t="shared" si="3"/>
        <v>141.04</v>
      </c>
      <c r="K34" s="132">
        <f t="shared" si="5"/>
        <v>1.05</v>
      </c>
      <c r="L34" s="123"/>
      <c r="P34" s="169"/>
    </row>
    <row r="35" spans="2:16">
      <c r="B35" s="140">
        <f t="shared" si="0"/>
        <v>2041</v>
      </c>
      <c r="C35" s="141"/>
      <c r="D35" s="132">
        <f t="shared" si="4"/>
        <v>110.31</v>
      </c>
      <c r="E35" s="132">
        <f t="shared" si="4"/>
        <v>33.97</v>
      </c>
      <c r="F35" s="134">
        <f t="shared" si="1"/>
        <v>57.188609842719437</v>
      </c>
      <c r="G35" s="132">
        <f t="shared" si="4"/>
        <v>0</v>
      </c>
      <c r="H35" s="132">
        <f t="shared" si="4"/>
        <v>0</v>
      </c>
      <c r="I35" s="134">
        <f t="shared" si="2"/>
        <v>57.188609842719437</v>
      </c>
      <c r="J35" s="134">
        <f t="shared" si="3"/>
        <v>144.28</v>
      </c>
      <c r="K35" s="132">
        <f t="shared" si="5"/>
        <v>1.07</v>
      </c>
      <c r="L35" s="123"/>
      <c r="P35" s="169"/>
    </row>
    <row r="36" spans="2:16">
      <c r="B36" s="140">
        <f t="shared" si="0"/>
        <v>2042</v>
      </c>
      <c r="C36" s="141"/>
      <c r="D36" s="132">
        <f t="shared" si="4"/>
        <v>112.85</v>
      </c>
      <c r="E36" s="132">
        <f t="shared" si="4"/>
        <v>34.75</v>
      </c>
      <c r="F36" s="134">
        <f t="shared" si="1"/>
        <v>58.504566210045667</v>
      </c>
      <c r="G36" s="132">
        <f t="shared" si="4"/>
        <v>0</v>
      </c>
      <c r="H36" s="132">
        <f t="shared" si="4"/>
        <v>0</v>
      </c>
      <c r="I36" s="134">
        <f t="shared" si="2"/>
        <v>58.504566210045667</v>
      </c>
      <c r="J36" s="134">
        <f t="shared" si="3"/>
        <v>147.6</v>
      </c>
      <c r="K36" s="132">
        <f t="shared" si="5"/>
        <v>1.0900000000000001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tr">
        <f>'Table 3 OR Solar 2032'!D44</f>
        <v>Plant Costs  - 2017 IRP Update - Table 5.4 &amp; 5.5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28.8%)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Oregon Solar Resource-2031 - 29%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81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124</v>
      </c>
      <c r="C55" s="185">
        <v>1194.745576268898</v>
      </c>
      <c r="D55" s="121" t="s">
        <v>74</v>
      </c>
      <c r="H55" s="121" t="s">
        <v>9</v>
      </c>
    </row>
    <row r="56" spans="2:24">
      <c r="B56" s="85" t="s">
        <v>111</v>
      </c>
      <c r="C56" s="154">
        <v>19.720289118454605</v>
      </c>
      <c r="D56" s="121" t="s">
        <v>77</v>
      </c>
      <c r="H56" s="121" t="s">
        <v>9</v>
      </c>
    </row>
    <row r="57" spans="2:24">
      <c r="B57" s="85" t="s">
        <v>111</v>
      </c>
      <c r="C57" s="159">
        <v>0.61668809999999996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N59" s="157"/>
      <c r="O59" s="17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N60" s="157"/>
      <c r="O60" s="17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N62" s="156"/>
      <c r="O62" s="52"/>
      <c r="P62" s="158"/>
    </row>
    <row r="63" spans="2:24">
      <c r="C63" s="168">
        <v>0.28799999999999998</v>
      </c>
      <c r="D63" s="121" t="s">
        <v>39</v>
      </c>
      <c r="N63" s="157"/>
      <c r="O63" s="177"/>
      <c r="P63" s="171"/>
    </row>
    <row r="64" spans="2:24" ht="13.5" thickBot="1">
      <c r="D64" s="160"/>
      <c r="N64" s="157"/>
      <c r="O64" s="17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2.3E-2</v>
      </c>
      <c r="H67" s="85"/>
      <c r="I67" s="87">
        <f t="shared" ref="I67:I74" si="8">I66+1</f>
        <v>2036</v>
      </c>
      <c r="J67" s="41">
        <v>2.1999999999999999E-2</v>
      </c>
    </row>
    <row r="68" spans="3:11">
      <c r="C68" s="87">
        <f t="shared" si="6"/>
        <v>2019</v>
      </c>
      <c r="D68" s="41">
        <v>0.02</v>
      </c>
      <c r="E68" s="85"/>
      <c r="F68" s="87">
        <f t="shared" si="7"/>
        <v>2028</v>
      </c>
      <c r="G68" s="41">
        <v>2.4E-2</v>
      </c>
      <c r="H68" s="85"/>
      <c r="I68" s="87">
        <f t="shared" si="8"/>
        <v>2037</v>
      </c>
      <c r="J68" s="41">
        <v>2.1999999999999999E-2</v>
      </c>
    </row>
    <row r="69" spans="3:11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2.4E-2</v>
      </c>
      <c r="H69" s="85"/>
      <c r="I69" s="87">
        <f t="shared" si="8"/>
        <v>2038</v>
      </c>
      <c r="J69" s="41">
        <v>2.3E-2</v>
      </c>
    </row>
    <row r="70" spans="3:11">
      <c r="C70" s="87">
        <f t="shared" si="6"/>
        <v>2021</v>
      </c>
      <c r="D70" s="41">
        <v>2.4E-2</v>
      </c>
      <c r="E70" s="85"/>
      <c r="F70" s="87">
        <f t="shared" si="7"/>
        <v>2030</v>
      </c>
      <c r="G70" s="41">
        <v>2.3E-2</v>
      </c>
      <c r="H70" s="85"/>
      <c r="I70" s="87">
        <f t="shared" si="8"/>
        <v>2039</v>
      </c>
      <c r="J70" s="41">
        <v>2.3E-2</v>
      </c>
    </row>
    <row r="71" spans="3:11">
      <c r="C71" s="87">
        <f t="shared" si="6"/>
        <v>2022</v>
      </c>
      <c r="D71" s="41">
        <v>2.4E-2</v>
      </c>
      <c r="E71" s="85"/>
      <c r="F71" s="87">
        <f t="shared" si="7"/>
        <v>2031</v>
      </c>
      <c r="G71" s="41">
        <v>2.3E-2</v>
      </c>
      <c r="H71" s="85"/>
      <c r="I71" s="87">
        <f t="shared" si="8"/>
        <v>2040</v>
      </c>
      <c r="J71" s="41">
        <v>2.3E-2</v>
      </c>
    </row>
    <row r="72" spans="3:11" s="123" customFormat="1">
      <c r="C72" s="87">
        <f t="shared" si="6"/>
        <v>2023</v>
      </c>
      <c r="D72" s="41">
        <v>2.4E-2</v>
      </c>
      <c r="E72" s="86"/>
      <c r="F72" s="87">
        <f t="shared" si="7"/>
        <v>2032</v>
      </c>
      <c r="G72" s="41">
        <v>2.3E-2</v>
      </c>
      <c r="H72" s="86"/>
      <c r="I72" s="87">
        <f t="shared" si="8"/>
        <v>2041</v>
      </c>
      <c r="J72" s="41">
        <v>2.3E-2</v>
      </c>
    </row>
    <row r="73" spans="3:11" s="123" customFormat="1">
      <c r="C73" s="87">
        <f t="shared" si="6"/>
        <v>2024</v>
      </c>
      <c r="D73" s="41">
        <v>2.4E-2</v>
      </c>
      <c r="E73" s="86"/>
      <c r="F73" s="87">
        <f t="shared" si="7"/>
        <v>2033</v>
      </c>
      <c r="G73" s="41">
        <v>2.3E-2</v>
      </c>
      <c r="H73" s="86"/>
      <c r="I73" s="87">
        <f t="shared" si="8"/>
        <v>2042</v>
      </c>
      <c r="J73" s="41">
        <v>2.3E-2</v>
      </c>
    </row>
    <row r="74" spans="3:11" s="123" customFormat="1">
      <c r="C74" s="87">
        <f t="shared" si="6"/>
        <v>2025</v>
      </c>
      <c r="D74" s="41">
        <v>2.3E-2</v>
      </c>
      <c r="E74" s="86"/>
      <c r="F74" s="87">
        <f t="shared" si="7"/>
        <v>2034</v>
      </c>
      <c r="G74" s="41">
        <v>2.3E-2</v>
      </c>
      <c r="H74" s="86"/>
      <c r="I74" s="87">
        <f t="shared" si="8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B1:X102"/>
  <sheetViews>
    <sheetView workbookViewId="0">
      <selection activeCell="L12" sqref="L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8" width="9.83203125" style="121" customWidth="1"/>
    <col min="9" max="9" width="10.5" style="121" customWidth="1"/>
    <col min="10" max="11" width="12.5" style="121" customWidth="1"/>
    <col min="12" max="12" width="13.83203125" style="121" customWidth="1"/>
    <col min="13" max="13" width="9.33203125" style="121"/>
    <col min="14" max="14" width="15.83203125" style="121" customWidth="1"/>
    <col min="15" max="15" width="14.83203125" style="172" customWidth="1"/>
    <col min="16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  <c r="K1" s="120"/>
    </row>
    <row r="2" spans="2:18" ht="15.75">
      <c r="B2" s="119" t="s">
        <v>116</v>
      </c>
      <c r="C2" s="120"/>
      <c r="D2" s="120"/>
      <c r="E2" s="120"/>
      <c r="F2" s="120"/>
      <c r="G2" s="120"/>
      <c r="H2" s="120"/>
      <c r="I2" s="120"/>
      <c r="J2" s="120"/>
      <c r="K2" s="120"/>
    </row>
    <row r="3" spans="2:18" ht="15.75">
      <c r="B3" s="119" t="str">
        <f>TEXT($C$63,"0%")&amp;" Capacity Factor"</f>
        <v>39% Capacity Factor</v>
      </c>
      <c r="C3" s="120"/>
      <c r="D3" s="120"/>
      <c r="E3" s="120"/>
      <c r="F3" s="120"/>
      <c r="G3" s="120"/>
      <c r="H3" s="120"/>
      <c r="I3" s="120"/>
      <c r="J3" s="120"/>
      <c r="K3" s="120"/>
    </row>
    <row r="4" spans="2:18">
      <c r="B4" s="122"/>
      <c r="C4" s="122"/>
      <c r="D4" s="122"/>
      <c r="E4" s="122"/>
      <c r="F4" s="122"/>
      <c r="G4" s="122"/>
      <c r="H4" s="122"/>
      <c r="I4" s="122"/>
      <c r="J4" s="123"/>
      <c r="K4" s="123"/>
      <c r="L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7" t="s">
        <v>120</v>
      </c>
      <c r="I5" s="125" t="s">
        <v>70</v>
      </c>
      <c r="J5" s="125" t="s">
        <v>88</v>
      </c>
      <c r="K5" s="17" t="s">
        <v>55</v>
      </c>
      <c r="L5" s="125" t="s">
        <v>71</v>
      </c>
      <c r="N5" s="246" t="s">
        <v>157</v>
      </c>
      <c r="O5" s="246" t="s">
        <v>158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8" t="s">
        <v>33</v>
      </c>
      <c r="I6" s="127" t="s">
        <v>33</v>
      </c>
      <c r="J6" s="127" t="s">
        <v>33</v>
      </c>
      <c r="K6" s="19" t="s">
        <v>9</v>
      </c>
      <c r="L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/>
      <c r="I7" s="129" t="s">
        <v>7</v>
      </c>
      <c r="J7" s="129" t="s">
        <v>24</v>
      </c>
      <c r="K7" s="129" t="s">
        <v>25</v>
      </c>
      <c r="L7" s="129" t="s">
        <v>25</v>
      </c>
    </row>
    <row r="8" spans="2:18" ht="6" customHeight="1">
      <c r="L8" s="123"/>
    </row>
    <row r="9" spans="2:18" ht="15.75">
      <c r="B9" s="43" t="str">
        <f>C52</f>
        <v>2017 IRP Update Wyoming Wind Resource - 39% Capacity Factor</v>
      </c>
      <c r="C9" s="123"/>
      <c r="E9" s="123"/>
      <c r="F9" s="123"/>
      <c r="G9" s="123"/>
      <c r="H9" s="123"/>
      <c r="I9" s="123"/>
      <c r="J9" s="123"/>
      <c r="K9" s="123"/>
      <c r="L9" s="123"/>
      <c r="O9" s="121"/>
    </row>
    <row r="10" spans="2:18">
      <c r="B10" s="130">
        <v>2016</v>
      </c>
      <c r="C10" s="131"/>
      <c r="D10" s="132"/>
      <c r="E10" s="132"/>
      <c r="F10" s="133"/>
      <c r="G10" s="133"/>
      <c r="H10" s="133"/>
      <c r="I10" s="132"/>
      <c r="J10" s="134"/>
      <c r="K10" s="134"/>
      <c r="L10" s="132"/>
      <c r="O10" s="173"/>
    </row>
    <row r="11" spans="2:18">
      <c r="B11" s="130">
        <f t="shared" ref="B11:B36" si="0">B10+1</f>
        <v>2017</v>
      </c>
      <c r="C11" s="136"/>
      <c r="D11" s="132"/>
      <c r="E11" s="132">
        <f>$C$56</f>
        <v>26.293898611068769</v>
      </c>
      <c r="F11" s="133">
        <f t="shared" ref="F11:F36" si="1">(D11+E11)/(8.76*$C$63)</f>
        <v>7.7369401397035578</v>
      </c>
      <c r="G11" s="132">
        <f>$C$58</f>
        <v>1.1816399331260157</v>
      </c>
      <c r="H11" s="132">
        <f>$C$60</f>
        <v>1.7950732843896238</v>
      </c>
      <c r="I11" s="132"/>
      <c r="J11" s="134">
        <f>(F11+G11+H11)*N11/12+I11*O11/12</f>
        <v>10.713653357219195</v>
      </c>
      <c r="K11" s="134">
        <f t="shared" ref="K11:K36" si="2">ROUND(J11*$C$63*8.76,2)</f>
        <v>36.409999999999997</v>
      </c>
      <c r="L11" s="132">
        <f>$C$57</f>
        <v>0.58600709999999989</v>
      </c>
      <c r="N11" s="121">
        <v>12</v>
      </c>
      <c r="O11" s="121">
        <v>12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26.9</v>
      </c>
      <c r="F12" s="134">
        <f t="shared" si="1"/>
        <v>7.9152845622677361</v>
      </c>
      <c r="G12" s="132">
        <f>ROUND(G11*(1+(IFERROR(INDEX($D$66:$D$74,MATCH($B12,$C$66:$C$74,0),1),0)+IFERROR(INDEX($G$66:$G$74,MATCH($B12,$F$66:$F$74,0),1),0)+IFERROR(INDEX($J$66:$J$74,MATCH($B12,$I$66:$I$74,0),1),0))),2)</f>
        <v>1.21</v>
      </c>
      <c r="H12" s="132">
        <f>ROUND(H11*(1+(IFERROR(INDEX($D$66:$D$74,MATCH($B12,$C$66:$C$74,0),1),0)+IFERROR(INDEX($G$66:$G$74,MATCH($B12,$F$66:$F$74,0),1),0)+IFERROR(INDEX($J$66:$J$74,MATCH($B12,$I$66:$I$74,0),1),0))),2)</f>
        <v>1.84</v>
      </c>
      <c r="I12" s="132"/>
      <c r="J12" s="134">
        <f t="shared" ref="J12:J36" si="3">(F12+G12+H12)*N12/12+I12*O12/12</f>
        <v>10.965284562267735</v>
      </c>
      <c r="K12" s="134">
        <f t="shared" si="2"/>
        <v>37.270000000000003</v>
      </c>
      <c r="L12" s="132">
        <f>ROUND(L11*(1+(IFERROR(INDEX($D$66:$D$74,MATCH($B12,$C$66:$C$74,0),1),0)+IFERROR(INDEX($G$66:$G$74,MATCH($B12,$F$66:$F$74,0),1),0)+IFERROR(INDEX($J$66:$J$74,MATCH($B12,$I$66:$I$74,0),1),0))),2)</f>
        <v>0.6</v>
      </c>
      <c r="M12" s="123"/>
      <c r="N12" s="121">
        <v>12</v>
      </c>
      <c r="O12" s="121">
        <v>12</v>
      </c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27.44</v>
      </c>
      <c r="F13" s="134">
        <f t="shared" si="1"/>
        <v>8.0741787505065687</v>
      </c>
      <c r="G13" s="132">
        <f t="shared" si="4"/>
        <v>1.23</v>
      </c>
      <c r="H13" s="132">
        <f t="shared" si="4"/>
        <v>1.88</v>
      </c>
      <c r="I13" s="132"/>
      <c r="J13" s="134">
        <f t="shared" si="3"/>
        <v>11.184178750506568</v>
      </c>
      <c r="K13" s="134">
        <f t="shared" si="2"/>
        <v>38.01</v>
      </c>
      <c r="L13" s="132">
        <f t="shared" ref="L13:L36" si="5">ROUND(L12*(1+(IFERROR(INDEX($D$66:$D$74,MATCH($B13,$C$66:$C$74,0),1),0)+IFERROR(INDEX($G$66:$G$74,MATCH($B13,$F$66:$F$74,0),1),0)+IFERROR(INDEX($J$66:$J$74,MATCH($B13,$I$66:$I$74,0),1),0))),2)</f>
        <v>0.61</v>
      </c>
      <c r="M13" s="123"/>
      <c r="N13" s="121">
        <v>12</v>
      </c>
      <c r="O13" s="121">
        <v>12</v>
      </c>
    </row>
    <row r="14" spans="2:18">
      <c r="B14" s="140">
        <f t="shared" si="0"/>
        <v>2020</v>
      </c>
      <c r="C14" s="141">
        <f>$C$55</f>
        <v>1293.6882754756971</v>
      </c>
      <c r="D14" s="132">
        <f>C14*$C$62</f>
        <v>68.357849825124617</v>
      </c>
      <c r="E14" s="132">
        <f t="shared" si="4"/>
        <v>28.04</v>
      </c>
      <c r="F14" s="134">
        <f t="shared" si="1"/>
        <v>28.364922399874068</v>
      </c>
      <c r="G14" s="132">
        <f t="shared" si="4"/>
        <v>1.26</v>
      </c>
      <c r="H14" s="132">
        <f t="shared" si="4"/>
        <v>1.92</v>
      </c>
      <c r="I14" s="132">
        <v>-33.15</v>
      </c>
      <c r="J14" s="134">
        <f t="shared" si="3"/>
        <v>-0.2675129333543218</v>
      </c>
      <c r="K14" s="134">
        <f t="shared" si="2"/>
        <v>-0.91</v>
      </c>
      <c r="L14" s="132">
        <f t="shared" si="5"/>
        <v>0.62</v>
      </c>
      <c r="M14" s="123"/>
      <c r="N14" s="121">
        <v>2</v>
      </c>
      <c r="O14" s="121">
        <v>2</v>
      </c>
      <c r="P14" s="137"/>
      <c r="Q14" s="138"/>
      <c r="R14" s="139"/>
    </row>
    <row r="15" spans="2:18">
      <c r="B15" s="140">
        <f t="shared" si="0"/>
        <v>2021</v>
      </c>
      <c r="C15" s="141"/>
      <c r="D15" s="132">
        <f t="shared" si="4"/>
        <v>70</v>
      </c>
      <c r="E15" s="132">
        <f t="shared" si="4"/>
        <v>28.71</v>
      </c>
      <c r="F15" s="134">
        <f t="shared" si="1"/>
        <v>29.045269113064993</v>
      </c>
      <c r="G15" s="132">
        <f t="shared" si="4"/>
        <v>1.29</v>
      </c>
      <c r="H15" s="132">
        <f t="shared" si="4"/>
        <v>1.97</v>
      </c>
      <c r="I15" s="132">
        <v>-34.479999999999997</v>
      </c>
      <c r="J15" s="134">
        <f t="shared" si="3"/>
        <v>-2.1747308869350022</v>
      </c>
      <c r="K15" s="134">
        <f t="shared" si="2"/>
        <v>-7.39</v>
      </c>
      <c r="L15" s="132">
        <f t="shared" si="5"/>
        <v>0.63</v>
      </c>
      <c r="M15" s="123"/>
      <c r="N15" s="121">
        <v>12</v>
      </c>
      <c r="O15" s="121">
        <v>12</v>
      </c>
      <c r="P15" s="138"/>
      <c r="Q15" s="138"/>
      <c r="R15" s="139"/>
    </row>
    <row r="16" spans="2:18">
      <c r="B16" s="140">
        <f t="shared" si="0"/>
        <v>2022</v>
      </c>
      <c r="C16" s="141"/>
      <c r="D16" s="132">
        <f t="shared" si="4"/>
        <v>71.680000000000007</v>
      </c>
      <c r="E16" s="132">
        <f t="shared" si="4"/>
        <v>29.4</v>
      </c>
      <c r="F16" s="134">
        <f t="shared" si="1"/>
        <v>29.742638050335422</v>
      </c>
      <c r="G16" s="132">
        <f t="shared" si="4"/>
        <v>1.32</v>
      </c>
      <c r="H16" s="132">
        <f t="shared" si="4"/>
        <v>2.02</v>
      </c>
      <c r="I16" s="132">
        <v>-34.479999999999997</v>
      </c>
      <c r="J16" s="134">
        <f t="shared" si="3"/>
        <v>-1.3973619496645711</v>
      </c>
      <c r="K16" s="134">
        <f t="shared" si="2"/>
        <v>-4.75</v>
      </c>
      <c r="L16" s="132">
        <f t="shared" si="5"/>
        <v>0.65</v>
      </c>
      <c r="M16" s="123"/>
      <c r="N16" s="121">
        <v>12</v>
      </c>
      <c r="O16" s="121">
        <v>12</v>
      </c>
    </row>
    <row r="17" spans="2:17">
      <c r="B17" s="140">
        <f t="shared" si="0"/>
        <v>2023</v>
      </c>
      <c r="C17" s="141"/>
      <c r="D17" s="132">
        <f t="shared" si="4"/>
        <v>73.400000000000006</v>
      </c>
      <c r="E17" s="132">
        <f t="shared" si="4"/>
        <v>30.11</v>
      </c>
      <c r="F17" s="134">
        <f t="shared" si="1"/>
        <v>30.457661897410166</v>
      </c>
      <c r="G17" s="132">
        <f t="shared" si="4"/>
        <v>1.35</v>
      </c>
      <c r="H17" s="132">
        <f t="shared" si="4"/>
        <v>2.0699999999999998</v>
      </c>
      <c r="I17" s="132">
        <v>-35.799999999999997</v>
      </c>
      <c r="J17" s="134">
        <f t="shared" si="3"/>
        <v>-1.9223381025898334</v>
      </c>
      <c r="K17" s="134">
        <f t="shared" si="2"/>
        <v>-6.53</v>
      </c>
      <c r="L17" s="132">
        <f t="shared" si="5"/>
        <v>0.67</v>
      </c>
      <c r="M17" s="123"/>
      <c r="N17" s="121">
        <v>12</v>
      </c>
      <c r="O17" s="121">
        <v>12</v>
      </c>
      <c r="P17" s="137"/>
    </row>
    <row r="18" spans="2:17">
      <c r="B18" s="140">
        <f t="shared" si="0"/>
        <v>2024</v>
      </c>
      <c r="C18" s="141"/>
      <c r="D18" s="132">
        <f t="shared" si="4"/>
        <v>75.16</v>
      </c>
      <c r="E18" s="132">
        <f t="shared" si="4"/>
        <v>30.83</v>
      </c>
      <c r="F18" s="134">
        <f t="shared" si="1"/>
        <v>31.187398169321835</v>
      </c>
      <c r="G18" s="132">
        <f t="shared" si="4"/>
        <v>1.38</v>
      </c>
      <c r="H18" s="132">
        <f t="shared" si="4"/>
        <v>2.12</v>
      </c>
      <c r="I18" s="132">
        <v>-35.799999999999997</v>
      </c>
      <c r="J18" s="134">
        <f t="shared" si="3"/>
        <v>-1.112601830678166</v>
      </c>
      <c r="K18" s="134">
        <f t="shared" si="2"/>
        <v>-3.78</v>
      </c>
      <c r="L18" s="132">
        <f t="shared" si="5"/>
        <v>0.69</v>
      </c>
      <c r="M18" s="123"/>
      <c r="N18" s="121">
        <v>12</v>
      </c>
      <c r="O18" s="121">
        <v>12</v>
      </c>
    </row>
    <row r="19" spans="2:17">
      <c r="B19" s="140">
        <f t="shared" si="0"/>
        <v>2025</v>
      </c>
      <c r="C19" s="141"/>
      <c r="D19" s="132">
        <f t="shared" si="4"/>
        <v>76.89</v>
      </c>
      <c r="E19" s="132">
        <f t="shared" si="4"/>
        <v>31.54</v>
      </c>
      <c r="F19" s="134">
        <f t="shared" si="1"/>
        <v>31.905364501363966</v>
      </c>
      <c r="G19" s="132">
        <f t="shared" si="4"/>
        <v>1.41</v>
      </c>
      <c r="H19" s="132">
        <f t="shared" si="4"/>
        <v>2.17</v>
      </c>
      <c r="I19" s="132">
        <v>-37.130000000000003</v>
      </c>
      <c r="J19" s="134">
        <f t="shared" si="3"/>
        <v>-1.6446354986360348</v>
      </c>
      <c r="K19" s="134">
        <f t="shared" si="2"/>
        <v>-5.59</v>
      </c>
      <c r="L19" s="132">
        <f t="shared" si="5"/>
        <v>0.71</v>
      </c>
      <c r="M19" s="123"/>
      <c r="N19" s="121">
        <v>12</v>
      </c>
      <c r="O19" s="121">
        <v>12</v>
      </c>
    </row>
    <row r="20" spans="2:17">
      <c r="B20" s="140">
        <f t="shared" si="0"/>
        <v>2026</v>
      </c>
      <c r="C20" s="141"/>
      <c r="D20" s="132">
        <f t="shared" si="4"/>
        <v>78.66</v>
      </c>
      <c r="E20" s="132">
        <f t="shared" si="4"/>
        <v>32.270000000000003</v>
      </c>
      <c r="F20" s="134">
        <f t="shared" si="1"/>
        <v>32.640985743210415</v>
      </c>
      <c r="G20" s="132">
        <f t="shared" si="4"/>
        <v>1.44</v>
      </c>
      <c r="H20" s="132">
        <f t="shared" si="4"/>
        <v>2.2200000000000002</v>
      </c>
      <c r="I20" s="132">
        <v>-37.130000000000003</v>
      </c>
      <c r="J20" s="134">
        <f t="shared" si="3"/>
        <v>-0.82901425678959129</v>
      </c>
      <c r="K20" s="134">
        <f t="shared" si="2"/>
        <v>-2.82</v>
      </c>
      <c r="L20" s="132">
        <f t="shared" si="5"/>
        <v>0.73</v>
      </c>
      <c r="M20" s="123"/>
      <c r="N20" s="121">
        <v>12</v>
      </c>
      <c r="O20" s="121">
        <v>12</v>
      </c>
      <c r="Q20" s="170"/>
    </row>
    <row r="21" spans="2:17">
      <c r="B21" s="140">
        <f t="shared" si="0"/>
        <v>2027</v>
      </c>
      <c r="C21" s="141"/>
      <c r="D21" s="132">
        <f t="shared" si="4"/>
        <v>80.47</v>
      </c>
      <c r="E21" s="132">
        <f t="shared" si="4"/>
        <v>33.01</v>
      </c>
      <c r="F21" s="134">
        <f t="shared" si="1"/>
        <v>33.391319409893782</v>
      </c>
      <c r="G21" s="132">
        <f t="shared" si="4"/>
        <v>1.47</v>
      </c>
      <c r="H21" s="132">
        <f t="shared" si="4"/>
        <v>2.27</v>
      </c>
      <c r="I21" s="132">
        <v>-38.450000000000003</v>
      </c>
      <c r="J21" s="134">
        <f t="shared" si="3"/>
        <v>-1.3186805901062186</v>
      </c>
      <c r="K21" s="134">
        <f t="shared" si="2"/>
        <v>-4.4800000000000004</v>
      </c>
      <c r="L21" s="132">
        <f t="shared" si="5"/>
        <v>0.75</v>
      </c>
      <c r="M21" s="123"/>
      <c r="N21" s="121">
        <v>12</v>
      </c>
      <c r="O21" s="121">
        <v>12</v>
      </c>
    </row>
    <row r="22" spans="2:17">
      <c r="B22" s="140">
        <f t="shared" si="0"/>
        <v>2028</v>
      </c>
      <c r="C22" s="141"/>
      <c r="D22" s="132">
        <f t="shared" si="4"/>
        <v>82.4</v>
      </c>
      <c r="E22" s="132">
        <f t="shared" si="4"/>
        <v>33.799999999999997</v>
      </c>
      <c r="F22" s="134">
        <f t="shared" si="1"/>
        <v>34.191675321022714</v>
      </c>
      <c r="G22" s="132">
        <f t="shared" si="4"/>
        <v>1.51</v>
      </c>
      <c r="H22" s="132">
        <f t="shared" si="4"/>
        <v>2.3199999999999998</v>
      </c>
      <c r="I22" s="132">
        <v>-38.450000000000003</v>
      </c>
      <c r="J22" s="134">
        <f t="shared" si="3"/>
        <v>-0.42832467897729032</v>
      </c>
      <c r="K22" s="134">
        <f t="shared" si="2"/>
        <v>-1.46</v>
      </c>
      <c r="L22" s="132">
        <f t="shared" si="5"/>
        <v>0.77</v>
      </c>
      <c r="M22" s="123"/>
      <c r="N22" s="121">
        <v>12</v>
      </c>
      <c r="O22" s="121">
        <v>12</v>
      </c>
    </row>
    <row r="23" spans="2:17">
      <c r="B23" s="140">
        <f t="shared" si="0"/>
        <v>2029</v>
      </c>
      <c r="C23" s="141"/>
      <c r="D23" s="132">
        <f t="shared" si="4"/>
        <v>84.38</v>
      </c>
      <c r="E23" s="132">
        <f t="shared" si="4"/>
        <v>34.61</v>
      </c>
      <c r="F23" s="134">
        <f t="shared" si="1"/>
        <v>35.012628626923345</v>
      </c>
      <c r="G23" s="132">
        <f t="shared" si="4"/>
        <v>1.55</v>
      </c>
      <c r="H23" s="132">
        <f t="shared" si="4"/>
        <v>2.38</v>
      </c>
      <c r="I23" s="132">
        <v>-39.78</v>
      </c>
      <c r="J23" s="134">
        <f t="shared" si="3"/>
        <v>-0.83737137307665677</v>
      </c>
      <c r="K23" s="134">
        <f t="shared" si="2"/>
        <v>-2.85</v>
      </c>
      <c r="L23" s="132">
        <f t="shared" si="5"/>
        <v>0.79</v>
      </c>
      <c r="M23" s="123"/>
      <c r="N23" s="121">
        <v>12</v>
      </c>
      <c r="O23" s="121">
        <v>12</v>
      </c>
    </row>
    <row r="24" spans="2:17">
      <c r="B24" s="140">
        <f t="shared" si="0"/>
        <v>2030</v>
      </c>
      <c r="C24" s="141"/>
      <c r="D24" s="132">
        <f t="shared" si="4"/>
        <v>86.32</v>
      </c>
      <c r="E24" s="132">
        <f t="shared" si="4"/>
        <v>35.409999999999997</v>
      </c>
      <c r="F24" s="134">
        <f t="shared" si="1"/>
        <v>35.818869507987046</v>
      </c>
      <c r="G24" s="132">
        <f t="shared" si="4"/>
        <v>1.59</v>
      </c>
      <c r="H24" s="132">
        <f t="shared" si="4"/>
        <v>2.4300000000000002</v>
      </c>
      <c r="I24" s="132">
        <v>-41.11</v>
      </c>
      <c r="J24" s="134">
        <f t="shared" si="3"/>
        <v>5.5805361746537159</v>
      </c>
      <c r="K24" s="134">
        <f t="shared" si="2"/>
        <v>18.97</v>
      </c>
      <c r="L24" s="132">
        <f t="shared" si="5"/>
        <v>0.81</v>
      </c>
      <c r="M24" s="123"/>
      <c r="N24" s="121">
        <v>12</v>
      </c>
      <c r="O24" s="121">
        <v>10</v>
      </c>
    </row>
    <row r="25" spans="2:17">
      <c r="B25" s="140">
        <f t="shared" si="0"/>
        <v>2031</v>
      </c>
      <c r="C25" s="141"/>
      <c r="D25" s="132">
        <f t="shared" si="4"/>
        <v>88.31</v>
      </c>
      <c r="E25" s="132">
        <f t="shared" si="4"/>
        <v>36.22</v>
      </c>
      <c r="F25" s="134">
        <f t="shared" si="1"/>
        <v>36.642765298855068</v>
      </c>
      <c r="G25" s="132">
        <f t="shared" si="4"/>
        <v>1.63</v>
      </c>
      <c r="H25" s="132">
        <f t="shared" si="4"/>
        <v>2.4900000000000002</v>
      </c>
      <c r="I25" s="132"/>
      <c r="J25" s="134">
        <f t="shared" si="3"/>
        <v>40.762765298855072</v>
      </c>
      <c r="K25" s="134">
        <f t="shared" si="2"/>
        <v>138.53</v>
      </c>
      <c r="L25" s="132">
        <f t="shared" si="5"/>
        <v>0.83</v>
      </c>
      <c r="M25" s="123"/>
      <c r="N25" s="121">
        <v>12</v>
      </c>
      <c r="O25" s="121"/>
    </row>
    <row r="26" spans="2:17">
      <c r="B26" s="140">
        <f t="shared" si="0"/>
        <v>2032</v>
      </c>
      <c r="C26" s="141"/>
      <c r="D26" s="132">
        <f t="shared" si="4"/>
        <v>90.34</v>
      </c>
      <c r="E26" s="132">
        <f t="shared" si="4"/>
        <v>37.049999999999997</v>
      </c>
      <c r="F26" s="134">
        <f t="shared" si="1"/>
        <v>37.484315999527396</v>
      </c>
      <c r="G26" s="132">
        <f t="shared" si="4"/>
        <v>1.67</v>
      </c>
      <c r="H26" s="132">
        <f t="shared" si="4"/>
        <v>2.5499999999999998</v>
      </c>
      <c r="I26" s="132"/>
      <c r="J26" s="134">
        <f t="shared" si="3"/>
        <v>41.704315999527395</v>
      </c>
      <c r="K26" s="134">
        <f t="shared" si="2"/>
        <v>141.72999999999999</v>
      </c>
      <c r="L26" s="132">
        <f t="shared" si="5"/>
        <v>0.85</v>
      </c>
      <c r="M26" s="123"/>
      <c r="N26" s="121">
        <v>12</v>
      </c>
      <c r="O26" s="121"/>
    </row>
    <row r="27" spans="2:17">
      <c r="B27" s="140">
        <f t="shared" si="0"/>
        <v>2033</v>
      </c>
      <c r="C27" s="141"/>
      <c r="D27" s="132">
        <f t="shared" si="4"/>
        <v>92.42</v>
      </c>
      <c r="E27" s="132">
        <f t="shared" si="4"/>
        <v>37.9</v>
      </c>
      <c r="F27" s="134">
        <f t="shared" si="1"/>
        <v>38.346464094971424</v>
      </c>
      <c r="G27" s="132">
        <f t="shared" si="4"/>
        <v>1.71</v>
      </c>
      <c r="H27" s="132">
        <f t="shared" si="4"/>
        <v>2.61</v>
      </c>
      <c r="I27" s="132"/>
      <c r="J27" s="134">
        <f t="shared" si="3"/>
        <v>42.666464094971424</v>
      </c>
      <c r="K27" s="134">
        <f t="shared" si="2"/>
        <v>145</v>
      </c>
      <c r="L27" s="132">
        <f t="shared" si="5"/>
        <v>0.87</v>
      </c>
      <c r="M27" s="123"/>
      <c r="N27" s="121">
        <v>12</v>
      </c>
      <c r="O27" s="121"/>
    </row>
    <row r="28" spans="2:17">
      <c r="B28" s="140">
        <f t="shared" si="0"/>
        <v>2034</v>
      </c>
      <c r="C28" s="141"/>
      <c r="D28" s="132">
        <f t="shared" si="4"/>
        <v>94.55</v>
      </c>
      <c r="E28" s="132">
        <f t="shared" si="4"/>
        <v>38.770000000000003</v>
      </c>
      <c r="F28" s="134">
        <f t="shared" si="1"/>
        <v>39.229209585187157</v>
      </c>
      <c r="G28" s="132">
        <f t="shared" si="4"/>
        <v>1.75</v>
      </c>
      <c r="H28" s="132">
        <f t="shared" si="4"/>
        <v>2.67</v>
      </c>
      <c r="I28" s="132"/>
      <c r="J28" s="134">
        <f t="shared" si="3"/>
        <v>43.649209585187158</v>
      </c>
      <c r="K28" s="134">
        <f t="shared" si="2"/>
        <v>148.34</v>
      </c>
      <c r="L28" s="132">
        <f t="shared" si="5"/>
        <v>0.89</v>
      </c>
      <c r="M28" s="123"/>
      <c r="N28" s="121">
        <v>12</v>
      </c>
      <c r="O28" s="121"/>
    </row>
    <row r="29" spans="2:17">
      <c r="B29" s="140">
        <f t="shared" si="0"/>
        <v>2035</v>
      </c>
      <c r="C29" s="141"/>
      <c r="D29" s="132">
        <f t="shared" si="4"/>
        <v>96.63</v>
      </c>
      <c r="E29" s="132">
        <f t="shared" si="4"/>
        <v>39.619999999999997</v>
      </c>
      <c r="F29" s="134">
        <f t="shared" si="1"/>
        <v>40.091357680631191</v>
      </c>
      <c r="G29" s="132">
        <f t="shared" si="4"/>
        <v>1.79</v>
      </c>
      <c r="H29" s="132">
        <f t="shared" si="4"/>
        <v>2.73</v>
      </c>
      <c r="I29" s="132"/>
      <c r="J29" s="134">
        <f t="shared" si="3"/>
        <v>44.611357680631187</v>
      </c>
      <c r="K29" s="134">
        <f t="shared" si="2"/>
        <v>151.61000000000001</v>
      </c>
      <c r="L29" s="132">
        <f t="shared" si="5"/>
        <v>0.91</v>
      </c>
      <c r="M29" s="123"/>
      <c r="N29" s="121">
        <v>12</v>
      </c>
      <c r="O29" s="121"/>
    </row>
    <row r="30" spans="2:17">
      <c r="B30" s="140">
        <f t="shared" si="0"/>
        <v>2036</v>
      </c>
      <c r="C30" s="141"/>
      <c r="D30" s="132">
        <f t="shared" si="4"/>
        <v>98.76</v>
      </c>
      <c r="E30" s="132">
        <f t="shared" si="4"/>
        <v>40.49</v>
      </c>
      <c r="F30" s="134">
        <f t="shared" si="1"/>
        <v>40.974103170846924</v>
      </c>
      <c r="G30" s="132">
        <f t="shared" si="4"/>
        <v>1.83</v>
      </c>
      <c r="H30" s="132">
        <f t="shared" si="4"/>
        <v>2.79</v>
      </c>
      <c r="I30" s="132"/>
      <c r="J30" s="134">
        <f t="shared" si="3"/>
        <v>45.594103170846921</v>
      </c>
      <c r="K30" s="134">
        <f t="shared" si="2"/>
        <v>154.94999999999999</v>
      </c>
      <c r="L30" s="132">
        <f t="shared" si="5"/>
        <v>0.93</v>
      </c>
      <c r="M30" s="123"/>
      <c r="N30" s="121">
        <v>12</v>
      </c>
      <c r="O30" s="121"/>
    </row>
    <row r="31" spans="2:17">
      <c r="B31" s="140">
        <f t="shared" si="0"/>
        <v>2037</v>
      </c>
      <c r="C31" s="141"/>
      <c r="D31" s="132">
        <f t="shared" si="4"/>
        <v>100.93</v>
      </c>
      <c r="E31" s="132">
        <f t="shared" si="4"/>
        <v>41.38</v>
      </c>
      <c r="F31" s="134">
        <f t="shared" si="1"/>
        <v>41.874503570866977</v>
      </c>
      <c r="G31" s="132">
        <f t="shared" si="4"/>
        <v>1.87</v>
      </c>
      <c r="H31" s="132">
        <f t="shared" si="4"/>
        <v>2.85</v>
      </c>
      <c r="I31" s="132"/>
      <c r="J31" s="134">
        <f t="shared" si="3"/>
        <v>46.594503570866976</v>
      </c>
      <c r="K31" s="134">
        <f t="shared" si="2"/>
        <v>158.35</v>
      </c>
      <c r="L31" s="132">
        <f t="shared" si="5"/>
        <v>0.95</v>
      </c>
      <c r="M31" s="123"/>
      <c r="N31" s="121">
        <v>12</v>
      </c>
      <c r="O31" s="121"/>
    </row>
    <row r="32" spans="2:17">
      <c r="B32" s="140">
        <f t="shared" si="0"/>
        <v>2038</v>
      </c>
      <c r="C32" s="141"/>
      <c r="D32" s="132">
        <f t="shared" si="4"/>
        <v>103.25</v>
      </c>
      <c r="E32" s="132">
        <f t="shared" si="4"/>
        <v>42.33</v>
      </c>
      <c r="F32" s="134">
        <f t="shared" si="1"/>
        <v>42.836696155202119</v>
      </c>
      <c r="G32" s="132">
        <f t="shared" si="4"/>
        <v>1.91</v>
      </c>
      <c r="H32" s="132">
        <f t="shared" si="4"/>
        <v>2.92</v>
      </c>
      <c r="I32" s="132"/>
      <c r="J32" s="134">
        <f t="shared" si="3"/>
        <v>47.666696155202118</v>
      </c>
      <c r="K32" s="134">
        <f t="shared" si="2"/>
        <v>161.99</v>
      </c>
      <c r="L32" s="132">
        <f t="shared" si="5"/>
        <v>0.97</v>
      </c>
      <c r="M32" s="123"/>
      <c r="N32" s="121">
        <v>12</v>
      </c>
      <c r="O32" s="121"/>
    </row>
    <row r="33" spans="2:15">
      <c r="B33" s="140">
        <f t="shared" si="0"/>
        <v>2039</v>
      </c>
      <c r="C33" s="141"/>
      <c r="D33" s="132">
        <f t="shared" si="4"/>
        <v>105.62</v>
      </c>
      <c r="E33" s="132">
        <f t="shared" si="4"/>
        <v>43.3</v>
      </c>
      <c r="F33" s="134">
        <f t="shared" si="1"/>
        <v>43.819486134308974</v>
      </c>
      <c r="G33" s="132">
        <f t="shared" si="4"/>
        <v>1.95</v>
      </c>
      <c r="H33" s="132">
        <f t="shared" si="4"/>
        <v>2.99</v>
      </c>
      <c r="I33" s="132"/>
      <c r="J33" s="134">
        <f t="shared" si="3"/>
        <v>48.759486134308979</v>
      </c>
      <c r="K33" s="134">
        <f t="shared" si="2"/>
        <v>165.71</v>
      </c>
      <c r="L33" s="132">
        <f t="shared" si="5"/>
        <v>0.99</v>
      </c>
      <c r="M33" s="123"/>
      <c r="N33" s="121">
        <v>12</v>
      </c>
      <c r="O33" s="121"/>
    </row>
    <row r="34" spans="2:15">
      <c r="B34" s="140">
        <f t="shared" si="0"/>
        <v>2040</v>
      </c>
      <c r="C34" s="141"/>
      <c r="D34" s="132">
        <f t="shared" si="4"/>
        <v>108.05</v>
      </c>
      <c r="E34" s="132">
        <f t="shared" si="4"/>
        <v>44.3</v>
      </c>
      <c r="F34" s="134">
        <f t="shared" si="1"/>
        <v>44.828758478122289</v>
      </c>
      <c r="G34" s="132">
        <f t="shared" si="4"/>
        <v>1.99</v>
      </c>
      <c r="H34" s="132">
        <f t="shared" si="4"/>
        <v>3.06</v>
      </c>
      <c r="I34" s="132"/>
      <c r="J34" s="134">
        <f t="shared" si="3"/>
        <v>49.8787584781223</v>
      </c>
      <c r="K34" s="134">
        <f t="shared" si="2"/>
        <v>169.51</v>
      </c>
      <c r="L34" s="132">
        <f t="shared" si="5"/>
        <v>1.01</v>
      </c>
      <c r="M34" s="123"/>
      <c r="N34" s="121">
        <v>12</v>
      </c>
      <c r="O34" s="121"/>
    </row>
    <row r="35" spans="2:15">
      <c r="B35" s="140">
        <f t="shared" si="0"/>
        <v>2041</v>
      </c>
      <c r="C35" s="141"/>
      <c r="D35" s="132">
        <f t="shared" si="4"/>
        <v>110.54</v>
      </c>
      <c r="E35" s="132">
        <f t="shared" si="4"/>
        <v>45.32</v>
      </c>
      <c r="F35" s="134">
        <f t="shared" si="1"/>
        <v>45.861570701674701</v>
      </c>
      <c r="G35" s="132">
        <f t="shared" si="4"/>
        <v>2.04</v>
      </c>
      <c r="H35" s="132">
        <f t="shared" si="4"/>
        <v>3.13</v>
      </c>
      <c r="I35" s="132"/>
      <c r="J35" s="134">
        <f t="shared" si="3"/>
        <v>51.031570701674703</v>
      </c>
      <c r="K35" s="134">
        <f t="shared" si="2"/>
        <v>173.43</v>
      </c>
      <c r="L35" s="132">
        <f t="shared" si="5"/>
        <v>1.03</v>
      </c>
      <c r="M35" s="123"/>
      <c r="N35" s="121">
        <v>12</v>
      </c>
      <c r="O35" s="121"/>
    </row>
    <row r="36" spans="2:15">
      <c r="B36" s="140">
        <f t="shared" si="0"/>
        <v>2042</v>
      </c>
      <c r="C36" s="141"/>
      <c r="D36" s="132">
        <f t="shared" si="4"/>
        <v>113.08</v>
      </c>
      <c r="E36" s="132">
        <f t="shared" si="4"/>
        <v>46.36</v>
      </c>
      <c r="F36" s="134">
        <f t="shared" si="1"/>
        <v>46.914980319998804</v>
      </c>
      <c r="G36" s="132">
        <f t="shared" si="4"/>
        <v>2.09</v>
      </c>
      <c r="H36" s="132">
        <f t="shared" si="4"/>
        <v>3.2</v>
      </c>
      <c r="I36" s="132"/>
      <c r="J36" s="134">
        <f t="shared" si="3"/>
        <v>52.204980319998811</v>
      </c>
      <c r="K36" s="134">
        <f t="shared" si="2"/>
        <v>177.42</v>
      </c>
      <c r="L36" s="132">
        <f t="shared" si="5"/>
        <v>1.05</v>
      </c>
      <c r="M36" s="123"/>
      <c r="N36" s="121">
        <v>12</v>
      </c>
      <c r="O36" s="121"/>
    </row>
    <row r="37" spans="2:15">
      <c r="B37" s="140"/>
      <c r="C37" s="136"/>
      <c r="D37" s="132"/>
      <c r="E37" s="132"/>
      <c r="F37" s="133"/>
      <c r="G37" s="132"/>
      <c r="H37" s="132"/>
      <c r="I37" s="132"/>
      <c r="J37" s="134"/>
      <c r="K37" s="134"/>
      <c r="L37" s="143"/>
    </row>
    <row r="38" spans="2:15">
      <c r="B38" s="130"/>
      <c r="C38" s="136"/>
      <c r="D38" s="132"/>
      <c r="E38" s="132"/>
      <c r="F38" s="133"/>
      <c r="G38" s="132"/>
      <c r="H38" s="132"/>
      <c r="I38" s="132"/>
      <c r="J38" s="134"/>
      <c r="K38" s="134"/>
      <c r="L38" s="143"/>
    </row>
    <row r="39" spans="2:15">
      <c r="B39" s="130"/>
      <c r="C39" s="136"/>
      <c r="D39" s="132"/>
      <c r="E39" s="132"/>
      <c r="F39" s="133"/>
      <c r="G39" s="132"/>
      <c r="H39" s="132"/>
      <c r="I39" s="132"/>
      <c r="J39" s="134"/>
      <c r="K39" s="134"/>
      <c r="L39" s="143"/>
    </row>
    <row r="40" spans="2:15">
      <c r="B40" s="130"/>
      <c r="C40" s="136"/>
      <c r="D40" s="132"/>
      <c r="E40" s="132"/>
      <c r="F40" s="133"/>
      <c r="G40" s="132"/>
      <c r="H40" s="132"/>
      <c r="I40" s="132"/>
      <c r="J40" s="134"/>
      <c r="K40" s="134"/>
      <c r="L40" s="143"/>
    </row>
    <row r="42" spans="2:15" ht="14.25">
      <c r="B42" s="144" t="s">
        <v>27</v>
      </c>
      <c r="C42" s="145"/>
      <c r="D42" s="145"/>
      <c r="E42" s="145"/>
      <c r="F42" s="145"/>
      <c r="G42" s="145"/>
      <c r="H42" s="145"/>
      <c r="I42" s="145"/>
    </row>
    <row r="44" spans="2:15">
      <c r="B44" s="121" t="s">
        <v>72</v>
      </c>
      <c r="C44" s="146" t="s">
        <v>73</v>
      </c>
      <c r="D44" s="147" t="s">
        <v>117</v>
      </c>
    </row>
    <row r="45" spans="2:15">
      <c r="C45" s="146" t="str">
        <f>C7</f>
        <v>(a)</v>
      </c>
      <c r="D45" s="121" t="s">
        <v>74</v>
      </c>
    </row>
    <row r="46" spans="2:15">
      <c r="C46" s="146" t="str">
        <f>D7</f>
        <v>(b)</v>
      </c>
      <c r="D46" s="134" t="str">
        <f>"= "&amp;C7&amp;" x "&amp;C62</f>
        <v>= (a) x 0.0528395063331536</v>
      </c>
    </row>
    <row r="47" spans="2:15">
      <c r="C47" s="146" t="str">
        <f>F7</f>
        <v>(d)</v>
      </c>
      <c r="D47" s="134" t="str">
        <f>"= ("&amp;$D$7&amp;" + "&amp;$E$7&amp;") /  (8.76 x "&amp;TEXT(C63,"0.0%")&amp;")"</f>
        <v>= ((b) + (c)) /  (8.76 x 38.8%)</v>
      </c>
    </row>
    <row r="48" spans="2:15">
      <c r="C48" s="146" t="str">
        <f>J7</f>
        <v>(g)</v>
      </c>
      <c r="D48" s="134" t="str">
        <f>"= "&amp;$F$7&amp;" + "&amp;$I$7</f>
        <v>= (d) + (f)</v>
      </c>
    </row>
    <row r="49" spans="2:24">
      <c r="C49" s="146" t="str">
        <f>L7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Wyoming Wind Resource - 39% Capacity Factor</v>
      </c>
      <c r="D52" s="148"/>
      <c r="E52" s="148"/>
      <c r="F52" s="148"/>
      <c r="G52" s="148"/>
      <c r="H52" s="148"/>
      <c r="I52" s="148"/>
      <c r="J52" s="149"/>
      <c r="K52" s="149"/>
      <c r="L52" s="150"/>
    </row>
    <row r="53" spans="2:24" ht="13.5" thickBot="1">
      <c r="C53" s="151" t="s">
        <v>75</v>
      </c>
      <c r="D53" s="152" t="s">
        <v>76</v>
      </c>
      <c r="E53" s="152"/>
      <c r="F53" s="152"/>
      <c r="G53" s="152"/>
      <c r="H53" s="152"/>
      <c r="I53" s="153"/>
      <c r="J53" s="149"/>
      <c r="K53" s="149"/>
      <c r="L53" s="150"/>
    </row>
    <row r="55" spans="2:24">
      <c r="B55" s="85" t="s">
        <v>112</v>
      </c>
      <c r="C55" s="185">
        <v>1293.6882754756971</v>
      </c>
      <c r="D55" s="121" t="s">
        <v>74</v>
      </c>
      <c r="I55" s="121" t="s">
        <v>9</v>
      </c>
    </row>
    <row r="56" spans="2:24">
      <c r="B56" s="85" t="s">
        <v>111</v>
      </c>
      <c r="C56" s="154">
        <v>26.293898611068769</v>
      </c>
      <c r="D56" s="121" t="s">
        <v>77</v>
      </c>
      <c r="I56" s="121" t="s">
        <v>9</v>
      </c>
    </row>
    <row r="57" spans="2:24">
      <c r="B57" s="85" t="s">
        <v>111</v>
      </c>
      <c r="C57" s="159">
        <v>0.58600709999999989</v>
      </c>
      <c r="D57" s="121" t="s">
        <v>82</v>
      </c>
      <c r="I57" s="121" t="s">
        <v>79</v>
      </c>
    </row>
    <row r="58" spans="2:24">
      <c r="B58" s="85" t="s">
        <v>111</v>
      </c>
      <c r="C58" s="154">
        <v>1.1816399331260157</v>
      </c>
      <c r="D58" s="121" t="s">
        <v>78</v>
      </c>
      <c r="I58" s="121" t="s">
        <v>79</v>
      </c>
      <c r="L58" s="123"/>
      <c r="M58" s="155"/>
      <c r="N58" s="52"/>
      <c r="O58" s="174"/>
      <c r="P58" s="52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>
        <v>-12.501261943267853</v>
      </c>
      <c r="D59" s="121" t="s">
        <v>80</v>
      </c>
      <c r="I59" s="121" t="s">
        <v>79</v>
      </c>
      <c r="J59" s="220" t="s">
        <v>115</v>
      </c>
      <c r="M59" s="157"/>
      <c r="N59" s="158"/>
      <c r="P59" s="156"/>
      <c r="Q59" s="123"/>
      <c r="R59" s="123"/>
      <c r="S59" s="123"/>
      <c r="T59" s="123"/>
      <c r="U59" s="123"/>
      <c r="V59" s="123"/>
      <c r="W59" s="123"/>
      <c r="X59" s="123"/>
    </row>
    <row r="60" spans="2:24">
      <c r="B60" s="85" t="s">
        <v>111</v>
      </c>
      <c r="C60" s="159">
        <v>1.7950732843896238</v>
      </c>
      <c r="D60" s="121" t="s">
        <v>114</v>
      </c>
      <c r="I60" s="121" t="s">
        <v>79</v>
      </c>
      <c r="L60" s="157"/>
      <c r="M60" s="157"/>
      <c r="N60" s="157"/>
      <c r="O60" s="175"/>
      <c r="P60" s="156"/>
      <c r="Q60" s="123"/>
      <c r="R60" s="123"/>
      <c r="S60" s="123"/>
      <c r="T60" s="123"/>
      <c r="U60" s="123"/>
      <c r="V60" s="123"/>
      <c r="W60" s="123"/>
      <c r="X60" s="123"/>
    </row>
    <row r="61" spans="2:24">
      <c r="B61" s="85"/>
      <c r="C61" s="224"/>
      <c r="L61" s="157"/>
      <c r="M61" s="157"/>
      <c r="N61" s="157"/>
      <c r="O61" s="175"/>
      <c r="P61" s="157"/>
      <c r="S61" s="123"/>
      <c r="T61" s="123"/>
      <c r="U61" s="123"/>
      <c r="V61" s="123"/>
      <c r="W61" s="123"/>
      <c r="X61" s="123"/>
    </row>
    <row r="62" spans="2:24">
      <c r="C62" s="162">
        <v>5.2839506333153576E-2</v>
      </c>
      <c r="D62" s="121" t="s">
        <v>38</v>
      </c>
      <c r="L62" s="163"/>
      <c r="M62" s="164"/>
      <c r="N62" s="164"/>
      <c r="P62" s="165"/>
    </row>
    <row r="63" spans="2:24">
      <c r="C63" s="237">
        <v>0.38795525688946075</v>
      </c>
      <c r="D63" s="121" t="s">
        <v>39</v>
      </c>
    </row>
    <row r="64" spans="2:24" ht="13.5" thickBot="1">
      <c r="D64" s="160"/>
    </row>
    <row r="65" spans="3:15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48"/>
      <c r="L65" s="150"/>
    </row>
    <row r="66" spans="3:15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2.1999999999999999E-2</v>
      </c>
    </row>
    <row r="67" spans="3:15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2.3E-2</v>
      </c>
      <c r="H67" s="41"/>
      <c r="I67" s="87">
        <f t="shared" ref="I67:I74" si="8">I66+1</f>
        <v>2036</v>
      </c>
      <c r="J67" s="41">
        <v>2.1999999999999999E-2</v>
      </c>
    </row>
    <row r="68" spans="3:15">
      <c r="C68" s="87">
        <f t="shared" si="6"/>
        <v>2019</v>
      </c>
      <c r="D68" s="41">
        <v>0.02</v>
      </c>
      <c r="E68" s="85"/>
      <c r="F68" s="87">
        <f t="shared" si="7"/>
        <v>2028</v>
      </c>
      <c r="G68" s="41">
        <v>2.4E-2</v>
      </c>
      <c r="H68" s="41"/>
      <c r="I68" s="87">
        <f t="shared" si="8"/>
        <v>2037</v>
      </c>
      <c r="J68" s="41">
        <v>2.1999999999999999E-2</v>
      </c>
    </row>
    <row r="69" spans="3:15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2.4E-2</v>
      </c>
      <c r="H69" s="41"/>
      <c r="I69" s="87">
        <f t="shared" si="8"/>
        <v>2038</v>
      </c>
      <c r="J69" s="41">
        <v>2.3E-2</v>
      </c>
    </row>
    <row r="70" spans="3:15">
      <c r="C70" s="87">
        <f t="shared" si="6"/>
        <v>2021</v>
      </c>
      <c r="D70" s="41">
        <v>2.4E-2</v>
      </c>
      <c r="E70" s="85"/>
      <c r="F70" s="87">
        <f t="shared" si="7"/>
        <v>2030</v>
      </c>
      <c r="G70" s="41">
        <v>2.3E-2</v>
      </c>
      <c r="H70" s="41"/>
      <c r="I70" s="87">
        <f t="shared" si="8"/>
        <v>2039</v>
      </c>
      <c r="J70" s="41">
        <v>2.3E-2</v>
      </c>
    </row>
    <row r="71" spans="3:15">
      <c r="C71" s="87">
        <f t="shared" si="6"/>
        <v>2022</v>
      </c>
      <c r="D71" s="41">
        <v>2.4E-2</v>
      </c>
      <c r="E71" s="85"/>
      <c r="F71" s="87">
        <f t="shared" si="7"/>
        <v>2031</v>
      </c>
      <c r="G71" s="41">
        <v>2.3E-2</v>
      </c>
      <c r="H71" s="41"/>
      <c r="I71" s="87">
        <f t="shared" si="8"/>
        <v>2040</v>
      </c>
      <c r="J71" s="41">
        <v>2.3E-2</v>
      </c>
    </row>
    <row r="72" spans="3:15" s="123" customFormat="1">
      <c r="C72" s="87">
        <f t="shared" si="6"/>
        <v>2023</v>
      </c>
      <c r="D72" s="41">
        <v>2.4E-2</v>
      </c>
      <c r="E72" s="86"/>
      <c r="F72" s="87">
        <f t="shared" si="7"/>
        <v>2032</v>
      </c>
      <c r="G72" s="41">
        <v>2.3E-2</v>
      </c>
      <c r="H72" s="41"/>
      <c r="I72" s="87">
        <f t="shared" si="8"/>
        <v>2041</v>
      </c>
      <c r="J72" s="41">
        <v>2.3E-2</v>
      </c>
      <c r="O72" s="175"/>
    </row>
    <row r="73" spans="3:15" s="123" customFormat="1">
      <c r="C73" s="87">
        <f t="shared" si="6"/>
        <v>2024</v>
      </c>
      <c r="D73" s="41">
        <v>2.4E-2</v>
      </c>
      <c r="E73" s="86"/>
      <c r="F73" s="87">
        <f t="shared" si="7"/>
        <v>2033</v>
      </c>
      <c r="G73" s="41">
        <v>2.3E-2</v>
      </c>
      <c r="H73" s="41"/>
      <c r="I73" s="87">
        <f t="shared" si="8"/>
        <v>2042</v>
      </c>
      <c r="J73" s="41">
        <v>2.3E-2</v>
      </c>
      <c r="O73" s="175"/>
    </row>
    <row r="74" spans="3:15" s="123" customFormat="1">
      <c r="C74" s="87">
        <f t="shared" si="6"/>
        <v>2025</v>
      </c>
      <c r="D74" s="41">
        <v>2.3E-2</v>
      </c>
      <c r="E74" s="86"/>
      <c r="F74" s="87">
        <f t="shared" si="7"/>
        <v>2034</v>
      </c>
      <c r="G74" s="41">
        <v>2.3E-2</v>
      </c>
      <c r="H74" s="41"/>
      <c r="I74" s="87">
        <f t="shared" si="8"/>
        <v>2043</v>
      </c>
      <c r="J74" s="41">
        <v>2.3E-2</v>
      </c>
      <c r="O74" s="175"/>
    </row>
    <row r="75" spans="3:15" s="123" customFormat="1">
      <c r="O75" s="175"/>
    </row>
    <row r="76" spans="3:15" s="123" customFormat="1">
      <c r="O76" s="175"/>
    </row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1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B1:X102"/>
  <sheetViews>
    <sheetView workbookViewId="0">
      <selection activeCell="L12" sqref="L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8" width="9.83203125" style="121" customWidth="1"/>
    <col min="9" max="9" width="10.5" style="121" customWidth="1"/>
    <col min="10" max="11" width="12.5" style="121" customWidth="1"/>
    <col min="12" max="12" width="13.83203125" style="121" customWidth="1"/>
    <col min="13" max="14" width="9.33203125" style="121"/>
    <col min="15" max="15" width="9.33203125" style="172"/>
    <col min="16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  <c r="K1" s="120"/>
    </row>
    <row r="2" spans="2:18" ht="15.75">
      <c r="B2" s="119" t="s">
        <v>116</v>
      </c>
      <c r="C2" s="120"/>
      <c r="D2" s="120"/>
      <c r="E2" s="120"/>
      <c r="F2" s="120"/>
      <c r="G2" s="120"/>
      <c r="H2" s="120"/>
      <c r="I2" s="120"/>
      <c r="J2" s="120"/>
      <c r="K2" s="120"/>
    </row>
    <row r="3" spans="2:18" ht="15.75">
      <c r="B3" s="119" t="str">
        <f>TEXT($C$63,"0%")&amp;" Capacity Factor"</f>
        <v>39% Capacity Factor</v>
      </c>
      <c r="C3" s="120"/>
      <c r="D3" s="120"/>
      <c r="E3" s="120"/>
      <c r="F3" s="120"/>
      <c r="G3" s="120"/>
      <c r="H3" s="120"/>
      <c r="I3" s="120"/>
      <c r="J3" s="120"/>
      <c r="K3" s="120"/>
    </row>
    <row r="4" spans="2:18">
      <c r="B4" s="122"/>
      <c r="C4" s="122"/>
      <c r="D4" s="122"/>
      <c r="E4" s="122"/>
      <c r="F4" s="122"/>
      <c r="G4" s="122"/>
      <c r="H4" s="122"/>
      <c r="I4" s="122"/>
      <c r="J4" s="123"/>
      <c r="K4" s="123"/>
      <c r="L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7" t="s">
        <v>120</v>
      </c>
      <c r="I5" s="125" t="s">
        <v>70</v>
      </c>
      <c r="J5" s="125" t="s">
        <v>88</v>
      </c>
      <c r="K5" s="17" t="s">
        <v>55</v>
      </c>
      <c r="L5" s="125" t="s">
        <v>71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8" t="s">
        <v>33</v>
      </c>
      <c r="I6" s="127" t="s">
        <v>33</v>
      </c>
      <c r="J6" s="127" t="s">
        <v>33</v>
      </c>
      <c r="K6" s="19" t="s">
        <v>9</v>
      </c>
      <c r="L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/>
      <c r="I7" s="129" t="s">
        <v>7</v>
      </c>
      <c r="J7" s="129" t="s">
        <v>24</v>
      </c>
      <c r="K7" s="129" t="s">
        <v>25</v>
      </c>
      <c r="L7" s="129" t="s">
        <v>25</v>
      </c>
    </row>
    <row r="8" spans="2:18" ht="6" customHeight="1">
      <c r="L8" s="123"/>
    </row>
    <row r="9" spans="2:18" ht="15.75">
      <c r="B9" s="43" t="str">
        <f>C52</f>
        <v>2017 IRP Update Wyoming Wind Resource - 39% Capacity Factor</v>
      </c>
      <c r="C9" s="123"/>
      <c r="E9" s="123"/>
      <c r="F9" s="123"/>
      <c r="G9" s="123"/>
      <c r="H9" s="123"/>
      <c r="I9" s="123"/>
      <c r="J9" s="123"/>
      <c r="K9" s="123"/>
      <c r="L9" s="123"/>
      <c r="O9" s="121"/>
    </row>
    <row r="10" spans="2:18">
      <c r="B10" s="130">
        <v>2016</v>
      </c>
      <c r="C10" s="131"/>
      <c r="D10" s="132"/>
      <c r="E10" s="132"/>
      <c r="F10" s="133"/>
      <c r="G10" s="133"/>
      <c r="H10" s="133"/>
      <c r="I10" s="132"/>
      <c r="J10" s="134"/>
      <c r="K10" s="134"/>
      <c r="L10" s="132"/>
      <c r="O10" s="173"/>
    </row>
    <row r="11" spans="2:18">
      <c r="B11" s="130">
        <f t="shared" ref="B11:B36" si="0">B10+1</f>
        <v>2017</v>
      </c>
      <c r="C11" s="136"/>
      <c r="D11" s="132"/>
      <c r="E11" s="132">
        <f>$C$56</f>
        <v>26.293898611068769</v>
      </c>
      <c r="F11" s="133">
        <f t="shared" ref="F11:F36" si="1">(D11+E11)/(8.76*$C$63)</f>
        <v>7.7369401397035578</v>
      </c>
      <c r="G11" s="132">
        <f>$C$58</f>
        <v>1.1816399331260157</v>
      </c>
      <c r="H11" s="132">
        <f>$C$60</f>
        <v>1.7950732843896238</v>
      </c>
      <c r="I11" s="132"/>
      <c r="J11" s="134">
        <f>F11+I11+G11+H11</f>
        <v>10.713653357219197</v>
      </c>
      <c r="K11" s="134">
        <f t="shared" ref="K11:K36" si="2">ROUND(J11*$C$63*8.76,2)</f>
        <v>36.409999999999997</v>
      </c>
      <c r="L11" s="132">
        <f>$C$57</f>
        <v>0.58600709999999989</v>
      </c>
      <c r="O11" s="173"/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26.9</v>
      </c>
      <c r="F12" s="134">
        <f t="shared" si="1"/>
        <v>7.9152845622677361</v>
      </c>
      <c r="G12" s="132">
        <f>ROUND(G11*(1+(IFERROR(INDEX($D$66:$D$74,MATCH($B12,$C$66:$C$74,0),1),0)+IFERROR(INDEX($G$66:$G$74,MATCH($B12,$F$66:$F$74,0),1),0)+IFERROR(INDEX($J$66:$J$74,MATCH($B12,$I$66:$I$74,0),1),0))),2)</f>
        <v>1.21</v>
      </c>
      <c r="H12" s="132">
        <f>ROUND(H11*(1+(IFERROR(INDEX($D$66:$D$74,MATCH($B12,$C$66:$C$74,0),1),0)+IFERROR(INDEX($G$66:$G$74,MATCH($B12,$F$66:$F$74,0),1),0)+IFERROR(INDEX($J$66:$J$74,MATCH($B12,$I$66:$I$74,0),1),0))),2)</f>
        <v>1.84</v>
      </c>
      <c r="I12" s="132"/>
      <c r="J12" s="134">
        <f t="shared" ref="J12:J36" si="3">F12+I12+G12+H12</f>
        <v>10.965284562267737</v>
      </c>
      <c r="K12" s="134">
        <f t="shared" si="2"/>
        <v>37.270000000000003</v>
      </c>
      <c r="L12" s="132">
        <f>ROUND(L11*(1+(IFERROR(INDEX($D$66:$D$74,MATCH($B12,$C$66:$C$74,0),1),0)+IFERROR(INDEX($G$66:$G$74,MATCH($B12,$F$66:$F$74,0),1),0)+IFERROR(INDEX($J$66:$J$74,MATCH($B12,$I$66:$I$74,0),1),0))),2)</f>
        <v>0.6</v>
      </c>
      <c r="M12" s="123"/>
      <c r="O12" s="173"/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27.44</v>
      </c>
      <c r="F13" s="134">
        <f t="shared" si="1"/>
        <v>8.0741787505065687</v>
      </c>
      <c r="G13" s="132">
        <f t="shared" si="4"/>
        <v>1.23</v>
      </c>
      <c r="H13" s="132">
        <f t="shared" si="4"/>
        <v>1.88</v>
      </c>
      <c r="I13" s="132"/>
      <c r="J13" s="134">
        <f t="shared" si="3"/>
        <v>11.184178750506568</v>
      </c>
      <c r="K13" s="134">
        <f t="shared" si="2"/>
        <v>38.01</v>
      </c>
      <c r="L13" s="132">
        <f t="shared" ref="L13:L36" si="5">ROUND(L12*(1+(IFERROR(INDEX($D$66:$D$74,MATCH($B13,$C$66:$C$74,0),1),0)+IFERROR(INDEX($G$66:$G$74,MATCH($B13,$F$66:$F$74,0),1),0)+IFERROR(INDEX($J$66:$J$74,MATCH($B13,$I$66:$I$74,0),1),0))),2)</f>
        <v>0.61</v>
      </c>
      <c r="M13" s="123"/>
      <c r="O13" s="173"/>
    </row>
    <row r="14" spans="2:18">
      <c r="B14" s="140">
        <f t="shared" si="0"/>
        <v>2020</v>
      </c>
      <c r="C14" s="141"/>
      <c r="D14" s="132"/>
      <c r="E14" s="132">
        <f t="shared" si="4"/>
        <v>28.04</v>
      </c>
      <c r="F14" s="134">
        <f t="shared" si="1"/>
        <v>8.2507278485497153</v>
      </c>
      <c r="G14" s="132">
        <f t="shared" si="4"/>
        <v>1.26</v>
      </c>
      <c r="H14" s="132">
        <f t="shared" si="4"/>
        <v>1.92</v>
      </c>
      <c r="I14" s="132"/>
      <c r="J14" s="134">
        <f t="shared" si="3"/>
        <v>11.430727848549715</v>
      </c>
      <c r="K14" s="134">
        <f t="shared" si="2"/>
        <v>38.85</v>
      </c>
      <c r="L14" s="132">
        <f t="shared" si="5"/>
        <v>0.62</v>
      </c>
      <c r="M14" s="123"/>
      <c r="O14" s="173"/>
      <c r="P14" s="137"/>
      <c r="Q14" s="138"/>
      <c r="R14" s="139"/>
    </row>
    <row r="15" spans="2:18">
      <c r="B15" s="140">
        <f t="shared" si="0"/>
        <v>2021</v>
      </c>
      <c r="C15" s="141">
        <f>$C$55</f>
        <v>1288.7722600288894</v>
      </c>
      <c r="D15" s="132">
        <f>C15*$C$62</f>
        <v>68.098089995789152</v>
      </c>
      <c r="E15" s="132">
        <f t="shared" si="4"/>
        <v>28.71</v>
      </c>
      <c r="F15" s="134">
        <f t="shared" si="1"/>
        <v>28.485634953393888</v>
      </c>
      <c r="G15" s="132">
        <f t="shared" si="4"/>
        <v>1.29</v>
      </c>
      <c r="H15" s="132">
        <f t="shared" si="4"/>
        <v>1.97</v>
      </c>
      <c r="I15" s="132">
        <v>-34.479999999999997</v>
      </c>
      <c r="J15" s="134">
        <f t="shared" si="3"/>
        <v>-2.7343650466061096</v>
      </c>
      <c r="K15" s="134">
        <f t="shared" si="2"/>
        <v>-9.2899999999999991</v>
      </c>
      <c r="L15" s="132">
        <f t="shared" si="5"/>
        <v>0.63</v>
      </c>
      <c r="M15" s="123"/>
      <c r="O15" s="173"/>
      <c r="P15" s="138"/>
      <c r="Q15" s="138"/>
      <c r="R15" s="139"/>
    </row>
    <row r="16" spans="2:18">
      <c r="B16" s="140">
        <f t="shared" si="0"/>
        <v>2022</v>
      </c>
      <c r="C16" s="141"/>
      <c r="D16" s="132">
        <f t="shared" si="4"/>
        <v>69.73</v>
      </c>
      <c r="E16" s="132">
        <f t="shared" si="4"/>
        <v>29.4</v>
      </c>
      <c r="F16" s="134">
        <f t="shared" si="1"/>
        <v>29.168853481695194</v>
      </c>
      <c r="G16" s="132">
        <f t="shared" si="4"/>
        <v>1.32</v>
      </c>
      <c r="H16" s="132">
        <f t="shared" si="4"/>
        <v>2.02</v>
      </c>
      <c r="I16" s="132">
        <v>-34.479999999999997</v>
      </c>
      <c r="J16" s="134">
        <f t="shared" si="3"/>
        <v>-1.9711465183048023</v>
      </c>
      <c r="K16" s="134">
        <f t="shared" si="2"/>
        <v>-6.7</v>
      </c>
      <c r="L16" s="132">
        <f t="shared" si="5"/>
        <v>0.65</v>
      </c>
      <c r="M16" s="123"/>
      <c r="O16" s="173"/>
    </row>
    <row r="17" spans="2:17">
      <c r="B17" s="140">
        <f t="shared" si="0"/>
        <v>2023</v>
      </c>
      <c r="C17" s="141"/>
      <c r="D17" s="132">
        <f t="shared" si="4"/>
        <v>71.400000000000006</v>
      </c>
      <c r="E17" s="132">
        <f t="shared" si="4"/>
        <v>30.11</v>
      </c>
      <c r="F17" s="134">
        <f t="shared" si="1"/>
        <v>29.869164903933012</v>
      </c>
      <c r="G17" s="132">
        <f t="shared" si="4"/>
        <v>1.35</v>
      </c>
      <c r="H17" s="132">
        <f t="shared" si="4"/>
        <v>2.0699999999999998</v>
      </c>
      <c r="I17" s="132">
        <v>-35.799999999999997</v>
      </c>
      <c r="J17" s="134">
        <f t="shared" si="3"/>
        <v>-2.5108350960669861</v>
      </c>
      <c r="K17" s="134">
        <f t="shared" si="2"/>
        <v>-8.5299999999999994</v>
      </c>
      <c r="L17" s="132">
        <f t="shared" si="5"/>
        <v>0.67</v>
      </c>
      <c r="M17" s="123"/>
      <c r="O17" s="173"/>
      <c r="P17" s="137"/>
    </row>
    <row r="18" spans="2:17">
      <c r="B18" s="140">
        <f t="shared" si="0"/>
        <v>2024</v>
      </c>
      <c r="C18" s="141"/>
      <c r="D18" s="132">
        <f t="shared" si="4"/>
        <v>73.11</v>
      </c>
      <c r="E18" s="132">
        <f t="shared" si="4"/>
        <v>30.83</v>
      </c>
      <c r="F18" s="134">
        <f t="shared" si="1"/>
        <v>30.584188751007751</v>
      </c>
      <c r="G18" s="132">
        <f t="shared" si="4"/>
        <v>1.38</v>
      </c>
      <c r="H18" s="132">
        <f t="shared" si="4"/>
        <v>2.12</v>
      </c>
      <c r="I18" s="132">
        <v>-35.799999999999997</v>
      </c>
      <c r="J18" s="134">
        <f t="shared" si="3"/>
        <v>-1.7158112489922459</v>
      </c>
      <c r="K18" s="134">
        <f t="shared" si="2"/>
        <v>-5.83</v>
      </c>
      <c r="L18" s="132">
        <f t="shared" si="5"/>
        <v>0.69</v>
      </c>
      <c r="M18" s="123"/>
      <c r="O18" s="173"/>
    </row>
    <row r="19" spans="2:17">
      <c r="B19" s="140">
        <f t="shared" si="0"/>
        <v>2025</v>
      </c>
      <c r="C19" s="141"/>
      <c r="D19" s="132">
        <f t="shared" si="4"/>
        <v>74.790000000000006</v>
      </c>
      <c r="E19" s="132">
        <f t="shared" si="4"/>
        <v>31.54</v>
      </c>
      <c r="F19" s="134">
        <f t="shared" si="1"/>
        <v>31.287442658212957</v>
      </c>
      <c r="G19" s="132">
        <f t="shared" si="4"/>
        <v>1.41</v>
      </c>
      <c r="H19" s="132">
        <f t="shared" si="4"/>
        <v>2.17</v>
      </c>
      <c r="I19" s="132">
        <v>-37.130000000000003</v>
      </c>
      <c r="J19" s="134">
        <f t="shared" si="3"/>
        <v>-2.2625573417870459</v>
      </c>
      <c r="K19" s="134">
        <f t="shared" si="2"/>
        <v>-7.69</v>
      </c>
      <c r="L19" s="132">
        <f t="shared" si="5"/>
        <v>0.71</v>
      </c>
      <c r="M19" s="123"/>
      <c r="O19" s="173"/>
    </row>
    <row r="20" spans="2:17">
      <c r="B20" s="140">
        <f t="shared" si="0"/>
        <v>2026</v>
      </c>
      <c r="C20" s="141"/>
      <c r="D20" s="132">
        <f t="shared" si="4"/>
        <v>76.510000000000005</v>
      </c>
      <c r="E20" s="132">
        <f t="shared" si="4"/>
        <v>32.270000000000003</v>
      </c>
      <c r="F20" s="134">
        <f t="shared" si="1"/>
        <v>32.008351475222469</v>
      </c>
      <c r="G20" s="132">
        <f t="shared" si="4"/>
        <v>1.44</v>
      </c>
      <c r="H20" s="132">
        <f t="shared" si="4"/>
        <v>2.2200000000000002</v>
      </c>
      <c r="I20" s="132">
        <v>-37.130000000000003</v>
      </c>
      <c r="J20" s="134">
        <f t="shared" si="3"/>
        <v>-1.4616485247775337</v>
      </c>
      <c r="K20" s="134">
        <f t="shared" si="2"/>
        <v>-4.97</v>
      </c>
      <c r="L20" s="132">
        <f t="shared" si="5"/>
        <v>0.73</v>
      </c>
      <c r="M20" s="123"/>
      <c r="O20" s="173"/>
      <c r="Q20" s="170"/>
    </row>
    <row r="21" spans="2:17">
      <c r="B21" s="140">
        <f t="shared" si="0"/>
        <v>2027</v>
      </c>
      <c r="C21" s="141"/>
      <c r="D21" s="132">
        <f t="shared" si="4"/>
        <v>78.27</v>
      </c>
      <c r="E21" s="132">
        <f t="shared" si="4"/>
        <v>33.01</v>
      </c>
      <c r="F21" s="134">
        <f t="shared" si="1"/>
        <v>32.743972717068914</v>
      </c>
      <c r="G21" s="132">
        <f t="shared" si="4"/>
        <v>1.47</v>
      </c>
      <c r="H21" s="132">
        <f t="shared" si="4"/>
        <v>2.27</v>
      </c>
      <c r="I21" s="132">
        <v>-38.450000000000003</v>
      </c>
      <c r="J21" s="134">
        <f t="shared" si="3"/>
        <v>-1.9660272829310892</v>
      </c>
      <c r="K21" s="134">
        <f t="shared" si="2"/>
        <v>-6.68</v>
      </c>
      <c r="L21" s="132">
        <f t="shared" si="5"/>
        <v>0.75</v>
      </c>
      <c r="M21" s="123"/>
      <c r="O21" s="173"/>
    </row>
    <row r="22" spans="2:17">
      <c r="B22" s="140">
        <f t="shared" si="0"/>
        <v>2028</v>
      </c>
      <c r="C22" s="141"/>
      <c r="D22" s="132">
        <f t="shared" si="4"/>
        <v>80.150000000000006</v>
      </c>
      <c r="E22" s="132">
        <f t="shared" si="4"/>
        <v>33.799999999999997</v>
      </c>
      <c r="F22" s="134">
        <f t="shared" si="1"/>
        <v>33.529616203360916</v>
      </c>
      <c r="G22" s="132">
        <f t="shared" si="4"/>
        <v>1.51</v>
      </c>
      <c r="H22" s="132">
        <f t="shared" si="4"/>
        <v>2.3199999999999998</v>
      </c>
      <c r="I22" s="132">
        <v>-38.450000000000003</v>
      </c>
      <c r="J22" s="134">
        <f t="shared" si="3"/>
        <v>-1.0903837966390868</v>
      </c>
      <c r="K22" s="134">
        <f t="shared" si="2"/>
        <v>-3.71</v>
      </c>
      <c r="L22" s="132">
        <f t="shared" si="5"/>
        <v>0.77</v>
      </c>
      <c r="M22" s="123"/>
      <c r="O22" s="173"/>
    </row>
    <row r="23" spans="2:17">
      <c r="B23" s="140">
        <f t="shared" si="0"/>
        <v>2029</v>
      </c>
      <c r="C23" s="141"/>
      <c r="D23" s="132">
        <f t="shared" si="4"/>
        <v>82.07</v>
      </c>
      <c r="E23" s="132">
        <f t="shared" si="4"/>
        <v>34.61</v>
      </c>
      <c r="F23" s="134">
        <f t="shared" si="1"/>
        <v>34.332914599457226</v>
      </c>
      <c r="G23" s="132">
        <f t="shared" si="4"/>
        <v>1.55</v>
      </c>
      <c r="H23" s="132">
        <f t="shared" si="4"/>
        <v>2.38</v>
      </c>
      <c r="I23" s="132">
        <v>-39.78</v>
      </c>
      <c r="J23" s="134">
        <f t="shared" si="3"/>
        <v>-1.5170854005427756</v>
      </c>
      <c r="K23" s="134">
        <f t="shared" si="2"/>
        <v>-5.16</v>
      </c>
      <c r="L23" s="132">
        <f t="shared" si="5"/>
        <v>0.79</v>
      </c>
      <c r="M23" s="123"/>
      <c r="O23" s="173"/>
    </row>
    <row r="24" spans="2:17">
      <c r="B24" s="140">
        <f t="shared" si="0"/>
        <v>2030</v>
      </c>
      <c r="C24" s="141"/>
      <c r="D24" s="132">
        <f t="shared" si="4"/>
        <v>83.96</v>
      </c>
      <c r="E24" s="132">
        <f t="shared" si="4"/>
        <v>35.409999999999997</v>
      </c>
      <c r="F24" s="134">
        <f t="shared" si="1"/>
        <v>35.124443055684004</v>
      </c>
      <c r="G24" s="132">
        <f t="shared" si="4"/>
        <v>1.59</v>
      </c>
      <c r="H24" s="132">
        <f t="shared" si="4"/>
        <v>2.4300000000000002</v>
      </c>
      <c r="I24" s="132">
        <v>-41.11</v>
      </c>
      <c r="J24" s="134">
        <f t="shared" si="3"/>
        <v>-1.965556944315995</v>
      </c>
      <c r="K24" s="134">
        <f t="shared" si="2"/>
        <v>-6.68</v>
      </c>
      <c r="L24" s="132">
        <f t="shared" si="5"/>
        <v>0.81</v>
      </c>
      <c r="M24" s="123"/>
      <c r="O24" s="173"/>
    </row>
    <row r="25" spans="2:17">
      <c r="B25" s="140">
        <f t="shared" si="0"/>
        <v>2031</v>
      </c>
      <c r="C25" s="141"/>
      <c r="D25" s="132">
        <f t="shared" si="4"/>
        <v>85.89</v>
      </c>
      <c r="E25" s="132">
        <f t="shared" si="4"/>
        <v>36.22</v>
      </c>
      <c r="F25" s="134">
        <f t="shared" si="1"/>
        <v>35.930683936747705</v>
      </c>
      <c r="G25" s="132">
        <f t="shared" si="4"/>
        <v>1.63</v>
      </c>
      <c r="H25" s="132">
        <f t="shared" si="4"/>
        <v>2.4900000000000002</v>
      </c>
      <c r="I25" s="132"/>
      <c r="J25" s="134">
        <f t="shared" si="3"/>
        <v>40.05068393674771</v>
      </c>
      <c r="K25" s="134">
        <f t="shared" si="2"/>
        <v>136.11000000000001</v>
      </c>
      <c r="L25" s="132">
        <f t="shared" si="5"/>
        <v>0.83</v>
      </c>
      <c r="M25" s="123"/>
      <c r="O25" s="173"/>
    </row>
    <row r="26" spans="2:17">
      <c r="B26" s="140">
        <f t="shared" si="0"/>
        <v>2032</v>
      </c>
      <c r="C26" s="141"/>
      <c r="D26" s="132">
        <f t="shared" si="4"/>
        <v>87.87</v>
      </c>
      <c r="E26" s="132">
        <f t="shared" si="4"/>
        <v>37.049999999999997</v>
      </c>
      <c r="F26" s="134">
        <f t="shared" si="1"/>
        <v>36.757522212583112</v>
      </c>
      <c r="G26" s="132">
        <f t="shared" si="4"/>
        <v>1.67</v>
      </c>
      <c r="H26" s="132">
        <f t="shared" si="4"/>
        <v>2.5499999999999998</v>
      </c>
      <c r="I26" s="132"/>
      <c r="J26" s="134">
        <f t="shared" si="3"/>
        <v>40.977522212583111</v>
      </c>
      <c r="K26" s="134">
        <f t="shared" si="2"/>
        <v>139.26</v>
      </c>
      <c r="L26" s="132">
        <f t="shared" si="5"/>
        <v>0.85</v>
      </c>
      <c r="M26" s="123"/>
      <c r="O26" s="173"/>
    </row>
    <row r="27" spans="2:17">
      <c r="B27" s="140">
        <f t="shared" si="0"/>
        <v>2033</v>
      </c>
      <c r="C27" s="141"/>
      <c r="D27" s="132">
        <f t="shared" si="4"/>
        <v>89.89</v>
      </c>
      <c r="E27" s="132">
        <f t="shared" si="4"/>
        <v>37.9</v>
      </c>
      <c r="F27" s="134">
        <f t="shared" si="1"/>
        <v>37.602015398222825</v>
      </c>
      <c r="G27" s="132">
        <f t="shared" si="4"/>
        <v>1.71</v>
      </c>
      <c r="H27" s="132">
        <f t="shared" si="4"/>
        <v>2.61</v>
      </c>
      <c r="I27" s="132"/>
      <c r="J27" s="134">
        <f t="shared" si="3"/>
        <v>41.922015398222825</v>
      </c>
      <c r="K27" s="134">
        <f t="shared" si="2"/>
        <v>142.47</v>
      </c>
      <c r="L27" s="132">
        <f t="shared" si="5"/>
        <v>0.87</v>
      </c>
      <c r="M27" s="123"/>
      <c r="O27" s="173"/>
    </row>
    <row r="28" spans="2:17">
      <c r="B28" s="140">
        <f t="shared" si="0"/>
        <v>2034</v>
      </c>
      <c r="C28" s="141"/>
      <c r="D28" s="132">
        <f t="shared" si="4"/>
        <v>91.96</v>
      </c>
      <c r="E28" s="132">
        <f t="shared" si="4"/>
        <v>38.770000000000003</v>
      </c>
      <c r="F28" s="134">
        <f t="shared" si="1"/>
        <v>38.467105978634244</v>
      </c>
      <c r="G28" s="132">
        <f t="shared" si="4"/>
        <v>1.75</v>
      </c>
      <c r="H28" s="132">
        <f t="shared" si="4"/>
        <v>2.67</v>
      </c>
      <c r="I28" s="132"/>
      <c r="J28" s="134">
        <f t="shared" si="3"/>
        <v>42.887105978634246</v>
      </c>
      <c r="K28" s="134">
        <f t="shared" si="2"/>
        <v>145.75</v>
      </c>
      <c r="L28" s="132">
        <f t="shared" si="5"/>
        <v>0.89</v>
      </c>
      <c r="M28" s="123"/>
      <c r="O28" s="173"/>
    </row>
    <row r="29" spans="2:17">
      <c r="B29" s="140">
        <f t="shared" si="0"/>
        <v>2035</v>
      </c>
      <c r="C29" s="141"/>
      <c r="D29" s="132">
        <f t="shared" si="4"/>
        <v>93.98</v>
      </c>
      <c r="E29" s="132">
        <f t="shared" si="4"/>
        <v>39.619999999999997</v>
      </c>
      <c r="F29" s="134">
        <f t="shared" si="1"/>
        <v>39.311599164273964</v>
      </c>
      <c r="G29" s="132">
        <f t="shared" si="4"/>
        <v>1.79</v>
      </c>
      <c r="H29" s="132">
        <f t="shared" si="4"/>
        <v>2.73</v>
      </c>
      <c r="I29" s="132"/>
      <c r="J29" s="134">
        <f t="shared" si="3"/>
        <v>43.83159916427396</v>
      </c>
      <c r="K29" s="134">
        <f t="shared" si="2"/>
        <v>148.96</v>
      </c>
      <c r="L29" s="132">
        <f t="shared" si="5"/>
        <v>0.91</v>
      </c>
      <c r="M29" s="123"/>
      <c r="O29" s="173"/>
    </row>
    <row r="30" spans="2:17">
      <c r="B30" s="140">
        <f t="shared" si="0"/>
        <v>2036</v>
      </c>
      <c r="C30" s="141"/>
      <c r="D30" s="132">
        <f t="shared" si="4"/>
        <v>96.05</v>
      </c>
      <c r="E30" s="132">
        <f t="shared" si="4"/>
        <v>40.49</v>
      </c>
      <c r="F30" s="134">
        <f t="shared" si="1"/>
        <v>40.176689744685376</v>
      </c>
      <c r="G30" s="132">
        <f t="shared" si="4"/>
        <v>1.83</v>
      </c>
      <c r="H30" s="132">
        <f t="shared" si="4"/>
        <v>2.79</v>
      </c>
      <c r="I30" s="132"/>
      <c r="J30" s="134">
        <f t="shared" si="3"/>
        <v>44.796689744685374</v>
      </c>
      <c r="K30" s="134">
        <f t="shared" si="2"/>
        <v>152.24</v>
      </c>
      <c r="L30" s="132">
        <f t="shared" si="5"/>
        <v>0.93</v>
      </c>
      <c r="M30" s="123"/>
      <c r="O30" s="173"/>
    </row>
    <row r="31" spans="2:17">
      <c r="B31" s="140">
        <f t="shared" si="0"/>
        <v>2037</v>
      </c>
      <c r="C31" s="141"/>
      <c r="D31" s="132">
        <f t="shared" si="4"/>
        <v>98.16</v>
      </c>
      <c r="E31" s="132">
        <f t="shared" si="4"/>
        <v>41.38</v>
      </c>
      <c r="F31" s="134">
        <f t="shared" si="1"/>
        <v>41.059435234901109</v>
      </c>
      <c r="G31" s="132">
        <f t="shared" si="4"/>
        <v>1.87</v>
      </c>
      <c r="H31" s="132">
        <f t="shared" si="4"/>
        <v>2.85</v>
      </c>
      <c r="I31" s="132"/>
      <c r="J31" s="134">
        <f t="shared" si="3"/>
        <v>45.779435234901108</v>
      </c>
      <c r="K31" s="134">
        <f t="shared" si="2"/>
        <v>155.58000000000001</v>
      </c>
      <c r="L31" s="132">
        <f t="shared" si="5"/>
        <v>0.95</v>
      </c>
      <c r="M31" s="123"/>
      <c r="O31" s="173"/>
    </row>
    <row r="32" spans="2:17">
      <c r="B32" s="140">
        <f t="shared" si="0"/>
        <v>2038</v>
      </c>
      <c r="C32" s="141"/>
      <c r="D32" s="132">
        <f t="shared" si="4"/>
        <v>100.42</v>
      </c>
      <c r="E32" s="132">
        <f t="shared" si="4"/>
        <v>42.33</v>
      </c>
      <c r="F32" s="134">
        <f t="shared" si="1"/>
        <v>42.003972909431944</v>
      </c>
      <c r="G32" s="132">
        <f t="shared" si="4"/>
        <v>1.91</v>
      </c>
      <c r="H32" s="132">
        <f t="shared" si="4"/>
        <v>2.92</v>
      </c>
      <c r="I32" s="132"/>
      <c r="J32" s="134">
        <f t="shared" si="3"/>
        <v>46.833972909431942</v>
      </c>
      <c r="K32" s="134">
        <f t="shared" si="2"/>
        <v>159.16</v>
      </c>
      <c r="L32" s="132">
        <f t="shared" si="5"/>
        <v>0.97</v>
      </c>
      <c r="M32" s="123"/>
      <c r="O32" s="173"/>
    </row>
    <row r="33" spans="2:15">
      <c r="B33" s="140">
        <f t="shared" si="0"/>
        <v>2039</v>
      </c>
      <c r="C33" s="141"/>
      <c r="D33" s="132">
        <f t="shared" si="4"/>
        <v>102.73</v>
      </c>
      <c r="E33" s="132">
        <f t="shared" si="4"/>
        <v>43.3</v>
      </c>
      <c r="F33" s="134">
        <f t="shared" si="1"/>
        <v>42.969107978734485</v>
      </c>
      <c r="G33" s="132">
        <f t="shared" si="4"/>
        <v>1.95</v>
      </c>
      <c r="H33" s="132">
        <f t="shared" si="4"/>
        <v>2.99</v>
      </c>
      <c r="I33" s="132"/>
      <c r="J33" s="134">
        <f t="shared" si="3"/>
        <v>47.90910797873449</v>
      </c>
      <c r="K33" s="134">
        <f t="shared" si="2"/>
        <v>162.82</v>
      </c>
      <c r="L33" s="132">
        <f t="shared" si="5"/>
        <v>0.99</v>
      </c>
      <c r="M33" s="123"/>
      <c r="O33" s="173"/>
    </row>
    <row r="34" spans="2:15">
      <c r="B34" s="140">
        <f t="shared" si="0"/>
        <v>2040</v>
      </c>
      <c r="C34" s="141"/>
      <c r="D34" s="132">
        <f t="shared" si="4"/>
        <v>105.09</v>
      </c>
      <c r="E34" s="132">
        <f t="shared" si="4"/>
        <v>44.3</v>
      </c>
      <c r="F34" s="134">
        <f t="shared" si="1"/>
        <v>43.957782927776101</v>
      </c>
      <c r="G34" s="132">
        <f t="shared" si="4"/>
        <v>1.99</v>
      </c>
      <c r="H34" s="132">
        <f t="shared" si="4"/>
        <v>3.06</v>
      </c>
      <c r="I34" s="132"/>
      <c r="J34" s="134">
        <f t="shared" si="3"/>
        <v>49.007782927776105</v>
      </c>
      <c r="K34" s="134">
        <f t="shared" si="2"/>
        <v>166.55</v>
      </c>
      <c r="L34" s="132">
        <f t="shared" si="5"/>
        <v>1.01</v>
      </c>
      <c r="M34" s="123"/>
      <c r="O34" s="173"/>
    </row>
    <row r="35" spans="2:15">
      <c r="B35" s="140">
        <f t="shared" si="0"/>
        <v>2041</v>
      </c>
      <c r="C35" s="141"/>
      <c r="D35" s="132">
        <f t="shared" si="4"/>
        <v>107.51</v>
      </c>
      <c r="E35" s="132">
        <f t="shared" si="4"/>
        <v>45.32</v>
      </c>
      <c r="F35" s="134">
        <f t="shared" si="1"/>
        <v>44.969997756556815</v>
      </c>
      <c r="G35" s="132">
        <f t="shared" si="4"/>
        <v>2.04</v>
      </c>
      <c r="H35" s="132">
        <f t="shared" si="4"/>
        <v>3.13</v>
      </c>
      <c r="I35" s="132"/>
      <c r="J35" s="134">
        <f t="shared" si="3"/>
        <v>50.139997756556816</v>
      </c>
      <c r="K35" s="134">
        <f t="shared" si="2"/>
        <v>170.4</v>
      </c>
      <c r="L35" s="132">
        <f t="shared" si="5"/>
        <v>1.03</v>
      </c>
      <c r="M35" s="123"/>
      <c r="O35" s="173"/>
    </row>
    <row r="36" spans="2:15">
      <c r="B36" s="140">
        <f t="shared" si="0"/>
        <v>2042</v>
      </c>
      <c r="C36" s="141"/>
      <c r="D36" s="132">
        <f t="shared" si="4"/>
        <v>109.98</v>
      </c>
      <c r="E36" s="132">
        <f t="shared" si="4"/>
        <v>46.36</v>
      </c>
      <c r="F36" s="134">
        <f t="shared" si="1"/>
        <v>46.00280998010922</v>
      </c>
      <c r="G36" s="132">
        <f t="shared" si="4"/>
        <v>2.09</v>
      </c>
      <c r="H36" s="132">
        <f t="shared" si="4"/>
        <v>3.2</v>
      </c>
      <c r="I36" s="132"/>
      <c r="J36" s="134">
        <f t="shared" si="3"/>
        <v>51.292809980109226</v>
      </c>
      <c r="K36" s="134">
        <f t="shared" si="2"/>
        <v>174.32</v>
      </c>
      <c r="L36" s="132">
        <f t="shared" si="5"/>
        <v>1.05</v>
      </c>
      <c r="M36" s="123"/>
      <c r="O36" s="173"/>
    </row>
    <row r="37" spans="2:15">
      <c r="B37" s="140"/>
      <c r="C37" s="136"/>
      <c r="D37" s="132"/>
      <c r="E37" s="132"/>
      <c r="F37" s="133"/>
      <c r="G37" s="132"/>
      <c r="H37" s="132"/>
      <c r="I37" s="132"/>
      <c r="J37" s="134"/>
      <c r="K37" s="134"/>
      <c r="L37" s="143"/>
    </row>
    <row r="38" spans="2:15">
      <c r="B38" s="130"/>
      <c r="C38" s="136"/>
      <c r="D38" s="132"/>
      <c r="E38" s="132"/>
      <c r="F38" s="133"/>
      <c r="G38" s="132"/>
      <c r="H38" s="132"/>
      <c r="I38" s="132"/>
      <c r="J38" s="134"/>
      <c r="K38" s="134"/>
      <c r="L38" s="143"/>
    </row>
    <row r="39" spans="2:15">
      <c r="B39" s="130"/>
      <c r="C39" s="136"/>
      <c r="D39" s="132"/>
      <c r="E39" s="132"/>
      <c r="F39" s="133"/>
      <c r="G39" s="132"/>
      <c r="H39" s="132"/>
      <c r="I39" s="132"/>
      <c r="J39" s="134"/>
      <c r="K39" s="134"/>
      <c r="L39" s="143"/>
    </row>
    <row r="40" spans="2:15">
      <c r="B40" s="130"/>
      <c r="C40" s="136"/>
      <c r="D40" s="132"/>
      <c r="E40" s="132"/>
      <c r="F40" s="133"/>
      <c r="G40" s="132"/>
      <c r="H40" s="132"/>
      <c r="I40" s="132"/>
      <c r="J40" s="134"/>
      <c r="K40" s="134"/>
      <c r="L40" s="143"/>
    </row>
    <row r="42" spans="2:15" ht="14.25">
      <c r="B42" s="144" t="s">
        <v>27</v>
      </c>
      <c r="C42" s="145"/>
      <c r="D42" s="145"/>
      <c r="E42" s="145"/>
      <c r="F42" s="145"/>
      <c r="G42" s="145"/>
      <c r="H42" s="145"/>
      <c r="I42" s="145"/>
    </row>
    <row r="44" spans="2:15">
      <c r="B44" s="121" t="s">
        <v>72</v>
      </c>
      <c r="C44" s="146" t="s">
        <v>73</v>
      </c>
      <c r="D44" s="147" t="str">
        <f>'Table 3 EV2020 Wind_2020'!D44</f>
        <v>Plant Costs  - 2017 IRP Update - Table 5.4 &amp; 5.5</v>
      </c>
    </row>
    <row r="45" spans="2:15">
      <c r="C45" s="146" t="str">
        <f>C7</f>
        <v>(a)</v>
      </c>
      <c r="D45" s="121" t="s">
        <v>74</v>
      </c>
    </row>
    <row r="46" spans="2:15">
      <c r="C46" s="146" t="str">
        <f>D7</f>
        <v>(b)</v>
      </c>
      <c r="D46" s="134" t="str">
        <f>"= "&amp;C7&amp;" x "&amp;C62</f>
        <v>= (a) x 0.0528395063331536</v>
      </c>
    </row>
    <row r="47" spans="2:15">
      <c r="C47" s="146" t="str">
        <f>F7</f>
        <v>(d)</v>
      </c>
      <c r="D47" s="134" t="str">
        <f>"= ("&amp;$D$7&amp;" + "&amp;$E$7&amp;") /  (8.76 x "&amp;TEXT(C63,"0.0%")&amp;")"</f>
        <v>= ((b) + (c)) /  (8.76 x 38.8%)</v>
      </c>
    </row>
    <row r="48" spans="2:15">
      <c r="C48" s="146" t="str">
        <f>J7</f>
        <v>(g)</v>
      </c>
      <c r="D48" s="134" t="str">
        <f>"= "&amp;$F$7&amp;" + "&amp;$I$7</f>
        <v>= (d) + (f)</v>
      </c>
    </row>
    <row r="49" spans="2:24">
      <c r="C49" s="146" t="str">
        <f>L7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Wyoming Wind Resource - 39% Capacity Factor</v>
      </c>
      <c r="D52" s="148"/>
      <c r="E52" s="148"/>
      <c r="F52" s="148"/>
      <c r="G52" s="148"/>
      <c r="H52" s="148"/>
      <c r="I52" s="148"/>
      <c r="J52" s="149"/>
      <c r="K52" s="149"/>
      <c r="L52" s="150"/>
    </row>
    <row r="53" spans="2:24" ht="13.5" thickBot="1">
      <c r="C53" s="151" t="s">
        <v>75</v>
      </c>
      <c r="D53" s="152" t="s">
        <v>76</v>
      </c>
      <c r="E53" s="152"/>
      <c r="F53" s="152"/>
      <c r="G53" s="152"/>
      <c r="H53" s="152"/>
      <c r="I53" s="153"/>
      <c r="J53" s="149"/>
      <c r="K53" s="149"/>
      <c r="L53" s="150"/>
    </row>
    <row r="55" spans="2:24">
      <c r="B55" s="85" t="s">
        <v>118</v>
      </c>
      <c r="C55" s="185">
        <v>1288.7722600288894</v>
      </c>
      <c r="D55" s="121" t="s">
        <v>74</v>
      </c>
      <c r="I55" s="121" t="s">
        <v>9</v>
      </c>
    </row>
    <row r="56" spans="2:24">
      <c r="B56" s="85" t="s">
        <v>111</v>
      </c>
      <c r="C56" s="154">
        <v>26.293898611068769</v>
      </c>
      <c r="D56" s="121" t="s">
        <v>77</v>
      </c>
      <c r="I56" s="121" t="s">
        <v>9</v>
      </c>
    </row>
    <row r="57" spans="2:24">
      <c r="B57" s="85" t="s">
        <v>111</v>
      </c>
      <c r="C57" s="159">
        <v>0.58600709999999989</v>
      </c>
      <c r="D57" s="121" t="s">
        <v>82</v>
      </c>
      <c r="I57" s="121" t="s">
        <v>79</v>
      </c>
    </row>
    <row r="58" spans="2:24">
      <c r="B58" s="85" t="s">
        <v>111</v>
      </c>
      <c r="C58" s="154">
        <v>1.1816399331260157</v>
      </c>
      <c r="D58" s="121" t="s">
        <v>78</v>
      </c>
      <c r="I58" s="121" t="s">
        <v>79</v>
      </c>
      <c r="L58" s="123"/>
      <c r="M58" s="155"/>
      <c r="N58" s="52"/>
      <c r="O58" s="174"/>
      <c r="P58" s="52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>
        <v>-12.501261943267853</v>
      </c>
      <c r="D59" s="121" t="s">
        <v>80</v>
      </c>
      <c r="I59" s="121" t="s">
        <v>79</v>
      </c>
      <c r="J59" s="220" t="s">
        <v>115</v>
      </c>
      <c r="M59" s="157"/>
      <c r="N59" s="158"/>
      <c r="P59" s="156"/>
      <c r="Q59" s="123"/>
      <c r="R59" s="123"/>
      <c r="S59" s="123"/>
      <c r="T59" s="123"/>
      <c r="U59" s="123"/>
      <c r="V59" s="123"/>
      <c r="W59" s="123"/>
      <c r="X59" s="123"/>
    </row>
    <row r="60" spans="2:24">
      <c r="B60" s="85" t="s">
        <v>111</v>
      </c>
      <c r="C60" s="159">
        <v>1.7950732843896238</v>
      </c>
      <c r="D60" s="121" t="s">
        <v>114</v>
      </c>
      <c r="I60" s="121" t="s">
        <v>79</v>
      </c>
      <c r="L60" s="157"/>
      <c r="M60" s="157"/>
      <c r="N60" s="157"/>
      <c r="O60" s="175"/>
      <c r="P60" s="156"/>
      <c r="Q60" s="123"/>
      <c r="R60" s="123"/>
      <c r="S60" s="123"/>
      <c r="T60" s="123"/>
      <c r="U60" s="123"/>
      <c r="V60" s="123"/>
      <c r="W60" s="123"/>
      <c r="X60" s="123"/>
    </row>
    <row r="61" spans="2:24">
      <c r="B61" s="85"/>
      <c r="C61" s="224"/>
      <c r="L61" s="157"/>
      <c r="M61" s="157"/>
      <c r="N61" s="157"/>
      <c r="O61" s="175"/>
      <c r="P61" s="157"/>
      <c r="S61" s="123"/>
      <c r="T61" s="123"/>
      <c r="U61" s="123"/>
      <c r="V61" s="123"/>
      <c r="W61" s="123"/>
      <c r="X61" s="123"/>
    </row>
    <row r="62" spans="2:24">
      <c r="C62" s="162">
        <v>5.2839506333153576E-2</v>
      </c>
      <c r="D62" s="121" t="s">
        <v>38</v>
      </c>
      <c r="L62" s="163"/>
      <c r="M62" s="164"/>
      <c r="N62" s="164"/>
      <c r="P62" s="165"/>
    </row>
    <row r="63" spans="2:24">
      <c r="C63" s="186">
        <v>0.38795525688946075</v>
      </c>
      <c r="D63" s="121" t="s">
        <v>39</v>
      </c>
    </row>
    <row r="64" spans="2:24" ht="13.5" thickBot="1">
      <c r="D64" s="160"/>
    </row>
    <row r="65" spans="3:15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48"/>
      <c r="L65" s="150"/>
    </row>
    <row r="66" spans="3:15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2.1999999999999999E-2</v>
      </c>
    </row>
    <row r="67" spans="3:15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2.3E-2</v>
      </c>
      <c r="H67" s="41"/>
      <c r="I67" s="87">
        <f t="shared" ref="I67:I74" si="8">I66+1</f>
        <v>2036</v>
      </c>
      <c r="J67" s="41">
        <v>2.1999999999999999E-2</v>
      </c>
    </row>
    <row r="68" spans="3:15">
      <c r="C68" s="87">
        <f t="shared" si="6"/>
        <v>2019</v>
      </c>
      <c r="D68" s="41">
        <v>0.02</v>
      </c>
      <c r="E68" s="85"/>
      <c r="F68" s="87">
        <f t="shared" si="7"/>
        <v>2028</v>
      </c>
      <c r="G68" s="41">
        <v>2.4E-2</v>
      </c>
      <c r="H68" s="41"/>
      <c r="I68" s="87">
        <f t="shared" si="8"/>
        <v>2037</v>
      </c>
      <c r="J68" s="41">
        <v>2.1999999999999999E-2</v>
      </c>
    </row>
    <row r="69" spans="3:15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2.4E-2</v>
      </c>
      <c r="H69" s="41"/>
      <c r="I69" s="87">
        <f t="shared" si="8"/>
        <v>2038</v>
      </c>
      <c r="J69" s="41">
        <v>2.3E-2</v>
      </c>
    </row>
    <row r="70" spans="3:15">
      <c r="C70" s="87">
        <f t="shared" si="6"/>
        <v>2021</v>
      </c>
      <c r="D70" s="41">
        <v>2.4E-2</v>
      </c>
      <c r="E70" s="85"/>
      <c r="F70" s="87">
        <f t="shared" si="7"/>
        <v>2030</v>
      </c>
      <c r="G70" s="41">
        <v>2.3E-2</v>
      </c>
      <c r="H70" s="41"/>
      <c r="I70" s="87">
        <f t="shared" si="8"/>
        <v>2039</v>
      </c>
      <c r="J70" s="41">
        <v>2.3E-2</v>
      </c>
    </row>
    <row r="71" spans="3:15">
      <c r="C71" s="87">
        <f t="shared" si="6"/>
        <v>2022</v>
      </c>
      <c r="D71" s="41">
        <v>2.4E-2</v>
      </c>
      <c r="E71" s="85"/>
      <c r="F71" s="87">
        <f t="shared" si="7"/>
        <v>2031</v>
      </c>
      <c r="G71" s="41">
        <v>2.3E-2</v>
      </c>
      <c r="H71" s="41"/>
      <c r="I71" s="87">
        <f t="shared" si="8"/>
        <v>2040</v>
      </c>
      <c r="J71" s="41">
        <v>2.3E-2</v>
      </c>
    </row>
    <row r="72" spans="3:15" s="123" customFormat="1">
      <c r="C72" s="87">
        <f t="shared" si="6"/>
        <v>2023</v>
      </c>
      <c r="D72" s="41">
        <v>2.4E-2</v>
      </c>
      <c r="E72" s="86"/>
      <c r="F72" s="87">
        <f t="shared" si="7"/>
        <v>2032</v>
      </c>
      <c r="G72" s="41">
        <v>2.3E-2</v>
      </c>
      <c r="H72" s="41"/>
      <c r="I72" s="87">
        <f t="shared" si="8"/>
        <v>2041</v>
      </c>
      <c r="J72" s="41">
        <v>2.3E-2</v>
      </c>
      <c r="O72" s="175"/>
    </row>
    <row r="73" spans="3:15" s="123" customFormat="1">
      <c r="C73" s="87">
        <f t="shared" si="6"/>
        <v>2024</v>
      </c>
      <c r="D73" s="41">
        <v>2.4E-2</v>
      </c>
      <c r="E73" s="86"/>
      <c r="F73" s="87">
        <f t="shared" si="7"/>
        <v>2033</v>
      </c>
      <c r="G73" s="41">
        <v>2.3E-2</v>
      </c>
      <c r="H73" s="41"/>
      <c r="I73" s="87">
        <f t="shared" si="8"/>
        <v>2042</v>
      </c>
      <c r="J73" s="41">
        <v>2.3E-2</v>
      </c>
      <c r="O73" s="175"/>
    </row>
    <row r="74" spans="3:15" s="123" customFormat="1">
      <c r="C74" s="87">
        <f t="shared" si="6"/>
        <v>2025</v>
      </c>
      <c r="D74" s="41">
        <v>2.3E-2</v>
      </c>
      <c r="E74" s="86"/>
      <c r="F74" s="87">
        <f t="shared" si="7"/>
        <v>2034</v>
      </c>
      <c r="G74" s="41">
        <v>2.3E-2</v>
      </c>
      <c r="H74" s="41"/>
      <c r="I74" s="87">
        <f t="shared" si="8"/>
        <v>2043</v>
      </c>
      <c r="J74" s="41">
        <v>2.3E-2</v>
      </c>
      <c r="O74" s="175"/>
    </row>
    <row r="75" spans="3:15" s="123" customFormat="1">
      <c r="O75" s="175"/>
    </row>
    <row r="76" spans="3:15" s="123" customFormat="1">
      <c r="O76" s="175"/>
    </row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B1:O345"/>
  <sheetViews>
    <sheetView view="pageBreakPreview" topLeftCell="A2" zoomScale="60" zoomScaleNormal="100" workbookViewId="0">
      <selection activeCell="S22" sqref="S22"/>
    </sheetView>
  </sheetViews>
  <sheetFormatPr defaultColWidth="9.33203125" defaultRowHeight="12.75"/>
  <cols>
    <col min="1" max="1" width="9.33203125" style="3"/>
    <col min="2" max="2" width="15" style="3" customWidth="1"/>
    <col min="3" max="3" width="27" style="3" customWidth="1"/>
    <col min="4" max="4" width="19.5" style="3" customWidth="1"/>
    <col min="5" max="5" width="17" style="3" customWidth="1"/>
    <col min="6" max="6" width="0" style="3" hidden="1" customWidth="1"/>
    <col min="7" max="7" width="15" style="46" hidden="1" customWidth="1"/>
    <col min="8" max="8" width="16.6640625" style="32" hidden="1" customWidth="1"/>
    <col min="9" max="9" width="11.1640625" style="3" hidden="1" customWidth="1"/>
    <col min="10" max="10" width="9.33203125" style="3" hidden="1" customWidth="1"/>
    <col min="11" max="11" width="9.33203125" style="94" hidden="1" customWidth="1"/>
    <col min="12" max="12" width="10.33203125" style="94" hidden="1" customWidth="1"/>
    <col min="13" max="13" width="13.83203125" style="94" hidden="1" customWidth="1"/>
    <col min="14" max="14" width="12.83203125" style="3" hidden="1" customWidth="1"/>
    <col min="15" max="15" width="13.33203125" style="3" hidden="1" customWidth="1"/>
    <col min="16" max="16" width="9.33203125" style="3" customWidth="1"/>
    <col min="17" max="16384" width="9.33203125" style="3"/>
  </cols>
  <sheetData>
    <row r="1" spans="2:15" ht="15.75" hidden="1">
      <c r="B1" s="1" t="s">
        <v>37</v>
      </c>
      <c r="C1" s="1"/>
      <c r="G1" s="29"/>
    </row>
    <row r="2" spans="2:15" ht="5.25" customHeight="1">
      <c r="B2" s="1"/>
      <c r="C2" s="1"/>
      <c r="G2" s="29"/>
    </row>
    <row r="3" spans="2:15" ht="15.75">
      <c r="B3" s="1" t="s">
        <v>58</v>
      </c>
      <c r="C3" s="1"/>
      <c r="G3" s="29"/>
    </row>
    <row r="4" spans="2:15" ht="15.75">
      <c r="B4" s="1" t="s">
        <v>32</v>
      </c>
      <c r="C4" s="1"/>
      <c r="G4" s="95" t="s">
        <v>31</v>
      </c>
    </row>
    <row r="5" spans="2:15" ht="15.75">
      <c r="B5" s="1" t="str">
        <f ca="1">'Table 1'!$B$5</f>
        <v>QF - Sch37 - UT - Solar T - 10.0 MW and 31.0% CF</v>
      </c>
      <c r="C5" s="1"/>
      <c r="G5" s="96">
        <v>43553</v>
      </c>
    </row>
    <row r="6" spans="2:15">
      <c r="B6" s="11"/>
      <c r="C6" s="11"/>
      <c r="G6" s="29"/>
    </row>
    <row r="7" spans="2:15" ht="14.25">
      <c r="B7" s="21"/>
      <c r="C7" s="28" t="s">
        <v>28</v>
      </c>
      <c r="G7" s="29"/>
    </row>
    <row r="8" spans="2:15">
      <c r="B8" s="22"/>
      <c r="C8" s="16" t="s">
        <v>29</v>
      </c>
      <c r="D8" s="16" t="s">
        <v>29</v>
      </c>
      <c r="E8" s="16" t="s">
        <v>29</v>
      </c>
      <c r="G8" s="29"/>
    </row>
    <row r="9" spans="2:15">
      <c r="B9" s="22" t="s">
        <v>0</v>
      </c>
      <c r="C9" s="22" t="str">
        <f>M16</f>
        <v>IRP - Utah Greenfield</v>
      </c>
      <c r="D9" s="22" t="str">
        <f>N15</f>
        <v>IRP West Side</v>
      </c>
      <c r="E9" s="22" t="str">
        <f>O16</f>
        <v>IRP - Wyo NE</v>
      </c>
      <c r="G9" s="29"/>
    </row>
    <row r="10" spans="2:15">
      <c r="B10" s="23"/>
      <c r="C10" s="24" t="s">
        <v>23</v>
      </c>
      <c r="D10" s="24" t="s">
        <v>23</v>
      </c>
      <c r="E10" s="24" t="s">
        <v>23</v>
      </c>
      <c r="G10" s="97"/>
      <c r="H10" s="98"/>
    </row>
    <row r="11" spans="2:15" hidden="1">
      <c r="C11" s="12"/>
      <c r="G11" s="97"/>
      <c r="H11" s="98"/>
    </row>
    <row r="12" spans="2:15" hidden="1">
      <c r="C12" s="25"/>
      <c r="G12" s="97"/>
      <c r="H12" s="98"/>
    </row>
    <row r="13" spans="2:15" ht="6" customHeight="1">
      <c r="G13" s="99"/>
      <c r="H13" s="100"/>
    </row>
    <row r="14" spans="2:15">
      <c r="B14" s="26">
        <v>2016</v>
      </c>
      <c r="C14" s="27">
        <f>ROUND(SUMIF($K$17:$K$340,$B14,$H$17:$H$340)/COUNTIF($K$17:$K$340,$B14),2)</f>
        <v>2.3199999999999998</v>
      </c>
      <c r="D14" s="27">
        <f>ROUND(SUMIF($K$17:$K$340,$B14,$I$17:$I$340)/COUNTIF($K$17:$K$340,$B14),2)</f>
        <v>2.2999999999999998</v>
      </c>
      <c r="E14" s="27">
        <f>ROUND(SUMIF($K$17:$K$340,$B14,$J$17:$J$340)/COUNTIF($K$17:$K$340,$B14),2)</f>
        <v>2.35</v>
      </c>
      <c r="G14" s="101"/>
      <c r="H14" s="33"/>
    </row>
    <row r="15" spans="2:15" ht="13.5" thickBot="1">
      <c r="B15" s="26">
        <f t="shared" ref="B15:B40" si="0">B14+1</f>
        <v>2017</v>
      </c>
      <c r="C15" s="27">
        <f t="shared" ref="C15:C39" si="1">ROUND(SUMIF($K$17:$K$340,$B15,$H$17:$H$340)/COUNTIF($K$17:$K$340,$B15),2)</f>
        <v>2.65</v>
      </c>
      <c r="D15" s="27">
        <f t="shared" ref="D15:D40" si="2">ROUND(SUMIF($K$17:$K$340,$B15,$I$17:$I$340)/COUNTIF($K$17:$K$340,$B15),2)</f>
        <v>3.31</v>
      </c>
      <c r="E15" s="27">
        <f t="shared" ref="E15:E40" si="3">ROUND(SUMIF($K$17:$K$340,$B15,$J$17:$J$340)/COUNTIF($K$17:$K$340,$B15),2)</f>
        <v>2.66</v>
      </c>
      <c r="G15" s="30"/>
      <c r="H15" s="34" t="s">
        <v>66</v>
      </c>
      <c r="I15" s="3" t="s">
        <v>67</v>
      </c>
      <c r="J15" s="3" t="s">
        <v>68</v>
      </c>
      <c r="N15" s="3" t="s">
        <v>67</v>
      </c>
    </row>
    <row r="16" spans="2:15" ht="13.5" thickBot="1">
      <c r="B16" s="26">
        <f t="shared" si="0"/>
        <v>2018</v>
      </c>
      <c r="C16" s="27">
        <f t="shared" si="1"/>
        <v>2.59</v>
      </c>
      <c r="D16" s="27">
        <f t="shared" si="2"/>
        <v>3.23</v>
      </c>
      <c r="E16" s="27">
        <f t="shared" si="3"/>
        <v>2.6</v>
      </c>
      <c r="G16" s="30" t="s">
        <v>30</v>
      </c>
      <c r="H16" s="34" t="s">
        <v>29</v>
      </c>
      <c r="I16" s="34" t="s">
        <v>29</v>
      </c>
      <c r="J16" s="34" t="s">
        <v>29</v>
      </c>
      <c r="K16" s="102" t="s">
        <v>0</v>
      </c>
      <c r="M16" s="103" t="str">
        <f>IF(_30_Geo_West&gt;0,"IRP - Wyo NE",IF(_436_CCCT_WestMain&gt;0,"West Side","IRP - Utah Greenfield"))</f>
        <v>IRP - Utah Greenfield</v>
      </c>
      <c r="N16" s="103" t="s">
        <v>113</v>
      </c>
      <c r="O16" s="103" t="s">
        <v>68</v>
      </c>
    </row>
    <row r="17" spans="2:15" ht="13.5" thickBot="1">
      <c r="B17" s="26">
        <f t="shared" si="0"/>
        <v>2019</v>
      </c>
      <c r="C17" s="27">
        <f t="shared" si="1"/>
        <v>2.75</v>
      </c>
      <c r="D17" s="27">
        <f t="shared" si="2"/>
        <v>4.37</v>
      </c>
      <c r="E17" s="27">
        <f t="shared" si="3"/>
        <v>2.4300000000000002</v>
      </c>
      <c r="G17" s="31">
        <v>42370</v>
      </c>
      <c r="H17" s="35">
        <v>2.2763825364431489</v>
      </c>
      <c r="I17" s="35">
        <v>2.3748742653912789</v>
      </c>
      <c r="J17" s="35">
        <v>2.2757987901986261</v>
      </c>
      <c r="K17" s="104">
        <f t="shared" ref="K17:K64" si="4">YEAR(G17)</f>
        <v>2016</v>
      </c>
      <c r="M17" s="105">
        <v>47</v>
      </c>
      <c r="N17" s="105">
        <v>43</v>
      </c>
      <c r="O17" s="105">
        <v>46</v>
      </c>
    </row>
    <row r="18" spans="2:15">
      <c r="B18" s="26">
        <f t="shared" si="0"/>
        <v>2020</v>
      </c>
      <c r="C18" s="27">
        <f t="shared" si="1"/>
        <v>2.37</v>
      </c>
      <c r="D18" s="27">
        <f t="shared" si="2"/>
        <v>2.33</v>
      </c>
      <c r="E18" s="27">
        <f t="shared" si="3"/>
        <v>2.17</v>
      </c>
      <c r="G18" s="31">
        <v>42401</v>
      </c>
      <c r="H18" s="35">
        <v>1.8452064945978397</v>
      </c>
      <c r="I18" s="35">
        <v>1.7746276302006363</v>
      </c>
      <c r="J18" s="35">
        <v>1.8289735727586562</v>
      </c>
      <c r="K18" s="104">
        <f t="shared" si="4"/>
        <v>2016</v>
      </c>
    </row>
    <row r="19" spans="2:15">
      <c r="B19" s="26">
        <f t="shared" si="0"/>
        <v>2021</v>
      </c>
      <c r="C19" s="27">
        <f t="shared" si="1"/>
        <v>2.25</v>
      </c>
      <c r="D19" s="27">
        <f t="shared" si="2"/>
        <v>2.14</v>
      </c>
      <c r="E19" s="27">
        <f t="shared" si="3"/>
        <v>2.13</v>
      </c>
      <c r="G19" s="31">
        <v>42430</v>
      </c>
      <c r="H19" s="35">
        <v>1.5253593249607535</v>
      </c>
      <c r="I19" s="35">
        <v>1.4851256469456469</v>
      </c>
      <c r="J19" s="35">
        <v>1.5765269848510393</v>
      </c>
      <c r="K19" s="104">
        <f t="shared" si="4"/>
        <v>2016</v>
      </c>
    </row>
    <row r="20" spans="2:15">
      <c r="B20" s="26">
        <f t="shared" si="0"/>
        <v>2022</v>
      </c>
      <c r="C20" s="27">
        <f t="shared" si="1"/>
        <v>2.36</v>
      </c>
      <c r="D20" s="27">
        <f t="shared" si="2"/>
        <v>2.2799999999999998</v>
      </c>
      <c r="E20" s="27">
        <f t="shared" si="3"/>
        <v>2.2400000000000002</v>
      </c>
      <c r="G20" s="31">
        <v>42461</v>
      </c>
      <c r="H20" s="35">
        <v>1.6910448299319725</v>
      </c>
      <c r="I20" s="35">
        <v>1.4973848492599942</v>
      </c>
      <c r="J20" s="35">
        <v>1.7513146360624383</v>
      </c>
      <c r="K20" s="104">
        <f t="shared" si="4"/>
        <v>2016</v>
      </c>
    </row>
    <row r="21" spans="2:15">
      <c r="B21" s="26">
        <f t="shared" si="0"/>
        <v>2023</v>
      </c>
      <c r="C21" s="27">
        <f t="shared" si="1"/>
        <v>2.5299999999999998</v>
      </c>
      <c r="D21" s="27">
        <f t="shared" si="2"/>
        <v>2.4900000000000002</v>
      </c>
      <c r="E21" s="27">
        <f t="shared" si="3"/>
        <v>2.41</v>
      </c>
      <c r="G21" s="31">
        <v>42491</v>
      </c>
      <c r="H21" s="35">
        <v>1.7310108163265305</v>
      </c>
      <c r="I21" s="35">
        <v>1.5718715629148743</v>
      </c>
      <c r="J21" s="35">
        <v>1.8004724578470166</v>
      </c>
      <c r="K21" s="104">
        <f t="shared" si="4"/>
        <v>2016</v>
      </c>
    </row>
    <row r="22" spans="2:15">
      <c r="B22" s="26">
        <f t="shared" si="0"/>
        <v>2024</v>
      </c>
      <c r="C22" s="27">
        <f t="shared" si="1"/>
        <v>2.82</v>
      </c>
      <c r="D22" s="27">
        <f t="shared" si="2"/>
        <v>2.84</v>
      </c>
      <c r="E22" s="27">
        <f t="shared" si="3"/>
        <v>2.7</v>
      </c>
      <c r="G22" s="31">
        <v>42522</v>
      </c>
      <c r="H22" s="35">
        <v>2.3388150491307629</v>
      </c>
      <c r="I22" s="35">
        <v>2.1751230113991165</v>
      </c>
      <c r="J22" s="35">
        <v>2.3647654677733372</v>
      </c>
      <c r="K22" s="104">
        <f t="shared" si="4"/>
        <v>2016</v>
      </c>
    </row>
    <row r="23" spans="2:15">
      <c r="B23" s="26">
        <f t="shared" si="0"/>
        <v>2025</v>
      </c>
      <c r="C23" s="27">
        <f t="shared" si="1"/>
        <v>3.19</v>
      </c>
      <c r="D23" s="27">
        <f t="shared" si="2"/>
        <v>3.18</v>
      </c>
      <c r="E23" s="27">
        <f t="shared" si="3"/>
        <v>3.06</v>
      </c>
      <c r="G23" s="31">
        <v>42552</v>
      </c>
      <c r="H23" s="35">
        <v>2.58101081632653</v>
      </c>
      <c r="I23" s="35">
        <v>2.5037871798230165</v>
      </c>
      <c r="J23" s="35">
        <v>2.6063456138089238</v>
      </c>
      <c r="K23" s="104">
        <f t="shared" si="4"/>
        <v>2016</v>
      </c>
    </row>
    <row r="24" spans="2:15">
      <c r="B24" s="26">
        <f t="shared" si="0"/>
        <v>2026</v>
      </c>
      <c r="C24" s="27">
        <f t="shared" si="1"/>
        <v>3.42</v>
      </c>
      <c r="D24" s="27">
        <f t="shared" si="2"/>
        <v>3.44</v>
      </c>
      <c r="E24" s="27">
        <f t="shared" si="3"/>
        <v>3.29</v>
      </c>
      <c r="G24" s="31">
        <v>42583</v>
      </c>
      <c r="H24" s="35">
        <v>2.6353985714285706</v>
      </c>
      <c r="I24" s="35">
        <v>2.6477537958754924</v>
      </c>
      <c r="J24" s="35">
        <v>2.6355990076984344</v>
      </c>
      <c r="K24" s="104">
        <f t="shared" si="4"/>
        <v>2016</v>
      </c>
    </row>
    <row r="25" spans="2:15">
      <c r="B25" s="26">
        <f t="shared" si="0"/>
        <v>2027</v>
      </c>
      <c r="C25" s="27">
        <f t="shared" si="1"/>
        <v>3.56</v>
      </c>
      <c r="D25" s="27">
        <f t="shared" si="2"/>
        <v>3.6</v>
      </c>
      <c r="E25" s="27">
        <f t="shared" si="3"/>
        <v>3.44</v>
      </c>
      <c r="G25" s="31">
        <v>42614</v>
      </c>
      <c r="H25" s="35">
        <v>2.7123373469387757</v>
      </c>
      <c r="I25" s="35">
        <v>2.7714741535603351</v>
      </c>
      <c r="J25" s="35">
        <v>2.7681537930798932</v>
      </c>
      <c r="K25" s="104">
        <f t="shared" si="4"/>
        <v>2016</v>
      </c>
    </row>
    <row r="26" spans="2:15">
      <c r="B26" s="26">
        <f t="shared" si="0"/>
        <v>2028</v>
      </c>
      <c r="C26" s="27">
        <f t="shared" si="1"/>
        <v>3.8</v>
      </c>
      <c r="D26" s="27">
        <f t="shared" si="2"/>
        <v>3.86</v>
      </c>
      <c r="E26" s="27">
        <f t="shared" si="3"/>
        <v>3.67</v>
      </c>
      <c r="G26" s="31">
        <v>42644</v>
      </c>
      <c r="H26" s="35">
        <v>2.6862698430141281</v>
      </c>
      <c r="I26" s="35">
        <v>2.6942040298820258</v>
      </c>
      <c r="J26" s="35">
        <v>2.7499682086675996</v>
      </c>
      <c r="K26" s="104">
        <f t="shared" si="4"/>
        <v>2016</v>
      </c>
    </row>
    <row r="27" spans="2:15">
      <c r="B27" s="26">
        <f t="shared" si="0"/>
        <v>2029</v>
      </c>
      <c r="C27" s="27">
        <f t="shared" si="1"/>
        <v>3.94</v>
      </c>
      <c r="D27" s="27">
        <f t="shared" si="2"/>
        <v>4.0199999999999996</v>
      </c>
      <c r="E27" s="27">
        <f t="shared" si="3"/>
        <v>3.81</v>
      </c>
      <c r="G27" s="31">
        <v>42675</v>
      </c>
      <c r="H27" s="35">
        <v>2.269616258503401</v>
      </c>
      <c r="I27" s="35">
        <v>2.2676824839611038</v>
      </c>
      <c r="J27" s="35">
        <v>2.3066994090924613</v>
      </c>
      <c r="K27" s="104">
        <f t="shared" si="4"/>
        <v>2016</v>
      </c>
    </row>
    <row r="28" spans="2:15">
      <c r="B28" s="26">
        <f t="shared" si="0"/>
        <v>2030</v>
      </c>
      <c r="C28" s="27">
        <f t="shared" si="1"/>
        <v>4.0999999999999996</v>
      </c>
      <c r="D28" s="27">
        <f t="shared" si="2"/>
        <v>4.16</v>
      </c>
      <c r="E28" s="27">
        <f t="shared" si="3"/>
        <v>3.96</v>
      </c>
      <c r="G28" s="31">
        <v>42705</v>
      </c>
      <c r="H28" s="35">
        <v>3.5123636800526663</v>
      </c>
      <c r="I28" s="35">
        <v>3.8167860057158185</v>
      </c>
      <c r="J28" s="35">
        <v>3.5518748027461844</v>
      </c>
      <c r="K28" s="104">
        <f t="shared" si="4"/>
        <v>2016</v>
      </c>
    </row>
    <row r="29" spans="2:15">
      <c r="B29" s="26">
        <f t="shared" si="0"/>
        <v>2031</v>
      </c>
      <c r="C29" s="27">
        <f t="shared" si="1"/>
        <v>4.4000000000000004</v>
      </c>
      <c r="D29" s="27">
        <f t="shared" si="2"/>
        <v>4.45</v>
      </c>
      <c r="E29" s="27">
        <f t="shared" si="3"/>
        <v>4.2699999999999996</v>
      </c>
      <c r="G29" s="31">
        <v>42736</v>
      </c>
      <c r="H29" s="35">
        <v>2.9365659189280224</v>
      </c>
      <c r="I29" s="35">
        <v>2.8135887402859616</v>
      </c>
      <c r="J29" s="35">
        <v>3.0826510126176525</v>
      </c>
      <c r="K29" s="104">
        <f t="shared" si="4"/>
        <v>2017</v>
      </c>
    </row>
    <row r="30" spans="2:15">
      <c r="B30" s="26">
        <f t="shared" si="0"/>
        <v>2032</v>
      </c>
      <c r="C30" s="27">
        <f t="shared" si="1"/>
        <v>4.6500000000000004</v>
      </c>
      <c r="D30" s="27">
        <f t="shared" si="2"/>
        <v>4.68</v>
      </c>
      <c r="E30" s="27">
        <f t="shared" si="3"/>
        <v>4.51</v>
      </c>
      <c r="G30" s="31">
        <v>42767</v>
      </c>
      <c r="H30" s="35">
        <v>2.2424949344592338</v>
      </c>
      <c r="I30" s="35">
        <v>2.2559061081726517</v>
      </c>
      <c r="J30" s="35">
        <v>2.2490598127356938</v>
      </c>
      <c r="K30" s="104">
        <f t="shared" si="4"/>
        <v>2017</v>
      </c>
    </row>
    <row r="31" spans="2:15">
      <c r="B31" s="26">
        <f t="shared" si="0"/>
        <v>2033</v>
      </c>
      <c r="C31" s="27">
        <f t="shared" si="1"/>
        <v>5.04</v>
      </c>
      <c r="D31" s="27">
        <f t="shared" si="2"/>
        <v>5.03</v>
      </c>
      <c r="E31" s="27">
        <f t="shared" si="3"/>
        <v>4.8899999999999997</v>
      </c>
      <c r="G31" s="31">
        <v>42795</v>
      </c>
      <c r="H31" s="35">
        <v>2.1136794713706815</v>
      </c>
      <c r="I31" s="35">
        <v>2.1843639754367272</v>
      </c>
      <c r="J31" s="35">
        <v>2.1613389321133352</v>
      </c>
      <c r="K31" s="104">
        <f t="shared" si="4"/>
        <v>2017</v>
      </c>
    </row>
    <row r="32" spans="2:15">
      <c r="B32" s="26">
        <f t="shared" si="0"/>
        <v>2034</v>
      </c>
      <c r="C32" s="27">
        <f t="shared" si="1"/>
        <v>5.19</v>
      </c>
      <c r="D32" s="27">
        <f t="shared" si="2"/>
        <v>5.17</v>
      </c>
      <c r="E32" s="27">
        <f t="shared" si="3"/>
        <v>5.05</v>
      </c>
      <c r="G32" s="31">
        <v>42826</v>
      </c>
      <c r="H32" s="35">
        <v>1.9776764449626556</v>
      </c>
      <c r="I32" s="35">
        <v>2.02262576128114</v>
      </c>
      <c r="J32" s="35">
        <v>2.0694667469637662</v>
      </c>
      <c r="K32" s="104">
        <f t="shared" si="4"/>
        <v>2017</v>
      </c>
    </row>
    <row r="33" spans="2:11">
      <c r="B33" s="26">
        <f t="shared" si="0"/>
        <v>2035</v>
      </c>
      <c r="C33" s="27">
        <f t="shared" si="1"/>
        <v>5.35</v>
      </c>
      <c r="D33" s="27">
        <f t="shared" si="2"/>
        <v>5.27</v>
      </c>
      <c r="E33" s="27">
        <f t="shared" si="3"/>
        <v>5.2</v>
      </c>
      <c r="G33" s="31">
        <v>42856</v>
      </c>
      <c r="H33" s="35">
        <v>1.7831839406645238</v>
      </c>
      <c r="I33" s="35">
        <v>1.5708405984016238</v>
      </c>
      <c r="J33" s="35">
        <v>1.8794896381126289</v>
      </c>
      <c r="K33" s="104">
        <f t="shared" si="4"/>
        <v>2017</v>
      </c>
    </row>
    <row r="34" spans="2:11">
      <c r="B34" s="26">
        <f t="shared" si="0"/>
        <v>2036</v>
      </c>
      <c r="C34" s="27">
        <f t="shared" si="1"/>
        <v>5.47</v>
      </c>
      <c r="D34" s="27">
        <f t="shared" si="2"/>
        <v>5.35</v>
      </c>
      <c r="E34" s="27">
        <f t="shared" si="3"/>
        <v>5.32</v>
      </c>
      <c r="G34" s="31">
        <v>42887</v>
      </c>
      <c r="H34" s="35">
        <v>2.8754985714285715</v>
      </c>
      <c r="I34" s="35">
        <v>2.8528564316455696</v>
      </c>
      <c r="J34" s="35">
        <v>2.9027304231990985</v>
      </c>
      <c r="K34" s="104">
        <f t="shared" si="4"/>
        <v>2017</v>
      </c>
    </row>
    <row r="35" spans="2:11">
      <c r="B35" s="26">
        <f t="shared" si="0"/>
        <v>2037</v>
      </c>
      <c r="C35" s="27">
        <f t="shared" si="1"/>
        <v>5.87</v>
      </c>
      <c r="D35" s="27">
        <f t="shared" si="2"/>
        <v>5.76</v>
      </c>
      <c r="E35" s="27">
        <f t="shared" si="3"/>
        <v>5.72</v>
      </c>
      <c r="G35" s="31">
        <v>42917</v>
      </c>
      <c r="H35" s="35">
        <v>2.421637499285668</v>
      </c>
      <c r="I35" s="35">
        <v>2.353571484540065</v>
      </c>
      <c r="J35" s="35">
        <v>2.4674716230698741</v>
      </c>
      <c r="K35" s="104">
        <f t="shared" si="4"/>
        <v>2017</v>
      </c>
    </row>
    <row r="36" spans="2:11">
      <c r="B36" s="26">
        <f t="shared" si="0"/>
        <v>2038</v>
      </c>
      <c r="C36" s="27">
        <f t="shared" si="1"/>
        <v>6.15</v>
      </c>
      <c r="D36" s="27">
        <f t="shared" si="2"/>
        <v>6.01</v>
      </c>
      <c r="E36" s="27">
        <f t="shared" si="3"/>
        <v>6</v>
      </c>
      <c r="G36" s="31">
        <v>42948</v>
      </c>
      <c r="H36" s="35">
        <v>2.4788435090089065</v>
      </c>
      <c r="I36" s="35">
        <v>2.5401507418632927</v>
      </c>
      <c r="J36" s="35">
        <v>2.4624530543656684</v>
      </c>
      <c r="K36" s="104">
        <f t="shared" si="4"/>
        <v>2017</v>
      </c>
    </row>
    <row r="37" spans="2:11">
      <c r="B37" s="26">
        <f t="shared" si="0"/>
        <v>2039</v>
      </c>
      <c r="C37" s="27">
        <f t="shared" si="1"/>
        <v>6.4</v>
      </c>
      <c r="D37" s="27">
        <f t="shared" si="2"/>
        <v>6.25</v>
      </c>
      <c r="E37" s="27">
        <f t="shared" si="3"/>
        <v>6.25</v>
      </c>
      <c r="G37" s="31">
        <v>42979</v>
      </c>
      <c r="H37" s="35">
        <v>2.2194892808138165</v>
      </c>
      <c r="I37" s="35">
        <v>2.3919118237202426</v>
      </c>
      <c r="J37" s="35">
        <v>2.224504673004402</v>
      </c>
      <c r="K37" s="104">
        <f t="shared" si="4"/>
        <v>2017</v>
      </c>
    </row>
    <row r="38" spans="2:11">
      <c r="B38" s="26">
        <f t="shared" si="0"/>
        <v>2040</v>
      </c>
      <c r="C38" s="27">
        <f t="shared" si="1"/>
        <v>6.63</v>
      </c>
      <c r="D38" s="27">
        <f t="shared" si="2"/>
        <v>6.49</v>
      </c>
      <c r="E38" s="27">
        <f t="shared" si="3"/>
        <v>6.47</v>
      </c>
      <c r="G38" s="31">
        <v>43009</v>
      </c>
      <c r="H38" s="35">
        <v>2.9128539684320356</v>
      </c>
      <c r="I38" s="35">
        <v>4.6218921162427922</v>
      </c>
      <c r="J38" s="35">
        <v>2.9275610507263972</v>
      </c>
      <c r="K38" s="104">
        <f t="shared" si="4"/>
        <v>2017</v>
      </c>
    </row>
    <row r="39" spans="2:11">
      <c r="B39" s="26">
        <f t="shared" si="0"/>
        <v>2041</v>
      </c>
      <c r="C39" s="27">
        <f t="shared" si="1"/>
        <v>6.86</v>
      </c>
      <c r="D39" s="27">
        <f t="shared" si="2"/>
        <v>6.75</v>
      </c>
      <c r="E39" s="27">
        <f t="shared" si="3"/>
        <v>6.7</v>
      </c>
      <c r="G39" s="31">
        <v>43040</v>
      </c>
      <c r="H39" s="35">
        <v>3.9745333850417399</v>
      </c>
      <c r="I39" s="35">
        <v>8.6680488460990404</v>
      </c>
      <c r="J39" s="35">
        <v>3.8702964836561957</v>
      </c>
      <c r="K39" s="104">
        <f t="shared" si="4"/>
        <v>2017</v>
      </c>
    </row>
    <row r="40" spans="2:11">
      <c r="B40" s="26">
        <f t="shared" si="0"/>
        <v>2042</v>
      </c>
      <c r="C40" s="27">
        <f>ROUND(SUMIF($K$17:$K$340,$B40,$H$17:$H$340)/COUNTIF($K$17:$K$340,$B40),2)</f>
        <v>4.8899999999999997</v>
      </c>
      <c r="D40" s="27">
        <f t="shared" si="2"/>
        <v>4.8</v>
      </c>
      <c r="E40" s="27">
        <f t="shared" si="3"/>
        <v>4.78</v>
      </c>
      <c r="G40" s="31">
        <v>43070</v>
      </c>
      <c r="H40" s="35">
        <v>3.9079382357981771</v>
      </c>
      <c r="I40" s="35">
        <v>5.443905271233902</v>
      </c>
      <c r="J40" s="35">
        <v>3.5768990853253793</v>
      </c>
      <c r="K40" s="104">
        <f t="shared" si="4"/>
        <v>2017</v>
      </c>
    </row>
    <row r="41" spans="2:11">
      <c r="B41" s="26"/>
      <c r="C41" s="27"/>
      <c r="G41" s="31">
        <v>43101</v>
      </c>
      <c r="H41" s="35">
        <v>2.9365659189280224</v>
      </c>
      <c r="I41" s="35">
        <v>2.8135887402859616</v>
      </c>
      <c r="J41" s="35">
        <v>3.0826510126176525</v>
      </c>
      <c r="K41" s="104">
        <f t="shared" si="4"/>
        <v>2018</v>
      </c>
    </row>
    <row r="42" spans="2:11">
      <c r="B42" s="26"/>
      <c r="C42" s="27"/>
      <c r="G42" s="31">
        <v>43132</v>
      </c>
      <c r="H42" s="35">
        <v>2.2424949344592338</v>
      </c>
      <c r="I42" s="35">
        <v>2.2559061081726517</v>
      </c>
      <c r="J42" s="35">
        <v>2.2490598127356938</v>
      </c>
      <c r="K42" s="104">
        <f t="shared" si="4"/>
        <v>2018</v>
      </c>
    </row>
    <row r="43" spans="2:11">
      <c r="G43" s="31">
        <v>43160</v>
      </c>
      <c r="H43" s="35">
        <v>2.1136794713706815</v>
      </c>
      <c r="I43" s="35">
        <v>2.1843639754367272</v>
      </c>
      <c r="J43" s="35">
        <v>2.1613389321133352</v>
      </c>
      <c r="K43" s="104">
        <f t="shared" si="4"/>
        <v>2018</v>
      </c>
    </row>
    <row r="44" spans="2:11">
      <c r="B44" s="106" t="str">
        <f>"Official Forward Price Curve Forecast dated   "&amp;TEXT(G5,"MMM dd, YYYY")</f>
        <v>Official Forward Price Curve Forecast dated   Mar 29, 2019</v>
      </c>
      <c r="G44" s="31">
        <v>43191</v>
      </c>
      <c r="H44" s="35">
        <v>1.9776764449626556</v>
      </c>
      <c r="I44" s="35">
        <v>2.02262576128114</v>
      </c>
      <c r="J44" s="35">
        <v>2.0694667469637662</v>
      </c>
      <c r="K44" s="104">
        <f t="shared" si="4"/>
        <v>2018</v>
      </c>
    </row>
    <row r="45" spans="2:11">
      <c r="G45" s="31">
        <v>43221</v>
      </c>
      <c r="H45" s="35">
        <v>1.7831839406645238</v>
      </c>
      <c r="I45" s="35">
        <v>1.5708405984016238</v>
      </c>
      <c r="J45" s="35">
        <v>1.8794896381126289</v>
      </c>
      <c r="K45" s="104">
        <f t="shared" si="4"/>
        <v>2018</v>
      </c>
    </row>
    <row r="46" spans="2:11">
      <c r="G46" s="31">
        <v>43252</v>
      </c>
      <c r="H46" s="35">
        <v>2.1432785268173982</v>
      </c>
      <c r="I46" s="35">
        <v>1.8480369077372496</v>
      </c>
      <c r="J46" s="35">
        <v>2.252644504667269</v>
      </c>
      <c r="K46" s="104">
        <f t="shared" si="4"/>
        <v>2018</v>
      </c>
    </row>
    <row r="47" spans="2:11">
      <c r="G47" s="31">
        <v>43282</v>
      </c>
      <c r="H47" s="35">
        <v>2.421637499285668</v>
      </c>
      <c r="I47" s="35">
        <v>2.353571484540065</v>
      </c>
      <c r="J47" s="35">
        <v>2.4674716230698741</v>
      </c>
      <c r="K47" s="104">
        <f t="shared" si="4"/>
        <v>2018</v>
      </c>
    </row>
    <row r="48" spans="2:11">
      <c r="G48" s="31">
        <v>43313</v>
      </c>
      <c r="H48" s="35">
        <v>2.4788435090089065</v>
      </c>
      <c r="I48" s="35">
        <v>2.5401507418632927</v>
      </c>
      <c r="J48" s="35">
        <v>2.4624530543656684</v>
      </c>
      <c r="K48" s="104">
        <f t="shared" si="4"/>
        <v>2018</v>
      </c>
    </row>
    <row r="49" spans="7:13">
      <c r="G49" s="31">
        <v>43344</v>
      </c>
      <c r="H49" s="35">
        <v>2.2194892808138165</v>
      </c>
      <c r="I49" s="35">
        <v>2.3919118237202426</v>
      </c>
      <c r="J49" s="35">
        <v>2.224504673004402</v>
      </c>
      <c r="K49" s="104">
        <f t="shared" si="4"/>
        <v>2018</v>
      </c>
      <c r="L49" s="3"/>
      <c r="M49" s="3"/>
    </row>
    <row r="50" spans="7:13">
      <c r="G50" s="31">
        <v>43374</v>
      </c>
      <c r="H50" s="35">
        <v>2.9128539684320356</v>
      </c>
      <c r="I50" s="35">
        <v>4.6218921162427922</v>
      </c>
      <c r="J50" s="35">
        <v>2.9275610507263972</v>
      </c>
      <c r="K50" s="104">
        <f t="shared" si="4"/>
        <v>2018</v>
      </c>
      <c r="L50" s="3"/>
      <c r="M50" s="3"/>
    </row>
    <row r="51" spans="7:13">
      <c r="G51" s="31">
        <v>43405</v>
      </c>
      <c r="H51" s="35">
        <v>3.9745333850417399</v>
      </c>
      <c r="I51" s="35">
        <v>8.6680488460990404</v>
      </c>
      <c r="J51" s="35">
        <v>3.8702964836561957</v>
      </c>
      <c r="K51" s="104">
        <f t="shared" si="4"/>
        <v>2018</v>
      </c>
      <c r="L51" s="3"/>
      <c r="M51" s="3"/>
    </row>
    <row r="52" spans="7:13">
      <c r="G52" s="31">
        <v>43435</v>
      </c>
      <c r="H52" s="35">
        <v>3.9079382357981771</v>
      </c>
      <c r="I52" s="35">
        <v>5.443905271233902</v>
      </c>
      <c r="J52" s="35">
        <v>3.5768990853253793</v>
      </c>
      <c r="K52" s="104">
        <f t="shared" si="4"/>
        <v>2018</v>
      </c>
      <c r="L52" s="3"/>
      <c r="M52" s="3"/>
    </row>
    <row r="53" spans="7:13">
      <c r="G53" s="31">
        <v>43466</v>
      </c>
      <c r="H53" s="35">
        <v>3.1877490634924275</v>
      </c>
      <c r="I53" s="35">
        <v>3.6245487172817223</v>
      </c>
      <c r="J53" s="35">
        <v>2.9303131690480573</v>
      </c>
      <c r="K53" s="104">
        <f t="shared" si="4"/>
        <v>2019</v>
      </c>
      <c r="L53" s="3"/>
      <c r="M53" s="3"/>
    </row>
    <row r="54" spans="7:13">
      <c r="G54" s="31">
        <v>43497</v>
      </c>
      <c r="H54" s="35">
        <v>4.6376436365125295</v>
      </c>
      <c r="I54" s="35">
        <v>13.248679181072774</v>
      </c>
      <c r="J54" s="35">
        <v>2.6293956266758434</v>
      </c>
      <c r="K54" s="104">
        <f t="shared" si="4"/>
        <v>2019</v>
      </c>
      <c r="L54" s="3"/>
      <c r="M54" s="3"/>
    </row>
    <row r="55" spans="7:13">
      <c r="G55" s="31">
        <v>43525</v>
      </c>
      <c r="H55" s="35">
        <v>2.8840796764808312</v>
      </c>
      <c r="I55" s="35">
        <v>13.147581543206581</v>
      </c>
      <c r="J55" s="35">
        <v>3.1561599255175179</v>
      </c>
      <c r="K55" s="104">
        <f t="shared" si="4"/>
        <v>2019</v>
      </c>
      <c r="L55" s="3"/>
      <c r="M55" s="3"/>
    </row>
    <row r="56" spans="7:13">
      <c r="G56" s="31">
        <v>43556</v>
      </c>
      <c r="H56" s="35">
        <v>2.5386957426746424</v>
      </c>
      <c r="I56" s="35">
        <v>2.4228079233587558</v>
      </c>
      <c r="J56" s="35">
        <v>2.453387252835491</v>
      </c>
      <c r="K56" s="104">
        <f t="shared" si="4"/>
        <v>2019</v>
      </c>
      <c r="L56" s="3"/>
      <c r="M56" s="3"/>
    </row>
    <row r="57" spans="7:13">
      <c r="G57" s="31">
        <v>43586</v>
      </c>
      <c r="H57" s="35">
        <v>2.0388478262192034</v>
      </c>
      <c r="I57" s="35">
        <v>1.9717939101998985</v>
      </c>
      <c r="J57" s="35">
        <v>1.9510285255445146</v>
      </c>
      <c r="K57" s="104">
        <f t="shared" si="4"/>
        <v>2019</v>
      </c>
      <c r="L57" s="3"/>
      <c r="M57" s="3"/>
    </row>
    <row r="58" spans="7:13">
      <c r="G58" s="31">
        <v>43617</v>
      </c>
      <c r="H58" s="35">
        <v>2.1159034887965125</v>
      </c>
      <c r="I58" s="35">
        <v>1.9935420026828745</v>
      </c>
      <c r="J58" s="35">
        <v>2.0222922011442335</v>
      </c>
      <c r="K58" s="104">
        <f t="shared" si="4"/>
        <v>2019</v>
      </c>
      <c r="L58" s="3"/>
      <c r="M58" s="3"/>
    </row>
    <row r="59" spans="7:13">
      <c r="G59" s="31">
        <v>43647</v>
      </c>
      <c r="H59" s="35">
        <v>2.5356540717834331</v>
      </c>
      <c r="I59" s="35">
        <v>2.4526856599365585</v>
      </c>
      <c r="J59" s="35">
        <v>2.3173840409515205</v>
      </c>
      <c r="K59" s="104">
        <f t="shared" si="4"/>
        <v>2019</v>
      </c>
      <c r="L59" s="3"/>
      <c r="M59" s="3"/>
    </row>
    <row r="60" spans="7:13">
      <c r="G60" s="31">
        <v>43678</v>
      </c>
      <c r="H60" s="35">
        <v>2.6978765193146104</v>
      </c>
      <c r="I60" s="35">
        <v>2.5769604741249923</v>
      </c>
      <c r="J60" s="35">
        <v>2.387644002810398</v>
      </c>
      <c r="K60" s="104">
        <f t="shared" si="4"/>
        <v>2019</v>
      </c>
      <c r="L60" s="3"/>
      <c r="M60" s="3"/>
    </row>
    <row r="61" spans="7:13">
      <c r="G61" s="31">
        <v>43709</v>
      </c>
      <c r="H61" s="35">
        <v>2.4479525610868902</v>
      </c>
      <c r="I61" s="35">
        <v>2.4511840059317818</v>
      </c>
      <c r="J61" s="35">
        <v>2.2882763424671282</v>
      </c>
      <c r="K61" s="104">
        <f t="shared" si="4"/>
        <v>2019</v>
      </c>
      <c r="L61" s="3"/>
      <c r="M61" s="3"/>
    </row>
    <row r="62" spans="7:13">
      <c r="G62" s="31">
        <v>43739</v>
      </c>
      <c r="H62" s="35">
        <v>2.3921885947480486</v>
      </c>
      <c r="I62" s="35">
        <v>2.2498588069465191</v>
      </c>
      <c r="J62" s="35">
        <v>2.2205256649603533</v>
      </c>
      <c r="K62" s="104">
        <f t="shared" si="4"/>
        <v>2019</v>
      </c>
      <c r="L62" s="3"/>
      <c r="M62" s="3"/>
    </row>
    <row r="63" spans="7:13">
      <c r="G63" s="31">
        <v>43770</v>
      </c>
      <c r="H63" s="35">
        <v>2.5838138608942516</v>
      </c>
      <c r="I63" s="35">
        <v>2.8359181181901412</v>
      </c>
      <c r="J63" s="35">
        <v>2.2195219512195119</v>
      </c>
      <c r="K63" s="104">
        <f t="shared" si="4"/>
        <v>2019</v>
      </c>
      <c r="L63" s="3"/>
      <c r="M63" s="3"/>
    </row>
    <row r="64" spans="7:13">
      <c r="G64" s="31">
        <v>43800</v>
      </c>
      <c r="H64" s="35">
        <v>2.9239740555611884</v>
      </c>
      <c r="I64" s="35">
        <v>3.4046825177925397</v>
      </c>
      <c r="J64" s="35">
        <v>2.548740058215397</v>
      </c>
      <c r="K64" s="104">
        <f t="shared" si="4"/>
        <v>2019</v>
      </c>
      <c r="L64" s="3"/>
      <c r="M64" s="3"/>
    </row>
    <row r="65" spans="7:13">
      <c r="G65" s="31">
        <v>43831</v>
      </c>
      <c r="H65" s="35">
        <v>3.0172519628916152</v>
      </c>
      <c r="I65" s="35">
        <v>3.3731477836922252</v>
      </c>
      <c r="J65" s="35">
        <v>2.6184981632038538</v>
      </c>
      <c r="K65" s="104">
        <f t="shared" ref="K65:K112" si="5">YEAR(G65)</f>
        <v>2020</v>
      </c>
      <c r="L65" s="3"/>
      <c r="M65" s="3"/>
    </row>
    <row r="66" spans="7:13">
      <c r="G66" s="31">
        <v>43862</v>
      </c>
      <c r="H66" s="35">
        <v>2.897612907837372</v>
      </c>
      <c r="I66" s="35">
        <v>3.0942543881843481</v>
      </c>
      <c r="J66" s="35">
        <v>2.4925320887282947</v>
      </c>
      <c r="K66" s="104">
        <f t="shared" si="5"/>
        <v>2020</v>
      </c>
      <c r="L66" s="3"/>
      <c r="M66" s="3"/>
    </row>
    <row r="67" spans="7:13">
      <c r="G67" s="31">
        <v>43891</v>
      </c>
      <c r="H67" s="35">
        <v>2.514362375544966</v>
      </c>
      <c r="I67" s="35">
        <v>2.7267634063946335</v>
      </c>
      <c r="J67" s="35">
        <v>2.2235368061828762</v>
      </c>
      <c r="K67" s="104">
        <f t="shared" si="5"/>
        <v>2020</v>
      </c>
      <c r="L67" s="3"/>
      <c r="M67" s="3"/>
    </row>
    <row r="68" spans="7:13">
      <c r="G68" s="31">
        <v>43922</v>
      </c>
      <c r="H68" s="35">
        <v>2.0824451089932068</v>
      </c>
      <c r="I68" s="35">
        <v>1.8098224023743064</v>
      </c>
      <c r="J68" s="35">
        <v>1.9540396667670381</v>
      </c>
      <c r="K68" s="104">
        <f t="shared" si="5"/>
        <v>2020</v>
      </c>
      <c r="L68" s="3"/>
      <c r="M68" s="3"/>
    </row>
    <row r="69" spans="7:13">
      <c r="G69" s="31">
        <v>43952</v>
      </c>
      <c r="H69" s="35">
        <v>2.0292158683970394</v>
      </c>
      <c r="I69" s="35">
        <v>1.7386750712514278</v>
      </c>
      <c r="J69" s="35">
        <v>1.896326126668674</v>
      </c>
      <c r="K69" s="104">
        <f t="shared" si="5"/>
        <v>2020</v>
      </c>
      <c r="L69" s="3"/>
      <c r="M69" s="3"/>
    </row>
    <row r="70" spans="7:13">
      <c r="G70" s="31">
        <v>43983</v>
      </c>
      <c r="H70" s="35">
        <v>2.0586186870120651</v>
      </c>
      <c r="I70" s="35">
        <v>1.7745076426757596</v>
      </c>
      <c r="J70" s="35">
        <v>1.9354709625614772</v>
      </c>
      <c r="K70" s="104">
        <f t="shared" si="5"/>
        <v>2020</v>
      </c>
      <c r="L70" s="3"/>
      <c r="M70" s="3"/>
    </row>
    <row r="71" spans="7:13">
      <c r="G71" s="31">
        <v>44013</v>
      </c>
      <c r="H71" s="35">
        <v>2.2760981557335498</v>
      </c>
      <c r="I71" s="35">
        <v>2.0600808094462648</v>
      </c>
      <c r="J71" s="35">
        <v>2.10058187292984</v>
      </c>
      <c r="K71" s="104">
        <f t="shared" si="5"/>
        <v>2020</v>
      </c>
      <c r="L71" s="3"/>
      <c r="M71" s="3"/>
    </row>
    <row r="72" spans="7:13">
      <c r="G72" s="31">
        <v>44044</v>
      </c>
      <c r="H72" s="35">
        <v>2.2826884426645035</v>
      </c>
      <c r="I72" s="35">
        <v>2.0784631257116377</v>
      </c>
      <c r="J72" s="35">
        <v>2.1045967278932047</v>
      </c>
      <c r="K72" s="104">
        <f t="shared" si="5"/>
        <v>2020</v>
      </c>
      <c r="L72" s="3"/>
      <c r="M72" s="3"/>
    </row>
    <row r="73" spans="7:13">
      <c r="G73" s="31">
        <v>44075</v>
      </c>
      <c r="H73" s="35">
        <v>2.2537925691980125</v>
      </c>
      <c r="I73" s="35">
        <v>2.0709548556877531</v>
      </c>
      <c r="J73" s="35">
        <v>2.0885373080397471</v>
      </c>
      <c r="K73" s="104">
        <f t="shared" si="5"/>
        <v>2020</v>
      </c>
      <c r="L73" s="3"/>
      <c r="M73" s="3"/>
    </row>
    <row r="74" spans="7:13">
      <c r="G74" s="31">
        <v>44105</v>
      </c>
      <c r="H74" s="35">
        <v>2.1645702230558652</v>
      </c>
      <c r="I74" s="35">
        <v>1.9901762264652709</v>
      </c>
      <c r="J74" s="35">
        <v>2.0855261668172238</v>
      </c>
      <c r="K74" s="104">
        <f t="shared" si="5"/>
        <v>2020</v>
      </c>
      <c r="L74" s="3"/>
      <c r="M74" s="3"/>
    </row>
    <row r="75" spans="7:13">
      <c r="G75" s="31">
        <v>44136</v>
      </c>
      <c r="H75" s="35">
        <v>2.2705217590996654</v>
      </c>
      <c r="I75" s="35">
        <v>2.4530999093171868</v>
      </c>
      <c r="J75" s="35">
        <v>2.130191428284653</v>
      </c>
      <c r="K75" s="104">
        <f t="shared" si="5"/>
        <v>2020</v>
      </c>
      <c r="L75" s="3"/>
      <c r="M75" s="3"/>
    </row>
    <row r="76" spans="7:13">
      <c r="G76" s="31">
        <v>44166</v>
      </c>
      <c r="H76" s="35">
        <v>2.5569457680218997</v>
      </c>
      <c r="I76" s="35">
        <v>2.8227139191826205</v>
      </c>
      <c r="J76" s="35">
        <v>2.3886477165512399</v>
      </c>
      <c r="K76" s="104">
        <f t="shared" si="5"/>
        <v>2020</v>
      </c>
      <c r="L76" s="3"/>
      <c r="M76" s="3"/>
    </row>
    <row r="77" spans="7:13">
      <c r="G77" s="31">
        <v>44197</v>
      </c>
      <c r="H77" s="35">
        <v>2.6816542745614926</v>
      </c>
      <c r="I77" s="35">
        <v>2.8251476342938107</v>
      </c>
      <c r="J77" s="35">
        <v>2.5146137910267989</v>
      </c>
      <c r="K77" s="104">
        <f t="shared" si="5"/>
        <v>2021</v>
      </c>
      <c r="L77" s="3"/>
      <c r="M77" s="3"/>
    </row>
    <row r="78" spans="7:13">
      <c r="G78" s="31">
        <v>44228</v>
      </c>
      <c r="H78" s="35">
        <v>2.6056125022812529</v>
      </c>
      <c r="I78" s="35">
        <v>2.6354731991387137</v>
      </c>
      <c r="J78" s="35">
        <v>2.4945395162099766</v>
      </c>
      <c r="K78" s="104">
        <f t="shared" si="5"/>
        <v>2021</v>
      </c>
      <c r="L78" s="3"/>
      <c r="M78" s="3"/>
    </row>
    <row r="79" spans="7:13">
      <c r="G79" s="31">
        <v>44256</v>
      </c>
      <c r="H79" s="35">
        <v>2.3009384680117608</v>
      </c>
      <c r="I79" s="35">
        <v>2.3314141537576791</v>
      </c>
      <c r="J79" s="35">
        <v>2.1853956840309143</v>
      </c>
      <c r="K79" s="104">
        <f t="shared" si="5"/>
        <v>2021</v>
      </c>
      <c r="L79" s="3"/>
      <c r="M79" s="3"/>
    </row>
    <row r="80" spans="7:13">
      <c r="G80" s="31">
        <v>44287</v>
      </c>
      <c r="H80" s="35">
        <v>1.9942366531481297</v>
      </c>
      <c r="I80" s="35">
        <v>1.752759550192784</v>
      </c>
      <c r="J80" s="35">
        <v>1.9545415236374586</v>
      </c>
      <c r="K80" s="104">
        <f t="shared" si="5"/>
        <v>2021</v>
      </c>
      <c r="L80" s="3"/>
      <c r="M80" s="3"/>
    </row>
    <row r="81" spans="7:13">
      <c r="G81" s="31">
        <v>44317</v>
      </c>
      <c r="H81" s="35">
        <v>1.9592574378992196</v>
      </c>
      <c r="I81" s="35">
        <v>1.6969394461531455</v>
      </c>
      <c r="J81" s="35">
        <v>1.8396163003111512</v>
      </c>
      <c r="K81" s="104">
        <f t="shared" si="5"/>
        <v>2021</v>
      </c>
      <c r="L81" s="3"/>
      <c r="M81" s="3"/>
    </row>
    <row r="82" spans="7:13">
      <c r="G82" s="31">
        <v>44348</v>
      </c>
      <c r="H82" s="35">
        <v>1.9937297079995946</v>
      </c>
      <c r="I82" s="35">
        <v>1.7328237987500561</v>
      </c>
      <c r="J82" s="35">
        <v>1.8913075579644685</v>
      </c>
      <c r="K82" s="104">
        <f t="shared" si="5"/>
        <v>2021</v>
      </c>
      <c r="L82" s="3"/>
      <c r="M82" s="3"/>
    </row>
    <row r="83" spans="7:13">
      <c r="G83" s="31">
        <v>44378</v>
      </c>
      <c r="H83" s="35">
        <v>2.1818063581060532</v>
      </c>
      <c r="I83" s="35">
        <v>1.8886851282113832</v>
      </c>
      <c r="J83" s="35">
        <v>2.0147643480879256</v>
      </c>
      <c r="K83" s="104">
        <f t="shared" si="5"/>
        <v>2021</v>
      </c>
      <c r="L83" s="3"/>
      <c r="M83" s="3"/>
    </row>
    <row r="84" spans="7:13">
      <c r="G84" s="31">
        <v>44409</v>
      </c>
      <c r="H84" s="35">
        <v>2.194479986819426</v>
      </c>
      <c r="I84" s="35">
        <v>1.9152488697441612</v>
      </c>
      <c r="J84" s="35">
        <v>2.0248014854963365</v>
      </c>
      <c r="K84" s="104">
        <f t="shared" si="5"/>
        <v>2021</v>
      </c>
      <c r="L84" s="3"/>
      <c r="M84" s="3"/>
    </row>
    <row r="85" spans="7:13">
      <c r="G85" s="31">
        <v>44440</v>
      </c>
      <c r="H85" s="35">
        <v>2.1767369066207034</v>
      </c>
      <c r="I85" s="35">
        <v>1.9203752058294339</v>
      </c>
      <c r="J85" s="35">
        <v>2.0373479072568506</v>
      </c>
      <c r="K85" s="104">
        <f t="shared" si="5"/>
        <v>2021</v>
      </c>
      <c r="L85" s="3"/>
      <c r="M85" s="3"/>
    </row>
    <row r="86" spans="7:13">
      <c r="G86" s="31">
        <v>44470</v>
      </c>
      <c r="H86" s="35">
        <v>2.1321257335496302</v>
      </c>
      <c r="I86" s="35">
        <v>1.9557417467005589</v>
      </c>
      <c r="J86" s="35">
        <v>2.0534073271103082</v>
      </c>
      <c r="K86" s="104">
        <f t="shared" si="5"/>
        <v>2021</v>
      </c>
      <c r="L86" s="3"/>
      <c r="M86" s="3"/>
    </row>
    <row r="87" spans="7:13">
      <c r="G87" s="31">
        <v>44501</v>
      </c>
      <c r="H87" s="35">
        <v>2.2537925691980125</v>
      </c>
      <c r="I87" s="35">
        <v>2.3712856566431348</v>
      </c>
      <c r="J87" s="35">
        <v>2.1462508481381106</v>
      </c>
      <c r="K87" s="104">
        <f t="shared" si="5"/>
        <v>2021</v>
      </c>
      <c r="L87" s="3"/>
      <c r="M87" s="3"/>
    </row>
    <row r="88" spans="7:13">
      <c r="G88" s="31">
        <v>44531</v>
      </c>
      <c r="H88" s="35">
        <v>2.5148693206935011</v>
      </c>
      <c r="I88" s="35">
        <v>2.6812995368706982</v>
      </c>
      <c r="J88" s="35">
        <v>2.417253558165211</v>
      </c>
      <c r="K88" s="104">
        <f t="shared" si="5"/>
        <v>2021</v>
      </c>
      <c r="L88" s="3"/>
      <c r="M88" s="3"/>
    </row>
    <row r="89" spans="7:13">
      <c r="G89" s="31">
        <v>44562</v>
      </c>
      <c r="H89" s="35">
        <v>2.6441403335699079</v>
      </c>
      <c r="I89" s="35">
        <v>2.7434369439649156</v>
      </c>
      <c r="J89" s="35">
        <v>2.4975506574324999</v>
      </c>
      <c r="K89" s="104">
        <f t="shared" si="5"/>
        <v>2022</v>
      </c>
      <c r="L89" s="3"/>
      <c r="M89" s="3"/>
    </row>
    <row r="90" spans="7:13">
      <c r="G90" s="31">
        <v>44593</v>
      </c>
      <c r="H90" s="35">
        <v>2.5985152702017644</v>
      </c>
      <c r="I90" s="35">
        <v>2.6230457177198701</v>
      </c>
      <c r="J90" s="35">
        <v>2.4925320887282947</v>
      </c>
      <c r="K90" s="104">
        <f t="shared" si="5"/>
        <v>2022</v>
      </c>
      <c r="L90" s="3"/>
      <c r="M90" s="3"/>
    </row>
    <row r="91" spans="7:13">
      <c r="G91" s="31">
        <v>44621</v>
      </c>
      <c r="H91" s="35">
        <v>2.3470704765284394</v>
      </c>
      <c r="I91" s="35">
        <v>2.3785350208041263</v>
      </c>
      <c r="J91" s="35">
        <v>2.2636853558165209</v>
      </c>
      <c r="K91" s="104">
        <f t="shared" si="5"/>
        <v>2022</v>
      </c>
      <c r="L91" s="3"/>
      <c r="M91" s="3"/>
    </row>
    <row r="92" spans="7:13">
      <c r="G92" s="31">
        <v>44652</v>
      </c>
      <c r="H92" s="35">
        <v>1.984604695325966</v>
      </c>
      <c r="I92" s="35">
        <v>1.7959968292958433</v>
      </c>
      <c r="J92" s="35">
        <v>1.9249319682826458</v>
      </c>
      <c r="K92" s="104">
        <f t="shared" si="5"/>
        <v>2022</v>
      </c>
      <c r="L92" s="3"/>
      <c r="M92" s="3"/>
    </row>
    <row r="93" spans="7:13">
      <c r="G93" s="31">
        <v>44682</v>
      </c>
      <c r="H93" s="35">
        <v>2.1562563226198921</v>
      </c>
      <c r="I93" s="35">
        <v>1.956104214908609</v>
      </c>
      <c r="J93" s="35">
        <v>2.0346378801565792</v>
      </c>
      <c r="K93" s="104">
        <f t="shared" si="5"/>
        <v>2022</v>
      </c>
      <c r="L93" s="3"/>
      <c r="M93" s="3"/>
    </row>
    <row r="94" spans="7:13">
      <c r="G94" s="31">
        <v>44713</v>
      </c>
      <c r="H94" s="35">
        <v>2.1796771884822062</v>
      </c>
      <c r="I94" s="35">
        <v>1.9771791521480639</v>
      </c>
      <c r="J94" s="35">
        <v>2.0753886580347287</v>
      </c>
      <c r="K94" s="104">
        <f t="shared" si="5"/>
        <v>2022</v>
      </c>
      <c r="L94" s="3"/>
      <c r="M94" s="3"/>
    </row>
    <row r="95" spans="7:13">
      <c r="G95" s="31">
        <v>44743</v>
      </c>
      <c r="H95" s="35">
        <v>2.3048926401703338</v>
      </c>
      <c r="I95" s="35">
        <v>2.1091693610506965</v>
      </c>
      <c r="J95" s="35">
        <v>2.1366151962260362</v>
      </c>
      <c r="K95" s="104">
        <f t="shared" si="5"/>
        <v>2022</v>
      </c>
      <c r="L95" s="3"/>
      <c r="M95" s="3"/>
    </row>
    <row r="96" spans="7:13">
      <c r="G96" s="31">
        <v>44774</v>
      </c>
      <c r="H96" s="35">
        <v>2.3236496106661257</v>
      </c>
      <c r="I96" s="35">
        <v>2.1383221612123999</v>
      </c>
      <c r="J96" s="35">
        <v>2.1526746160794943</v>
      </c>
      <c r="K96" s="104">
        <f t="shared" si="5"/>
        <v>2022</v>
      </c>
      <c r="L96" s="3"/>
      <c r="M96" s="3"/>
    </row>
    <row r="97" spans="7:13">
      <c r="G97" s="31">
        <v>44805</v>
      </c>
      <c r="H97" s="35">
        <v>2.3210134958937441</v>
      </c>
      <c r="I97" s="35">
        <v>2.1091175798781179</v>
      </c>
      <c r="J97" s="35">
        <v>2.1801763725785408</v>
      </c>
      <c r="K97" s="104">
        <f t="shared" si="5"/>
        <v>2022</v>
      </c>
      <c r="L97" s="3"/>
      <c r="M97" s="3"/>
    </row>
    <row r="98" spans="7:13">
      <c r="G98" s="31">
        <v>44835</v>
      </c>
      <c r="H98" s="35">
        <v>2.2987079093582077</v>
      </c>
      <c r="I98" s="35">
        <v>2.1299853924272591</v>
      </c>
      <c r="J98" s="35">
        <v>2.2183174947305027</v>
      </c>
      <c r="K98" s="104">
        <f t="shared" si="5"/>
        <v>2022</v>
      </c>
      <c r="L98" s="3"/>
      <c r="M98" s="3"/>
    </row>
    <row r="99" spans="7:13">
      <c r="G99" s="31">
        <v>44866</v>
      </c>
      <c r="H99" s="35">
        <v>2.4714748159789108</v>
      </c>
      <c r="I99" s="35">
        <v>2.5379174700007932</v>
      </c>
      <c r="J99" s="35">
        <v>2.3617481882966977</v>
      </c>
      <c r="K99" s="104">
        <f t="shared" si="5"/>
        <v>2022</v>
      </c>
      <c r="L99" s="3"/>
      <c r="M99" s="3"/>
    </row>
    <row r="100" spans="7:13">
      <c r="G100" s="31">
        <v>44896</v>
      </c>
      <c r="H100" s="35">
        <v>2.6891570627598096</v>
      </c>
      <c r="I100" s="35">
        <v>2.8963467465892672</v>
      </c>
      <c r="J100" s="35">
        <v>2.589791950215798</v>
      </c>
      <c r="K100" s="104">
        <f t="shared" si="5"/>
        <v>2022</v>
      </c>
      <c r="L100" s="3"/>
      <c r="M100" s="3"/>
    </row>
    <row r="101" spans="7:13">
      <c r="G101" s="31">
        <v>44927</v>
      </c>
      <c r="H101" s="35">
        <v>2.7437043607421678</v>
      </c>
      <c r="I101" s="35">
        <v>2.8865601049719278</v>
      </c>
      <c r="J101" s="35">
        <v>2.5961153467830971</v>
      </c>
      <c r="K101" s="104">
        <f t="shared" si="5"/>
        <v>2023</v>
      </c>
      <c r="L101" s="3"/>
      <c r="M101" s="3"/>
    </row>
    <row r="102" spans="7:13">
      <c r="G102" s="31">
        <v>44958</v>
      </c>
      <c r="H102" s="35">
        <v>2.6954431826016423</v>
      </c>
      <c r="I102" s="35">
        <v>2.7059473750180709</v>
      </c>
      <c r="J102" s="35">
        <v>2.5884871223527051</v>
      </c>
      <c r="K102" s="104">
        <f t="shared" si="5"/>
        <v>2023</v>
      </c>
      <c r="L102" s="3"/>
      <c r="M102" s="3"/>
    </row>
    <row r="103" spans="7:13">
      <c r="G103" s="31">
        <v>44986</v>
      </c>
      <c r="H103" s="35">
        <v>2.5314971215654469</v>
      </c>
      <c r="I103" s="35">
        <v>2.4958711578670396</v>
      </c>
      <c r="J103" s="35">
        <v>2.4462608852755192</v>
      </c>
      <c r="K103" s="104">
        <f t="shared" si="5"/>
        <v>2023</v>
      </c>
      <c r="L103" s="3"/>
      <c r="M103" s="3"/>
    </row>
    <row r="104" spans="7:13">
      <c r="G104" s="31">
        <v>45017</v>
      </c>
      <c r="H104" s="35">
        <v>2.3056023633782821</v>
      </c>
      <c r="I104" s="35">
        <v>2.1948154204955586</v>
      </c>
      <c r="J104" s="35">
        <v>2.2427077386329421</v>
      </c>
      <c r="K104" s="104">
        <f t="shared" si="5"/>
        <v>2023</v>
      </c>
      <c r="L104" s="3"/>
      <c r="M104" s="3"/>
    </row>
    <row r="105" spans="7:13">
      <c r="G105" s="31">
        <v>45047</v>
      </c>
      <c r="H105" s="35">
        <v>2.3532552073405655</v>
      </c>
      <c r="I105" s="35">
        <v>2.2152172024914933</v>
      </c>
      <c r="J105" s="35">
        <v>2.229659460002007</v>
      </c>
      <c r="K105" s="104">
        <f t="shared" si="5"/>
        <v>2023</v>
      </c>
      <c r="L105" s="3"/>
      <c r="M105" s="3"/>
    </row>
    <row r="106" spans="7:13">
      <c r="G106" s="31">
        <v>45078</v>
      </c>
      <c r="H106" s="35">
        <v>2.3657260579945252</v>
      </c>
      <c r="I106" s="35">
        <v>2.2215862867186504</v>
      </c>
      <c r="J106" s="35">
        <v>2.2595701294790724</v>
      </c>
      <c r="K106" s="104">
        <f t="shared" si="5"/>
        <v>2023</v>
      </c>
      <c r="L106" s="3"/>
      <c r="M106" s="3"/>
    </row>
    <row r="107" spans="7:13">
      <c r="G107" s="31">
        <v>45108</v>
      </c>
      <c r="H107" s="35">
        <v>2.427877533204907</v>
      </c>
      <c r="I107" s="35">
        <v>2.3296535938900091</v>
      </c>
      <c r="J107" s="35">
        <v>2.2583656729900627</v>
      </c>
      <c r="K107" s="104">
        <f t="shared" si="5"/>
        <v>2023</v>
      </c>
      <c r="L107" s="3"/>
      <c r="M107" s="3"/>
    </row>
    <row r="108" spans="7:13">
      <c r="G108" s="31">
        <v>45139</v>
      </c>
      <c r="H108" s="35">
        <v>2.4528192345128255</v>
      </c>
      <c r="I108" s="35">
        <v>2.3613954526806382</v>
      </c>
      <c r="J108" s="35">
        <v>2.2805477466626516</v>
      </c>
      <c r="K108" s="104">
        <f t="shared" si="5"/>
        <v>2023</v>
      </c>
      <c r="L108" s="3"/>
      <c r="M108" s="3"/>
    </row>
    <row r="109" spans="7:13">
      <c r="G109" s="31">
        <v>45170</v>
      </c>
      <c r="H109" s="35">
        <v>2.4652900851667847</v>
      </c>
      <c r="I109" s="35">
        <v>2.2978599539268019</v>
      </c>
      <c r="J109" s="35">
        <v>2.3230048379002306</v>
      </c>
      <c r="K109" s="104">
        <f t="shared" si="5"/>
        <v>2023</v>
      </c>
      <c r="L109" s="3"/>
      <c r="M109" s="3"/>
    </row>
    <row r="110" spans="7:13">
      <c r="G110" s="31">
        <v>45200</v>
      </c>
      <c r="H110" s="35">
        <v>2.4652900851667847</v>
      </c>
      <c r="I110" s="35">
        <v>2.304229038153959</v>
      </c>
      <c r="J110" s="35">
        <v>2.3832276623506972</v>
      </c>
      <c r="K110" s="104">
        <f t="shared" si="5"/>
        <v>2023</v>
      </c>
      <c r="L110" s="3"/>
      <c r="M110" s="3"/>
    </row>
    <row r="111" spans="7:13">
      <c r="G111" s="31">
        <v>45231</v>
      </c>
      <c r="H111" s="35">
        <v>2.6892584517895162</v>
      </c>
      <c r="I111" s="35">
        <v>2.7046528457036083</v>
      </c>
      <c r="J111" s="35">
        <v>2.5773458998293686</v>
      </c>
      <c r="K111" s="104">
        <f t="shared" si="5"/>
        <v>2023</v>
      </c>
      <c r="L111" s="3"/>
      <c r="M111" s="3"/>
    </row>
    <row r="112" spans="7:13">
      <c r="G112" s="31">
        <v>45261</v>
      </c>
      <c r="H112" s="35">
        <v>2.8634448048261181</v>
      </c>
      <c r="I112" s="35">
        <v>3.1113939563078361</v>
      </c>
      <c r="J112" s="35">
        <v>2.7623303422663854</v>
      </c>
      <c r="K112" s="104">
        <f t="shared" si="5"/>
        <v>2023</v>
      </c>
      <c r="L112" s="3"/>
      <c r="M112" s="3"/>
    </row>
    <row r="113" spans="7:13">
      <c r="G113" s="31">
        <v>45292</v>
      </c>
      <c r="H113" s="35">
        <v>2.8432683879144274</v>
      </c>
      <c r="I113" s="35">
        <v>3.0296314848063624</v>
      </c>
      <c r="J113" s="35">
        <v>2.6946800361336947</v>
      </c>
      <c r="K113" s="104">
        <f t="shared" ref="K113:K159" si="6">YEAR(G113)</f>
        <v>2024</v>
      </c>
      <c r="L113" s="3"/>
      <c r="M113" s="3"/>
    </row>
    <row r="114" spans="7:13">
      <c r="G114" s="31">
        <v>45323</v>
      </c>
      <c r="H114" s="35">
        <v>2.792269705971814</v>
      </c>
      <c r="I114" s="35">
        <v>2.7888490323162722</v>
      </c>
      <c r="J114" s="35">
        <v>2.6843417846030313</v>
      </c>
      <c r="K114" s="104">
        <f t="shared" si="6"/>
        <v>2024</v>
      </c>
      <c r="L114" s="3"/>
      <c r="M114" s="3"/>
    </row>
    <row r="115" spans="7:13">
      <c r="G115" s="31">
        <v>45352</v>
      </c>
      <c r="H115" s="35">
        <v>2.7158223775727466</v>
      </c>
      <c r="I115" s="35">
        <v>2.6131037325847952</v>
      </c>
      <c r="J115" s="35">
        <v>2.6287360433604334</v>
      </c>
      <c r="K115" s="104">
        <f t="shared" si="6"/>
        <v>2024</v>
      </c>
      <c r="L115" s="3"/>
      <c r="M115" s="3"/>
    </row>
    <row r="116" spans="7:13">
      <c r="G116" s="31">
        <v>45383</v>
      </c>
      <c r="H116" s="35">
        <v>2.6266000314305993</v>
      </c>
      <c r="I116" s="35">
        <v>2.5935822305226957</v>
      </c>
      <c r="J116" s="35">
        <v>2.5604835089832378</v>
      </c>
      <c r="K116" s="104">
        <f t="shared" si="6"/>
        <v>2024</v>
      </c>
      <c r="L116" s="3"/>
      <c r="M116" s="3"/>
    </row>
    <row r="117" spans="7:13">
      <c r="G117" s="31">
        <v>45413</v>
      </c>
      <c r="H117" s="35">
        <v>2.6521500669167595</v>
      </c>
      <c r="I117" s="35">
        <v>2.6196281603296878</v>
      </c>
      <c r="J117" s="35">
        <v>2.5255542708019671</v>
      </c>
      <c r="K117" s="104">
        <f t="shared" si="6"/>
        <v>2024</v>
      </c>
      <c r="L117" s="3"/>
      <c r="M117" s="3"/>
    </row>
    <row r="118" spans="7:13">
      <c r="G118" s="31">
        <v>45444</v>
      </c>
      <c r="H118" s="35">
        <v>2.6648236956301328</v>
      </c>
      <c r="I118" s="35">
        <v>2.6000548770950096</v>
      </c>
      <c r="J118" s="35">
        <v>2.5556656830272004</v>
      </c>
      <c r="K118" s="104">
        <f t="shared" si="6"/>
        <v>2024</v>
      </c>
      <c r="L118" s="3"/>
      <c r="M118" s="3"/>
    </row>
    <row r="119" spans="7:13">
      <c r="G119" s="31">
        <v>45474</v>
      </c>
      <c r="H119" s="35">
        <v>2.792269705971814</v>
      </c>
      <c r="I119" s="35">
        <v>2.7692757490815936</v>
      </c>
      <c r="J119" s="35">
        <v>2.619100391448359</v>
      </c>
      <c r="K119" s="104">
        <f t="shared" si="6"/>
        <v>2024</v>
      </c>
      <c r="L119" s="3"/>
      <c r="M119" s="3"/>
    </row>
    <row r="120" spans="7:13">
      <c r="G120" s="31">
        <v>45505</v>
      </c>
      <c r="H120" s="35">
        <v>2.8304933701713475</v>
      </c>
      <c r="I120" s="35">
        <v>2.8213676086955788</v>
      </c>
      <c r="J120" s="35">
        <v>2.6544311151259659</v>
      </c>
      <c r="K120" s="104">
        <f t="shared" si="6"/>
        <v>2024</v>
      </c>
      <c r="L120" s="3"/>
      <c r="M120" s="3"/>
    </row>
    <row r="121" spans="7:13">
      <c r="G121" s="31">
        <v>45536</v>
      </c>
      <c r="H121" s="35">
        <v>2.8432683879144274</v>
      </c>
      <c r="I121" s="35">
        <v>2.7563304559369648</v>
      </c>
      <c r="J121" s="35">
        <v>2.6971893204857973</v>
      </c>
      <c r="K121" s="104">
        <f t="shared" si="6"/>
        <v>2024</v>
      </c>
      <c r="L121" s="3"/>
      <c r="M121" s="3"/>
    </row>
    <row r="122" spans="7:13">
      <c r="G122" s="31">
        <v>45566</v>
      </c>
      <c r="H122" s="35">
        <v>2.8814920521139613</v>
      </c>
      <c r="I122" s="35">
        <v>2.8148431809506862</v>
      </c>
      <c r="J122" s="35">
        <v>2.7952521529659742</v>
      </c>
      <c r="K122" s="104">
        <f t="shared" si="6"/>
        <v>2024</v>
      </c>
      <c r="L122" s="3"/>
      <c r="M122" s="3"/>
    </row>
    <row r="123" spans="7:13">
      <c r="G123" s="31">
        <v>45597</v>
      </c>
      <c r="H123" s="35">
        <v>3.0217130801987224</v>
      </c>
      <c r="I123" s="35">
        <v>3.1272389951168615</v>
      </c>
      <c r="J123" s="35">
        <v>2.906463635451169</v>
      </c>
      <c r="K123" s="104">
        <f t="shared" si="6"/>
        <v>2024</v>
      </c>
      <c r="L123" s="3"/>
      <c r="M123" s="3"/>
    </row>
    <row r="124" spans="7:13">
      <c r="G124" s="31">
        <v>45627</v>
      </c>
      <c r="H124" s="35">
        <v>3.2000563834533104</v>
      </c>
      <c r="I124" s="35">
        <v>3.4917266688970221</v>
      </c>
      <c r="J124" s="35">
        <v>3.0955633042256347</v>
      </c>
      <c r="K124" s="104">
        <f t="shared" si="6"/>
        <v>2024</v>
      </c>
      <c r="L124" s="3"/>
      <c r="M124" s="3"/>
    </row>
    <row r="125" spans="7:13">
      <c r="G125" s="31">
        <v>45658</v>
      </c>
      <c r="H125" s="35">
        <v>3.2087758400081108</v>
      </c>
      <c r="I125" s="35">
        <v>3.4585867184467736</v>
      </c>
      <c r="J125" s="35">
        <v>3.0565188397069156</v>
      </c>
      <c r="K125" s="104">
        <f t="shared" si="6"/>
        <v>2025</v>
      </c>
      <c r="L125" s="3"/>
      <c r="M125" s="3"/>
    </row>
    <row r="126" spans="7:13">
      <c r="G126" s="31">
        <v>45689</v>
      </c>
      <c r="H126" s="35">
        <v>3.1956966551759103</v>
      </c>
      <c r="I126" s="35">
        <v>3.265546507074073</v>
      </c>
      <c r="J126" s="35">
        <v>3.0837194820837097</v>
      </c>
      <c r="K126" s="104">
        <f t="shared" si="6"/>
        <v>2025</v>
      </c>
      <c r="L126" s="3"/>
      <c r="M126" s="3"/>
    </row>
    <row r="127" spans="7:13">
      <c r="G127" s="31">
        <v>45717</v>
      </c>
      <c r="H127" s="35">
        <v>3.0783895478049277</v>
      </c>
      <c r="I127" s="35">
        <v>3.0258514592081314</v>
      </c>
      <c r="J127" s="35">
        <v>2.9876640770852152</v>
      </c>
      <c r="K127" s="104">
        <f t="shared" si="6"/>
        <v>2025</v>
      </c>
      <c r="L127" s="3"/>
      <c r="M127" s="3"/>
    </row>
    <row r="128" spans="7:13">
      <c r="G128" s="31">
        <v>45748</v>
      </c>
      <c r="H128" s="35">
        <v>3.0131964017033357</v>
      </c>
      <c r="I128" s="35">
        <v>2.9326453485668056</v>
      </c>
      <c r="J128" s="35">
        <v>2.9431995583659538</v>
      </c>
      <c r="K128" s="104">
        <f t="shared" si="6"/>
        <v>2025</v>
      </c>
      <c r="L128" s="3"/>
      <c r="M128" s="3"/>
    </row>
    <row r="129" spans="7:13">
      <c r="G129" s="31">
        <v>45778</v>
      </c>
      <c r="H129" s="35">
        <v>3.0131964017033357</v>
      </c>
      <c r="I129" s="35">
        <v>2.9127095971240777</v>
      </c>
      <c r="J129" s="35">
        <v>2.8829767339154873</v>
      </c>
      <c r="K129" s="104">
        <f t="shared" si="6"/>
        <v>2025</v>
      </c>
      <c r="L129" s="3"/>
      <c r="M129" s="3"/>
    </row>
    <row r="130" spans="7:13">
      <c r="G130" s="31">
        <v>45809</v>
      </c>
      <c r="H130" s="35">
        <v>3.0131964017033357</v>
      </c>
      <c r="I130" s="35">
        <v>2.9326453485668056</v>
      </c>
      <c r="J130" s="35">
        <v>2.9005417243802065</v>
      </c>
      <c r="K130" s="104">
        <f t="shared" si="6"/>
        <v>2025</v>
      </c>
      <c r="L130" s="3"/>
      <c r="M130" s="3"/>
    </row>
    <row r="131" spans="7:13">
      <c r="G131" s="31">
        <v>45839</v>
      </c>
      <c r="H131" s="35">
        <v>3.1696396745412145</v>
      </c>
      <c r="I131" s="35">
        <v>3.0857622758814718</v>
      </c>
      <c r="J131" s="35">
        <v>2.9926826457894209</v>
      </c>
      <c r="K131" s="104">
        <f t="shared" si="6"/>
        <v>2025</v>
      </c>
      <c r="L131" s="3"/>
      <c r="M131" s="3"/>
    </row>
    <row r="132" spans="7:13">
      <c r="G132" s="31">
        <v>45870</v>
      </c>
      <c r="H132" s="35">
        <v>3.1956966551759103</v>
      </c>
      <c r="I132" s="35">
        <v>3.1123777985868277</v>
      </c>
      <c r="J132" s="35">
        <v>3.0159688045769348</v>
      </c>
      <c r="K132" s="104">
        <f t="shared" si="6"/>
        <v>2025</v>
      </c>
      <c r="L132" s="3"/>
      <c r="M132" s="3"/>
    </row>
    <row r="133" spans="7:13">
      <c r="G133" s="31">
        <v>45901</v>
      </c>
      <c r="H133" s="35">
        <v>3.2087758400081108</v>
      </c>
      <c r="I133" s="35">
        <v>3.0524669819134873</v>
      </c>
      <c r="J133" s="35">
        <v>3.0590281240590182</v>
      </c>
      <c r="K133" s="104">
        <f t="shared" si="6"/>
        <v>2025</v>
      </c>
      <c r="L133" s="3"/>
      <c r="M133" s="3"/>
    </row>
    <row r="134" spans="7:13">
      <c r="G134" s="31">
        <v>45931</v>
      </c>
      <c r="H134" s="35">
        <v>3.1827188593734159</v>
      </c>
      <c r="I134" s="35">
        <v>3.0724545145287938</v>
      </c>
      <c r="J134" s="35">
        <v>3.0934555053698687</v>
      </c>
      <c r="K134" s="104">
        <f t="shared" si="6"/>
        <v>2025</v>
      </c>
      <c r="L134" s="3"/>
      <c r="M134" s="3"/>
    </row>
    <row r="135" spans="7:13">
      <c r="G135" s="31">
        <v>45962</v>
      </c>
      <c r="H135" s="35">
        <v>3.3912760934806854</v>
      </c>
      <c r="I135" s="35">
        <v>3.4385991858314666</v>
      </c>
      <c r="J135" s="35">
        <v>3.2723172939877547</v>
      </c>
      <c r="K135" s="104">
        <f t="shared" si="6"/>
        <v>2025</v>
      </c>
      <c r="L135" s="3"/>
      <c r="M135" s="3"/>
    </row>
    <row r="136" spans="7:13">
      <c r="G136" s="31">
        <v>45992</v>
      </c>
      <c r="H136" s="35">
        <v>3.57377634695326</v>
      </c>
      <c r="I136" s="35">
        <v>3.8115271907419253</v>
      </c>
      <c r="J136" s="35">
        <v>3.4655321890996684</v>
      </c>
      <c r="K136" s="104">
        <f t="shared" si="6"/>
        <v>2025</v>
      </c>
      <c r="L136" s="3"/>
      <c r="M136" s="3"/>
    </row>
    <row r="137" spans="7:13">
      <c r="G137" s="31">
        <v>46023</v>
      </c>
      <c r="H137" s="35">
        <v>3.5762096836662272</v>
      </c>
      <c r="I137" s="35">
        <v>3.7763159933885353</v>
      </c>
      <c r="J137" s="35">
        <v>3.4202646993877348</v>
      </c>
      <c r="K137" s="104">
        <f t="shared" ref="K137:K148" si="7">YEAR(G137)</f>
        <v>2026</v>
      </c>
      <c r="L137" s="3"/>
      <c r="M137" s="3"/>
    </row>
    <row r="138" spans="7:13">
      <c r="G138" s="31">
        <v>46054</v>
      </c>
      <c r="H138" s="35">
        <v>3.5495443688532902</v>
      </c>
      <c r="I138" s="35">
        <v>3.5652041527859337</v>
      </c>
      <c r="J138" s="35">
        <v>3.4340155776372576</v>
      </c>
      <c r="K138" s="104">
        <f t="shared" si="7"/>
        <v>2026</v>
      </c>
      <c r="L138" s="3"/>
      <c r="M138" s="3"/>
    </row>
    <row r="139" spans="7:13">
      <c r="G139" s="31">
        <v>46082</v>
      </c>
      <c r="H139" s="35">
        <v>3.3495038132414074</v>
      </c>
      <c r="I139" s="35">
        <v>3.3200203006266693</v>
      </c>
      <c r="J139" s="35">
        <v>3.2560571313861284</v>
      </c>
      <c r="K139" s="104">
        <f t="shared" si="7"/>
        <v>2026</v>
      </c>
      <c r="L139" s="3"/>
      <c r="M139" s="3"/>
    </row>
    <row r="140" spans="7:13">
      <c r="G140" s="31">
        <v>46113</v>
      </c>
      <c r="H140" s="35">
        <v>3.2161772391767212</v>
      </c>
      <c r="I140" s="35">
        <v>3.1974024839607482</v>
      </c>
      <c r="J140" s="35">
        <v>3.1441430492823446</v>
      </c>
      <c r="K140" s="104">
        <f t="shared" si="7"/>
        <v>2026</v>
      </c>
      <c r="L140" s="3"/>
      <c r="M140" s="3"/>
    </row>
    <row r="141" spans="7:13">
      <c r="G141" s="31">
        <v>46143</v>
      </c>
      <c r="H141" s="35">
        <v>3.2027938872553987</v>
      </c>
      <c r="I141" s="35">
        <v>3.1633304724040858</v>
      </c>
      <c r="J141" s="35">
        <v>3.0706712034527754</v>
      </c>
      <c r="K141" s="104">
        <f t="shared" si="7"/>
        <v>2026</v>
      </c>
      <c r="L141" s="3"/>
      <c r="M141" s="3"/>
    </row>
    <row r="142" spans="7:13">
      <c r="G142" s="31">
        <v>46174</v>
      </c>
      <c r="H142" s="35">
        <v>3.2161772391767212</v>
      </c>
      <c r="I142" s="35">
        <v>3.1973507027881696</v>
      </c>
      <c r="J142" s="35">
        <v>3.1014852152965973</v>
      </c>
      <c r="K142" s="104">
        <f t="shared" si="7"/>
        <v>2026</v>
      </c>
      <c r="L142" s="3"/>
      <c r="M142" s="3"/>
    </row>
    <row r="143" spans="7:13">
      <c r="G143" s="31">
        <v>46204</v>
      </c>
      <c r="H143" s="35">
        <v>3.4028344428672819</v>
      </c>
      <c r="I143" s="35">
        <v>3.3472571974029677</v>
      </c>
      <c r="J143" s="35">
        <v>3.2235368061828766</v>
      </c>
      <c r="K143" s="104">
        <f t="shared" si="7"/>
        <v>2026</v>
      </c>
      <c r="L143" s="3"/>
      <c r="M143" s="3"/>
    </row>
    <row r="144" spans="7:13">
      <c r="G144" s="31">
        <v>46235</v>
      </c>
      <c r="H144" s="35">
        <v>3.4028344428672819</v>
      </c>
      <c r="I144" s="35">
        <v>3.3608238646185384</v>
      </c>
      <c r="J144" s="35">
        <v>3.221027521830774</v>
      </c>
      <c r="K144" s="104">
        <f t="shared" si="7"/>
        <v>2026</v>
      </c>
      <c r="L144" s="3"/>
      <c r="M144" s="3"/>
    </row>
    <row r="145" spans="7:13">
      <c r="G145" s="31">
        <v>46266</v>
      </c>
      <c r="H145" s="35">
        <v>3.3761691280543444</v>
      </c>
      <c r="I145" s="35">
        <v>3.2654947259014939</v>
      </c>
      <c r="J145" s="35">
        <v>3.2247412626718859</v>
      </c>
      <c r="K145" s="104">
        <f t="shared" si="7"/>
        <v>2026</v>
      </c>
      <c r="L145" s="3"/>
      <c r="M145" s="3"/>
    </row>
    <row r="146" spans="7:13">
      <c r="G146" s="31">
        <v>46296</v>
      </c>
      <c r="H146" s="35">
        <v>3.3761691280543444</v>
      </c>
      <c r="I146" s="35">
        <v>3.2927316226777923</v>
      </c>
      <c r="J146" s="35">
        <v>3.2849640871223524</v>
      </c>
      <c r="K146" s="104">
        <f t="shared" si="7"/>
        <v>2026</v>
      </c>
      <c r="L146" s="3"/>
      <c r="M146" s="3"/>
    </row>
    <row r="147" spans="7:13">
      <c r="G147" s="31">
        <v>46327</v>
      </c>
      <c r="H147" s="35">
        <v>3.5762096836662272</v>
      </c>
      <c r="I147" s="35">
        <v>3.6741517398911272</v>
      </c>
      <c r="J147" s="35">
        <v>3.4553946803171733</v>
      </c>
      <c r="K147" s="104">
        <f t="shared" si="7"/>
        <v>2026</v>
      </c>
      <c r="L147" s="3"/>
      <c r="M147" s="3"/>
    </row>
    <row r="148" spans="7:13">
      <c r="G148" s="31">
        <v>46357</v>
      </c>
      <c r="H148" s="35">
        <v>3.7495849244651729</v>
      </c>
      <c r="I148" s="35">
        <v>4.0828087538807605</v>
      </c>
      <c r="J148" s="35">
        <v>3.6395761517615175</v>
      </c>
      <c r="K148" s="104">
        <f t="shared" si="7"/>
        <v>2026</v>
      </c>
      <c r="L148" s="3"/>
      <c r="M148" s="3"/>
    </row>
    <row r="149" spans="7:13">
      <c r="G149" s="31">
        <v>46388</v>
      </c>
      <c r="H149" s="35">
        <v>3.7678349498124302</v>
      </c>
      <c r="I149" s="35">
        <v>4.0371895408390897</v>
      </c>
      <c r="J149" s="35">
        <v>3.6099665964067045</v>
      </c>
      <c r="K149" s="104">
        <f t="shared" si="6"/>
        <v>2027</v>
      </c>
      <c r="L149" s="3"/>
      <c r="M149" s="3"/>
    </row>
    <row r="150" spans="7:13">
      <c r="G150" s="31">
        <v>46419</v>
      </c>
      <c r="H150" s="35">
        <v>3.7269751708405154</v>
      </c>
      <c r="I150" s="35">
        <v>3.8072293534179087</v>
      </c>
      <c r="J150" s="35">
        <v>3.6096654822844525</v>
      </c>
      <c r="K150" s="104">
        <f t="shared" si="6"/>
        <v>2027</v>
      </c>
      <c r="L150" s="3"/>
      <c r="M150" s="3"/>
    </row>
    <row r="151" spans="7:13">
      <c r="G151" s="31">
        <v>46447</v>
      </c>
      <c r="H151" s="35">
        <v>3.5495443688532902</v>
      </c>
      <c r="I151" s="35">
        <v>3.5215008431296679</v>
      </c>
      <c r="J151" s="35">
        <v>3.45408985245408</v>
      </c>
      <c r="K151" s="104">
        <f t="shared" si="6"/>
        <v>2027</v>
      </c>
      <c r="L151" s="3"/>
      <c r="M151" s="3"/>
    </row>
    <row r="152" spans="7:13">
      <c r="G152" s="31">
        <v>46478</v>
      </c>
      <c r="H152" s="35">
        <v>3.3586288259150359</v>
      </c>
      <c r="I152" s="35">
        <v>3.3334316243245041</v>
      </c>
      <c r="J152" s="35">
        <v>3.2851648298705207</v>
      </c>
      <c r="K152" s="104">
        <f t="shared" si="6"/>
        <v>2027</v>
      </c>
      <c r="L152" s="3"/>
      <c r="M152" s="3"/>
    </row>
    <row r="153" spans="7:13">
      <c r="G153" s="31">
        <v>46508</v>
      </c>
      <c r="H153" s="35">
        <v>3.3449413069045928</v>
      </c>
      <c r="I153" s="35">
        <v>3.3125120306027847</v>
      </c>
      <c r="J153" s="35">
        <v>3.2113918699186987</v>
      </c>
      <c r="K153" s="104">
        <f t="shared" si="6"/>
        <v>2027</v>
      </c>
      <c r="L153" s="3"/>
      <c r="M153" s="3"/>
    </row>
    <row r="154" spans="7:13">
      <c r="G154" s="31">
        <v>46539</v>
      </c>
      <c r="H154" s="35">
        <v>3.3449413069045928</v>
      </c>
      <c r="I154" s="35">
        <v>3.3125120306027851</v>
      </c>
      <c r="J154" s="35">
        <v>3.2289568603834184</v>
      </c>
      <c r="K154" s="104">
        <f t="shared" si="6"/>
        <v>2027</v>
      </c>
      <c r="L154" s="3"/>
      <c r="M154" s="3"/>
    </row>
    <row r="155" spans="7:13">
      <c r="G155" s="31">
        <v>46569</v>
      </c>
      <c r="H155" s="35">
        <v>3.5359582388725541</v>
      </c>
      <c r="I155" s="35">
        <v>3.5076234888786257</v>
      </c>
      <c r="J155" s="35">
        <v>3.3553244203553145</v>
      </c>
      <c r="K155" s="104">
        <f t="shared" si="6"/>
        <v>2027</v>
      </c>
      <c r="L155" s="3"/>
      <c r="M155" s="3"/>
    </row>
    <row r="156" spans="7:13">
      <c r="G156" s="31">
        <v>46600</v>
      </c>
      <c r="H156" s="35">
        <v>3.5359582388725541</v>
      </c>
      <c r="I156" s="35">
        <v>3.5076234888786257</v>
      </c>
      <c r="J156" s="35">
        <v>3.3528151360032119</v>
      </c>
      <c r="K156" s="104">
        <f t="shared" si="6"/>
        <v>2027</v>
      </c>
      <c r="L156" s="3"/>
      <c r="M156" s="3"/>
    </row>
    <row r="157" spans="7:13">
      <c r="G157" s="31">
        <v>46631</v>
      </c>
      <c r="H157" s="35">
        <v>3.4949970708709319</v>
      </c>
      <c r="I157" s="35">
        <v>3.3542994368736458</v>
      </c>
      <c r="J157" s="35">
        <v>3.342376513098464</v>
      </c>
      <c r="K157" s="104">
        <f t="shared" si="6"/>
        <v>2027</v>
      </c>
      <c r="L157" s="3"/>
      <c r="M157" s="3"/>
    </row>
    <row r="158" spans="7:13">
      <c r="G158" s="31">
        <v>46661</v>
      </c>
      <c r="H158" s="35">
        <v>3.4949970708709319</v>
      </c>
      <c r="I158" s="35">
        <v>3.423996895164326</v>
      </c>
      <c r="J158" s="35">
        <v>3.402599337548931</v>
      </c>
      <c r="K158" s="104">
        <f t="shared" si="6"/>
        <v>2027</v>
      </c>
      <c r="L158" s="3"/>
      <c r="M158" s="3"/>
    </row>
    <row r="159" spans="7:13">
      <c r="G159" s="31">
        <v>46692</v>
      </c>
      <c r="H159" s="35">
        <v>3.7132876518300724</v>
      </c>
      <c r="I159" s="35">
        <v>3.8281489471396286</v>
      </c>
      <c r="J159" s="35">
        <v>3.5910967780788918</v>
      </c>
      <c r="K159" s="104">
        <f t="shared" si="6"/>
        <v>2027</v>
      </c>
      <c r="L159" s="3"/>
      <c r="M159" s="3"/>
    </row>
    <row r="160" spans="7:13">
      <c r="G160" s="31">
        <v>46722</v>
      </c>
      <c r="H160" s="35">
        <v>3.8906170647875902</v>
      </c>
      <c r="I160" s="35">
        <v>4.2461783533659725</v>
      </c>
      <c r="J160" s="35">
        <v>3.7791927331125161</v>
      </c>
      <c r="K160" s="104">
        <f t="shared" ref="K160:K223" si="8">YEAR(G160)</f>
        <v>2027</v>
      </c>
      <c r="L160" s="3"/>
      <c r="M160" s="3"/>
    </row>
    <row r="161" spans="7:13">
      <c r="G161" s="31">
        <v>46753</v>
      </c>
      <c r="H161" s="35">
        <v>3.9284351728682956</v>
      </c>
      <c r="I161" s="35">
        <v>4.2194074871428811</v>
      </c>
      <c r="J161" s="35">
        <v>3.7689548529559369</v>
      </c>
      <c r="K161" s="104">
        <f t="shared" si="8"/>
        <v>2028</v>
      </c>
      <c r="L161" s="3"/>
      <c r="M161" s="3"/>
    </row>
    <row r="162" spans="7:13">
      <c r="G162" s="31">
        <v>46784</v>
      </c>
      <c r="H162" s="35">
        <v>3.8725698174997465</v>
      </c>
      <c r="I162" s="35">
        <v>3.9625728711534505</v>
      </c>
      <c r="J162" s="35">
        <v>3.7537987754692357</v>
      </c>
      <c r="K162" s="104">
        <f t="shared" si="8"/>
        <v>2028</v>
      </c>
      <c r="L162" s="3"/>
      <c r="M162" s="3"/>
    </row>
    <row r="163" spans="7:13">
      <c r="G163" s="31">
        <v>46813</v>
      </c>
      <c r="H163" s="35">
        <v>3.7188640484639564</v>
      </c>
      <c r="I163" s="35">
        <v>3.7128322758072771</v>
      </c>
      <c r="J163" s="35">
        <v>3.6217100471745458</v>
      </c>
      <c r="K163" s="104">
        <f t="shared" si="8"/>
        <v>2028</v>
      </c>
      <c r="L163" s="3"/>
      <c r="M163" s="3"/>
    </row>
    <row r="164" spans="7:13">
      <c r="G164" s="31">
        <v>46844</v>
      </c>
      <c r="H164" s="35">
        <v>3.5791499655277299</v>
      </c>
      <c r="I164" s="35">
        <v>3.5915607696283973</v>
      </c>
      <c r="J164" s="35">
        <v>3.5034725685034629</v>
      </c>
      <c r="K164" s="104">
        <f t="shared" si="8"/>
        <v>2028</v>
      </c>
      <c r="L164" s="3"/>
      <c r="M164" s="3"/>
    </row>
    <row r="165" spans="7:13">
      <c r="G165" s="31">
        <v>46874</v>
      </c>
      <c r="H165" s="35">
        <v>3.5651582794281658</v>
      </c>
      <c r="I165" s="35">
        <v>3.5772691659967273</v>
      </c>
      <c r="J165" s="35">
        <v>3.4293984944293885</v>
      </c>
      <c r="K165" s="104">
        <f t="shared" si="8"/>
        <v>2028</v>
      </c>
      <c r="L165" s="3"/>
      <c r="M165" s="3"/>
    </row>
    <row r="166" spans="7:13">
      <c r="G166" s="31">
        <v>46905</v>
      </c>
      <c r="H166" s="35">
        <v>3.5651582794281658</v>
      </c>
      <c r="I166" s="35">
        <v>3.5915607696283969</v>
      </c>
      <c r="J166" s="35">
        <v>3.4469634848941082</v>
      </c>
      <c r="K166" s="104">
        <f t="shared" si="8"/>
        <v>2028</v>
      </c>
      <c r="L166" s="3"/>
      <c r="M166" s="3"/>
    </row>
    <row r="167" spans="7:13">
      <c r="G167" s="31">
        <v>46935</v>
      </c>
      <c r="H167" s="35">
        <v>3.7887210899320691</v>
      </c>
      <c r="I167" s="35">
        <v>3.7556553055297086</v>
      </c>
      <c r="J167" s="35">
        <v>3.6055502559470036</v>
      </c>
      <c r="K167" s="104">
        <f t="shared" si="8"/>
        <v>2028</v>
      </c>
      <c r="L167" s="3"/>
      <c r="M167" s="3"/>
    </row>
    <row r="168" spans="7:13">
      <c r="G168" s="31">
        <v>46966</v>
      </c>
      <c r="H168" s="35">
        <v>3.8027127760316337</v>
      </c>
      <c r="I168" s="35">
        <v>3.7699469091613782</v>
      </c>
      <c r="J168" s="35">
        <v>3.6168922212185084</v>
      </c>
      <c r="K168" s="104">
        <f t="shared" si="8"/>
        <v>2028</v>
      </c>
      <c r="L168" s="3"/>
      <c r="M168" s="3"/>
    </row>
    <row r="169" spans="7:13">
      <c r="G169" s="31">
        <v>46997</v>
      </c>
      <c r="H169" s="35">
        <v>3.7887210899320691</v>
      </c>
      <c r="I169" s="35">
        <v>3.6771550479006812</v>
      </c>
      <c r="J169" s="35">
        <v>3.6331523838201347</v>
      </c>
      <c r="K169" s="104">
        <f t="shared" si="8"/>
        <v>2028</v>
      </c>
      <c r="L169" s="3"/>
      <c r="M169" s="3"/>
    </row>
    <row r="170" spans="7:13">
      <c r="G170" s="31">
        <v>47027</v>
      </c>
      <c r="H170" s="35">
        <v>3.7887210899320691</v>
      </c>
      <c r="I170" s="35">
        <v>3.7485095037138736</v>
      </c>
      <c r="J170" s="35">
        <v>3.6933752082706013</v>
      </c>
      <c r="K170" s="104">
        <f t="shared" si="8"/>
        <v>2028</v>
      </c>
      <c r="L170" s="3"/>
      <c r="M170" s="3"/>
    </row>
    <row r="171" spans="7:13">
      <c r="G171" s="31">
        <v>47058</v>
      </c>
      <c r="H171" s="35">
        <v>3.970308842137281</v>
      </c>
      <c r="I171" s="35">
        <v>4.1124275845956708</v>
      </c>
      <c r="J171" s="35">
        <v>3.8455382113821135</v>
      </c>
      <c r="K171" s="104">
        <f t="shared" si="8"/>
        <v>2028</v>
      </c>
      <c r="L171" s="3"/>
      <c r="M171" s="3"/>
    </row>
    <row r="172" spans="7:13">
      <c r="G172" s="31">
        <v>47088</v>
      </c>
      <c r="H172" s="35">
        <v>4.1798799665416198</v>
      </c>
      <c r="I172" s="35">
        <v>4.5618881625771728</v>
      </c>
      <c r="J172" s="35">
        <v>4.0655522633744861</v>
      </c>
      <c r="K172" s="104">
        <f t="shared" si="8"/>
        <v>2028</v>
      </c>
      <c r="L172" s="3"/>
      <c r="M172" s="3"/>
    </row>
    <row r="173" spans="7:13">
      <c r="G173" s="31">
        <v>47119</v>
      </c>
      <c r="H173" s="35">
        <v>4.2089786180675253</v>
      </c>
      <c r="I173" s="35">
        <v>4.5323211130348415</v>
      </c>
      <c r="J173" s="35">
        <v>4.0466824450466721</v>
      </c>
      <c r="K173" s="104">
        <f t="shared" si="8"/>
        <v>2029</v>
      </c>
      <c r="L173" s="3"/>
      <c r="M173" s="3"/>
    </row>
    <row r="174" spans="7:13">
      <c r="G174" s="31">
        <v>47150</v>
      </c>
      <c r="H174" s="35">
        <v>4.165989669471764</v>
      </c>
      <c r="I174" s="35">
        <v>4.3350866266832808</v>
      </c>
      <c r="J174" s="35">
        <v>4.0442735320686536</v>
      </c>
      <c r="K174" s="104">
        <f t="shared" si="8"/>
        <v>2029</v>
      </c>
      <c r="L174" s="3"/>
      <c r="M174" s="3"/>
    </row>
    <row r="175" spans="7:13">
      <c r="G175" s="31">
        <v>47178</v>
      </c>
      <c r="H175" s="35">
        <v>3.9800421889891515</v>
      </c>
      <c r="I175" s="35">
        <v>4.0281796168104282</v>
      </c>
      <c r="J175" s="35">
        <v>3.8802667068152163</v>
      </c>
      <c r="K175" s="104">
        <f t="shared" si="8"/>
        <v>2029</v>
      </c>
      <c r="L175" s="3"/>
      <c r="M175" s="3"/>
    </row>
    <row r="176" spans="7:13">
      <c r="G176" s="31">
        <v>47209</v>
      </c>
      <c r="H176" s="35">
        <v>3.708218200344723</v>
      </c>
      <c r="I176" s="35">
        <v>3.7578818959505846</v>
      </c>
      <c r="J176" s="35">
        <v>3.6312453277125365</v>
      </c>
      <c r="K176" s="104">
        <f t="shared" si="8"/>
        <v>2029</v>
      </c>
      <c r="L176" s="3"/>
      <c r="M176" s="3"/>
    </row>
    <row r="177" spans="7:13">
      <c r="G177" s="31">
        <v>47239</v>
      </c>
      <c r="H177" s="35">
        <v>3.6796264939673531</v>
      </c>
      <c r="I177" s="35">
        <v>3.743227824110865</v>
      </c>
      <c r="J177" s="35">
        <v>3.5427177757703503</v>
      </c>
      <c r="K177" s="104">
        <f t="shared" si="8"/>
        <v>2029</v>
      </c>
      <c r="L177" s="3"/>
      <c r="M177" s="3"/>
    </row>
    <row r="178" spans="7:13">
      <c r="G178" s="31">
        <v>47270</v>
      </c>
      <c r="H178" s="35">
        <v>3.6939223471560378</v>
      </c>
      <c r="I178" s="35">
        <v>3.7578818959505846</v>
      </c>
      <c r="J178" s="35">
        <v>3.5744351299809294</v>
      </c>
      <c r="K178" s="104">
        <f t="shared" si="8"/>
        <v>2029</v>
      </c>
      <c r="L178" s="3"/>
      <c r="M178" s="3"/>
    </row>
    <row r="179" spans="7:13">
      <c r="G179" s="31">
        <v>47300</v>
      </c>
      <c r="H179" s="35">
        <v>3.8942670698570416</v>
      </c>
      <c r="I179" s="35">
        <v>3.9040083649671518</v>
      </c>
      <c r="J179" s="35">
        <v>3.7100368563685637</v>
      </c>
      <c r="K179" s="104">
        <f t="shared" si="8"/>
        <v>2029</v>
      </c>
      <c r="L179" s="3"/>
      <c r="M179" s="3"/>
    </row>
    <row r="180" spans="7:13">
      <c r="G180" s="31">
        <v>47331</v>
      </c>
      <c r="H180" s="35">
        <v>3.9085629230457268</v>
      </c>
      <c r="I180" s="35">
        <v>3.9113095103007218</v>
      </c>
      <c r="J180" s="35">
        <v>3.7216799357623205</v>
      </c>
      <c r="K180" s="104">
        <f t="shared" si="8"/>
        <v>2029</v>
      </c>
      <c r="L180" s="3"/>
      <c r="M180" s="3"/>
    </row>
    <row r="181" spans="7:13">
      <c r="G181" s="31">
        <v>47362</v>
      </c>
      <c r="H181" s="35">
        <v>3.8512781212612794</v>
      </c>
      <c r="I181" s="35">
        <v>3.7651830412841552</v>
      </c>
      <c r="J181" s="35">
        <v>3.6950815216300308</v>
      </c>
      <c r="K181" s="104">
        <f t="shared" si="8"/>
        <v>2029</v>
      </c>
      <c r="L181" s="3"/>
      <c r="M181" s="3"/>
    </row>
    <row r="182" spans="7:13">
      <c r="G182" s="31">
        <v>47392</v>
      </c>
      <c r="H182" s="35">
        <v>3.8512781212612794</v>
      </c>
      <c r="I182" s="35">
        <v>3.845547421126009</v>
      </c>
      <c r="J182" s="35">
        <v>3.7553043460804978</v>
      </c>
      <c r="K182" s="104">
        <f t="shared" si="8"/>
        <v>2029</v>
      </c>
      <c r="L182" s="3"/>
      <c r="M182" s="3"/>
    </row>
    <row r="183" spans="7:13">
      <c r="G183" s="31">
        <v>47423</v>
      </c>
      <c r="H183" s="35">
        <v>4.0229297485552067</v>
      </c>
      <c r="I183" s="35">
        <v>4.1451015044927129</v>
      </c>
      <c r="J183" s="35">
        <v>3.8976309545317678</v>
      </c>
      <c r="K183" s="104">
        <f t="shared" si="8"/>
        <v>2029</v>
      </c>
      <c r="L183" s="3"/>
      <c r="M183" s="3"/>
    </row>
    <row r="184" spans="7:13">
      <c r="G184" s="31">
        <v>47453</v>
      </c>
      <c r="H184" s="35">
        <v>4.28045788401095</v>
      </c>
      <c r="I184" s="35">
        <v>4.5688786208752719</v>
      </c>
      <c r="J184" s="35">
        <v>4.1651206664659242</v>
      </c>
      <c r="K184" s="104">
        <f t="shared" si="8"/>
        <v>2029</v>
      </c>
      <c r="L184" s="3"/>
      <c r="M184" s="3"/>
    </row>
    <row r="185" spans="7:13">
      <c r="G185" s="31">
        <v>47484</v>
      </c>
      <c r="H185" s="35">
        <v>4.3206079397749164</v>
      </c>
      <c r="I185" s="35">
        <v>4.5541209866903953</v>
      </c>
      <c r="J185" s="35">
        <v>4.1571913279132788</v>
      </c>
      <c r="K185" s="104">
        <f t="shared" si="8"/>
        <v>2030</v>
      </c>
      <c r="L185" s="3"/>
      <c r="M185" s="3"/>
    </row>
    <row r="186" spans="7:13">
      <c r="G186" s="31">
        <v>47515</v>
      </c>
      <c r="H186" s="35">
        <v>4.2621064696339852</v>
      </c>
      <c r="I186" s="35">
        <v>4.3374167794493141</v>
      </c>
      <c r="J186" s="35">
        <v>4.1394255947003913</v>
      </c>
      <c r="K186" s="104">
        <f t="shared" si="8"/>
        <v>2030</v>
      </c>
      <c r="L186" s="3"/>
      <c r="M186" s="3"/>
    </row>
    <row r="187" spans="7:13">
      <c r="G187" s="31">
        <v>47543</v>
      </c>
      <c r="H187" s="35">
        <v>4.027999200040556</v>
      </c>
      <c r="I187" s="35">
        <v>4.0234675301057834</v>
      </c>
      <c r="J187" s="35">
        <v>3.9277423667570006</v>
      </c>
      <c r="K187" s="104">
        <f t="shared" si="8"/>
        <v>2030</v>
      </c>
      <c r="L187" s="3"/>
      <c r="M187" s="3"/>
    </row>
    <row r="188" spans="7:13">
      <c r="G188" s="31">
        <v>47574</v>
      </c>
      <c r="H188" s="35">
        <v>3.7352890712764881</v>
      </c>
      <c r="I188" s="35">
        <v>3.7693773162630144</v>
      </c>
      <c r="J188" s="35">
        <v>3.658044484592994</v>
      </c>
      <c r="K188" s="104">
        <f t="shared" si="8"/>
        <v>2030</v>
      </c>
      <c r="L188" s="3"/>
      <c r="M188" s="3"/>
    </row>
    <row r="189" spans="7:13">
      <c r="G189" s="31">
        <v>47604</v>
      </c>
      <c r="H189" s="35">
        <v>3.749889091554294</v>
      </c>
      <c r="I189" s="35">
        <v>3.8067115416921231</v>
      </c>
      <c r="J189" s="35">
        <v>3.6122751380106393</v>
      </c>
      <c r="K189" s="104">
        <f t="shared" si="8"/>
        <v>2030</v>
      </c>
      <c r="L189" s="3"/>
      <c r="M189" s="3"/>
    </row>
    <row r="190" spans="7:13">
      <c r="G190" s="31">
        <v>47635</v>
      </c>
      <c r="H190" s="35">
        <v>3.7937905414174184</v>
      </c>
      <c r="I190" s="35">
        <v>3.8515540371451165</v>
      </c>
      <c r="J190" s="35">
        <v>3.6733009334537789</v>
      </c>
      <c r="K190" s="104">
        <f t="shared" si="8"/>
        <v>2030</v>
      </c>
      <c r="L190" s="3"/>
      <c r="M190" s="3"/>
    </row>
    <row r="191" spans="7:13">
      <c r="G191" s="31">
        <v>47665</v>
      </c>
      <c r="H191" s="35">
        <v>4.0571992405961677</v>
      </c>
      <c r="I191" s="35">
        <v>4.0533452666835856</v>
      </c>
      <c r="J191" s="35">
        <v>3.8713336545217301</v>
      </c>
      <c r="K191" s="104">
        <f t="shared" si="8"/>
        <v>2030</v>
      </c>
      <c r="L191" s="3"/>
      <c r="M191" s="3"/>
    </row>
    <row r="192" spans="7:13">
      <c r="G192" s="31">
        <v>47696</v>
      </c>
      <c r="H192" s="35">
        <v>4.1158020997668059</v>
      </c>
      <c r="I192" s="35">
        <v>4.1206090098630757</v>
      </c>
      <c r="J192" s="35">
        <v>3.9268390243902438</v>
      </c>
      <c r="K192" s="104">
        <f t="shared" si="8"/>
        <v>2030</v>
      </c>
      <c r="L192" s="3"/>
      <c r="M192" s="3"/>
    </row>
    <row r="193" spans="7:13">
      <c r="G193" s="31">
        <v>47727</v>
      </c>
      <c r="H193" s="35">
        <v>4.0571992405961677</v>
      </c>
      <c r="I193" s="35">
        <v>3.9860815235040965</v>
      </c>
      <c r="J193" s="35">
        <v>3.8989357823948607</v>
      </c>
      <c r="K193" s="104">
        <f t="shared" si="8"/>
        <v>2030</v>
      </c>
      <c r="L193" s="3"/>
      <c r="M193" s="3"/>
    </row>
    <row r="194" spans="7:13">
      <c r="G194" s="31">
        <v>47757</v>
      </c>
      <c r="H194" s="35">
        <v>4.0865006701814863</v>
      </c>
      <c r="I194" s="35">
        <v>4.0683100255587767</v>
      </c>
      <c r="J194" s="35">
        <v>3.9881659339556359</v>
      </c>
      <c r="K194" s="104">
        <f t="shared" si="8"/>
        <v>2030</v>
      </c>
      <c r="L194" s="3"/>
      <c r="M194" s="3"/>
    </row>
    <row r="195" spans="7:13">
      <c r="G195" s="31">
        <v>47788</v>
      </c>
      <c r="H195" s="35">
        <v>4.3206079397749164</v>
      </c>
      <c r="I195" s="35">
        <v>4.4420665292304911</v>
      </c>
      <c r="J195" s="35">
        <v>4.1923213088427174</v>
      </c>
      <c r="K195" s="104">
        <f t="shared" si="8"/>
        <v>2030</v>
      </c>
      <c r="L195" s="3"/>
      <c r="M195" s="3"/>
    </row>
    <row r="196" spans="7:13">
      <c r="G196" s="31">
        <v>47818</v>
      </c>
      <c r="H196" s="35">
        <v>4.6280194778464967</v>
      </c>
      <c r="I196" s="35">
        <v>4.9054562426356139</v>
      </c>
      <c r="J196" s="35">
        <v>4.5091937368262576</v>
      </c>
      <c r="K196" s="104">
        <f t="shared" si="8"/>
        <v>2030</v>
      </c>
      <c r="L196" s="3"/>
      <c r="M196" s="3"/>
    </row>
    <row r="197" spans="7:13">
      <c r="G197" s="31">
        <v>47849</v>
      </c>
      <c r="H197" s="35">
        <v>4.6598556331744909</v>
      </c>
      <c r="I197" s="35">
        <v>4.9033332145598951</v>
      </c>
      <c r="J197" s="35">
        <v>4.4930339455987145</v>
      </c>
      <c r="K197" s="104">
        <f t="shared" si="8"/>
        <v>2031</v>
      </c>
      <c r="L197" s="3"/>
      <c r="M197" s="3"/>
    </row>
    <row r="198" spans="7:13">
      <c r="G198" s="31">
        <v>47880</v>
      </c>
      <c r="H198" s="35">
        <v>4.5550193764574676</v>
      </c>
      <c r="I198" s="35">
        <v>4.6586153929538368</v>
      </c>
      <c r="J198" s="35">
        <v>4.4293984944293889</v>
      </c>
      <c r="K198" s="104">
        <f t="shared" si="8"/>
        <v>2031</v>
      </c>
      <c r="L198" s="3"/>
      <c r="M198" s="3"/>
    </row>
    <row r="199" spans="7:13">
      <c r="G199" s="31">
        <v>47908</v>
      </c>
      <c r="H199" s="35">
        <v>4.3903635922133226</v>
      </c>
      <c r="I199" s="35">
        <v>4.4216129660619776</v>
      </c>
      <c r="J199" s="35">
        <v>4.2864696577336137</v>
      </c>
      <c r="K199" s="104">
        <f t="shared" si="8"/>
        <v>2031</v>
      </c>
      <c r="L199" s="3"/>
      <c r="M199" s="3"/>
    </row>
    <row r="200" spans="7:13">
      <c r="G200" s="31">
        <v>47939</v>
      </c>
      <c r="H200" s="35">
        <v>4.0909617874885935</v>
      </c>
      <c r="I200" s="35">
        <v>4.0928543013609922</v>
      </c>
      <c r="J200" s="35">
        <v>4.0101472648800565</v>
      </c>
      <c r="K200" s="104">
        <f t="shared" si="8"/>
        <v>2031</v>
      </c>
      <c r="L200" s="3"/>
      <c r="M200" s="3"/>
    </row>
    <row r="201" spans="7:13">
      <c r="G201" s="31">
        <v>47969</v>
      </c>
      <c r="H201" s="35">
        <v>4.0609506346953266</v>
      </c>
      <c r="I201" s="35">
        <v>4.1004661337300341</v>
      </c>
      <c r="J201" s="35">
        <v>3.9202145137006927</v>
      </c>
      <c r="K201" s="104">
        <f t="shared" si="8"/>
        <v>2031</v>
      </c>
      <c r="L201" s="3"/>
      <c r="M201" s="3"/>
    </row>
    <row r="202" spans="7:13">
      <c r="G202" s="31">
        <v>48000</v>
      </c>
      <c r="H202" s="35">
        <v>4.0759562110919605</v>
      </c>
      <c r="I202" s="35">
        <v>4.1004661337300341</v>
      </c>
      <c r="J202" s="35">
        <v>3.9526344675298604</v>
      </c>
      <c r="K202" s="104">
        <f t="shared" si="8"/>
        <v>2031</v>
      </c>
      <c r="L202" s="3"/>
      <c r="M202" s="3"/>
    </row>
    <row r="203" spans="7:13">
      <c r="G203" s="31">
        <v>48030</v>
      </c>
      <c r="H203" s="35">
        <v>4.4801942725337121</v>
      </c>
      <c r="I203" s="35">
        <v>4.4216129660619776</v>
      </c>
      <c r="J203" s="35">
        <v>4.2900830272006427</v>
      </c>
      <c r="K203" s="104">
        <f t="shared" si="8"/>
        <v>2031</v>
      </c>
      <c r="L203" s="3"/>
      <c r="M203" s="3"/>
    </row>
    <row r="204" spans="7:13">
      <c r="G204" s="31">
        <v>48061</v>
      </c>
      <c r="H204" s="35">
        <v>4.4950984599006389</v>
      </c>
      <c r="I204" s="35">
        <v>4.4598274714249211</v>
      </c>
      <c r="J204" s="35">
        <v>4.3023283348389043</v>
      </c>
      <c r="K204" s="104">
        <f t="shared" si="8"/>
        <v>2031</v>
      </c>
      <c r="L204" s="3"/>
      <c r="M204" s="3"/>
    </row>
    <row r="205" spans="7:13">
      <c r="G205" s="31">
        <v>48092</v>
      </c>
      <c r="H205" s="35">
        <v>4.4052677795802495</v>
      </c>
      <c r="I205" s="35">
        <v>4.2839786093482868</v>
      </c>
      <c r="J205" s="35">
        <v>4.2435107096256148</v>
      </c>
      <c r="K205" s="104">
        <f t="shared" si="8"/>
        <v>2031</v>
      </c>
      <c r="L205" s="3"/>
      <c r="M205" s="3"/>
    </row>
    <row r="206" spans="7:13">
      <c r="G206" s="31">
        <v>48122</v>
      </c>
      <c r="H206" s="35">
        <v>4.4052677795802495</v>
      </c>
      <c r="I206" s="35">
        <v>4.3375203417944714</v>
      </c>
      <c r="J206" s="35">
        <v>4.3037335340760814</v>
      </c>
      <c r="K206" s="104">
        <f t="shared" si="8"/>
        <v>2031</v>
      </c>
      <c r="L206" s="3"/>
      <c r="M206" s="3"/>
    </row>
    <row r="207" spans="7:13">
      <c r="G207" s="31">
        <v>48153</v>
      </c>
      <c r="H207" s="35">
        <v>4.4950984599006389</v>
      </c>
      <c r="I207" s="35">
        <v>4.6280645011325134</v>
      </c>
      <c r="J207" s="35">
        <v>4.3650604436414735</v>
      </c>
      <c r="K207" s="104">
        <f t="shared" si="8"/>
        <v>2031</v>
      </c>
      <c r="L207" s="3"/>
      <c r="M207" s="3"/>
    </row>
    <row r="208" spans="7:13">
      <c r="G208" s="31">
        <v>48183</v>
      </c>
      <c r="H208" s="35">
        <v>4.7047709733346856</v>
      </c>
      <c r="I208" s="35">
        <v>4.9874258388274013</v>
      </c>
      <c r="J208" s="35">
        <v>4.5851748670079289</v>
      </c>
      <c r="K208" s="104">
        <f t="shared" si="8"/>
        <v>2031</v>
      </c>
      <c r="L208" s="3"/>
      <c r="M208" s="3"/>
    </row>
    <row r="209" spans="7:13">
      <c r="G209" s="31">
        <v>48214</v>
      </c>
      <c r="H209" s="35">
        <v>4.7519168721484339</v>
      </c>
      <c r="I209" s="35">
        <v>4.9376641319794494</v>
      </c>
      <c r="J209" s="35">
        <v>4.5841711532670883</v>
      </c>
      <c r="K209" s="104">
        <f t="shared" si="8"/>
        <v>2032</v>
      </c>
      <c r="L209" s="3"/>
      <c r="M209" s="3"/>
    </row>
    <row r="210" spans="7:13">
      <c r="G210" s="31">
        <v>48245</v>
      </c>
      <c r="H210" s="35">
        <v>4.64474866774815</v>
      </c>
      <c r="I210" s="35">
        <v>4.6874057249074914</v>
      </c>
      <c r="J210" s="35">
        <v>4.5182271604938267</v>
      </c>
      <c r="K210" s="104">
        <f t="shared" si="8"/>
        <v>2032</v>
      </c>
      <c r="L210" s="3"/>
      <c r="M210" s="3"/>
    </row>
    <row r="211" spans="7:13">
      <c r="G211" s="31">
        <v>48274</v>
      </c>
      <c r="H211" s="35">
        <v>4.5835096938051301</v>
      </c>
      <c r="I211" s="35">
        <v>4.5778367637313551</v>
      </c>
      <c r="J211" s="35">
        <v>4.4776771253638463</v>
      </c>
      <c r="K211" s="104">
        <f t="shared" si="8"/>
        <v>2032</v>
      </c>
      <c r="L211" s="3"/>
      <c r="M211" s="3"/>
    </row>
    <row r="212" spans="7:13">
      <c r="G212" s="31">
        <v>48305</v>
      </c>
      <c r="H212" s="35">
        <v>4.384381639460611</v>
      </c>
      <c r="I212" s="35">
        <v>4.3509834466648849</v>
      </c>
      <c r="J212" s="35">
        <v>4.3006220214794739</v>
      </c>
      <c r="K212" s="104">
        <f t="shared" si="8"/>
        <v>2032</v>
      </c>
      <c r="L212" s="3"/>
      <c r="M212" s="3"/>
    </row>
    <row r="213" spans="7:13">
      <c r="G213" s="31">
        <v>48335</v>
      </c>
      <c r="H213" s="35">
        <v>4.384381639460611</v>
      </c>
      <c r="I213" s="35">
        <v>4.3666213607835971</v>
      </c>
      <c r="J213" s="35">
        <v>4.2403991970290074</v>
      </c>
      <c r="K213" s="104">
        <f t="shared" si="8"/>
        <v>2032</v>
      </c>
      <c r="L213" s="3"/>
      <c r="M213" s="3"/>
    </row>
    <row r="214" spans="7:13">
      <c r="G214" s="31">
        <v>48366</v>
      </c>
      <c r="H214" s="35">
        <v>4.4150011264321201</v>
      </c>
      <c r="I214" s="35">
        <v>4.4135868843123074</v>
      </c>
      <c r="J214" s="35">
        <v>4.2882763424671282</v>
      </c>
      <c r="K214" s="104">
        <f t="shared" si="8"/>
        <v>2032</v>
      </c>
      <c r="L214" s="3"/>
      <c r="M214" s="3"/>
    </row>
    <row r="215" spans="7:13">
      <c r="G215" s="31">
        <v>48396</v>
      </c>
      <c r="H215" s="35">
        <v>4.64474866774815</v>
      </c>
      <c r="I215" s="35">
        <v>4.6091125919687777</v>
      </c>
      <c r="J215" s="35">
        <v>4.4529857673391549</v>
      </c>
      <c r="K215" s="104">
        <f t="shared" si="8"/>
        <v>2032</v>
      </c>
      <c r="L215" s="3"/>
      <c r="M215" s="3"/>
    </row>
    <row r="216" spans="7:13">
      <c r="G216" s="31">
        <v>48427</v>
      </c>
      <c r="H216" s="35">
        <v>4.705987641691169</v>
      </c>
      <c r="I216" s="35">
        <v>4.6560781154974897</v>
      </c>
      <c r="J216" s="35">
        <v>4.5111007929338554</v>
      </c>
      <c r="K216" s="104">
        <f t="shared" si="8"/>
        <v>2032</v>
      </c>
      <c r="L216" s="3"/>
      <c r="M216" s="3"/>
    </row>
    <row r="217" spans="7:13">
      <c r="G217" s="31">
        <v>48458</v>
      </c>
      <c r="H217" s="35">
        <v>4.6600584112339041</v>
      </c>
      <c r="I217" s="35">
        <v>4.5230522831432864</v>
      </c>
      <c r="J217" s="35">
        <v>4.4957439726989854</v>
      </c>
      <c r="K217" s="104">
        <f t="shared" si="8"/>
        <v>2032</v>
      </c>
      <c r="L217" s="3"/>
      <c r="M217" s="3"/>
    </row>
    <row r="218" spans="7:13">
      <c r="G218" s="31">
        <v>48488</v>
      </c>
      <c r="H218" s="35">
        <v>4.6600584112339041</v>
      </c>
      <c r="I218" s="35">
        <v>4.6247505060874889</v>
      </c>
      <c r="J218" s="35">
        <v>4.5559667971494529</v>
      </c>
      <c r="K218" s="104">
        <f t="shared" si="8"/>
        <v>2032</v>
      </c>
      <c r="L218" s="3"/>
      <c r="M218" s="3"/>
    </row>
    <row r="219" spans="7:13">
      <c r="G219" s="31">
        <v>48519</v>
      </c>
      <c r="H219" s="35">
        <v>4.8591864655784249</v>
      </c>
      <c r="I219" s="35">
        <v>4.9689917413894502</v>
      </c>
      <c r="J219" s="35">
        <v>4.7254940479775165</v>
      </c>
      <c r="K219" s="104">
        <f t="shared" si="8"/>
        <v>2032</v>
      </c>
      <c r="L219" s="3"/>
      <c r="M219" s="3"/>
    </row>
    <row r="220" spans="7:13">
      <c r="G220" s="31">
        <v>48549</v>
      </c>
      <c r="H220" s="35">
        <v>5.1501729808374739</v>
      </c>
      <c r="I220" s="35">
        <v>5.4070086802311002</v>
      </c>
      <c r="J220" s="35">
        <v>5.0261063133594295</v>
      </c>
      <c r="K220" s="104">
        <f t="shared" si="8"/>
        <v>2032</v>
      </c>
      <c r="L220" s="3"/>
      <c r="M220" s="3"/>
    </row>
    <row r="221" spans="7:13">
      <c r="G221" s="31">
        <v>48580</v>
      </c>
      <c r="H221" s="35">
        <v>5.1905258146608535</v>
      </c>
      <c r="I221" s="35">
        <v>5.4030733111151346</v>
      </c>
      <c r="J221" s="35">
        <v>5.0183777175549533</v>
      </c>
      <c r="K221" s="104">
        <f t="shared" si="8"/>
        <v>2033</v>
      </c>
      <c r="L221" s="3"/>
      <c r="M221" s="3"/>
    </row>
    <row r="222" spans="7:13">
      <c r="G222" s="31">
        <v>48611</v>
      </c>
      <c r="H222" s="35">
        <v>5.1905258146608535</v>
      </c>
      <c r="I222" s="35">
        <v>5.235043406097855</v>
      </c>
      <c r="J222" s="35">
        <v>5.058526267188598</v>
      </c>
      <c r="K222" s="104">
        <f t="shared" si="8"/>
        <v>2033</v>
      </c>
      <c r="L222" s="3"/>
      <c r="M222" s="3"/>
    </row>
    <row r="223" spans="7:13">
      <c r="G223" s="31">
        <v>48639</v>
      </c>
      <c r="H223" s="35">
        <v>4.9868352539795193</v>
      </c>
      <c r="I223" s="35">
        <v>4.9869598082741948</v>
      </c>
      <c r="J223" s="35">
        <v>4.8769544514704402</v>
      </c>
      <c r="K223" s="104">
        <f t="shared" si="8"/>
        <v>2033</v>
      </c>
      <c r="L223" s="3"/>
      <c r="M223" s="3"/>
    </row>
    <row r="224" spans="7:13">
      <c r="G224" s="31">
        <v>48670</v>
      </c>
      <c r="H224" s="35">
        <v>4.7988599929027673</v>
      </c>
      <c r="I224" s="35">
        <v>4.7549283739498733</v>
      </c>
      <c r="J224" s="35">
        <v>4.7109401987353205</v>
      </c>
      <c r="K224" s="104">
        <f t="shared" ref="K224:K311" si="9">YEAR(G224)</f>
        <v>2033</v>
      </c>
      <c r="L224" s="3"/>
      <c r="M224" s="3"/>
    </row>
    <row r="225" spans="7:13">
      <c r="G225" s="31">
        <v>48700</v>
      </c>
      <c r="H225" s="35">
        <v>4.8144739034776443</v>
      </c>
      <c r="I225" s="35">
        <v>4.7549283739498733</v>
      </c>
      <c r="J225" s="35">
        <v>4.6661745658938072</v>
      </c>
      <c r="K225" s="104">
        <f t="shared" si="9"/>
        <v>2033</v>
      </c>
      <c r="L225" s="3"/>
      <c r="M225" s="3"/>
    </row>
    <row r="226" spans="7:13">
      <c r="G226" s="31">
        <v>48731</v>
      </c>
      <c r="H226" s="35">
        <v>4.8458031136571025</v>
      </c>
      <c r="I226" s="35">
        <v>4.7869291386033952</v>
      </c>
      <c r="J226" s="35">
        <v>4.714754310950517</v>
      </c>
      <c r="K226" s="104">
        <f t="shared" si="9"/>
        <v>2033</v>
      </c>
      <c r="L226" s="3"/>
      <c r="M226" s="3"/>
    </row>
    <row r="227" spans="7:13">
      <c r="G227" s="31">
        <v>48761</v>
      </c>
      <c r="H227" s="35">
        <v>5.0181644641589784</v>
      </c>
      <c r="I227" s="35">
        <v>4.8989318148907213</v>
      </c>
      <c r="J227" s="35">
        <v>4.8226535380909361</v>
      </c>
      <c r="K227" s="104">
        <f t="shared" si="9"/>
        <v>2033</v>
      </c>
      <c r="L227" s="3"/>
      <c r="M227" s="3"/>
    </row>
    <row r="228" spans="7:13">
      <c r="G228" s="31">
        <v>48792</v>
      </c>
      <c r="H228" s="35">
        <v>5.0338797637635615</v>
      </c>
      <c r="I228" s="35">
        <v>4.9309325795442422</v>
      </c>
      <c r="J228" s="35">
        <v>4.8357018167218708</v>
      </c>
      <c r="K228" s="104">
        <f t="shared" si="9"/>
        <v>2033</v>
      </c>
      <c r="L228" s="3"/>
      <c r="M228" s="3"/>
    </row>
    <row r="229" spans="7:13">
      <c r="G229" s="31">
        <v>48823</v>
      </c>
      <c r="H229" s="35">
        <v>5.0338797637635615</v>
      </c>
      <c r="I229" s="35">
        <v>4.8349302855836775</v>
      </c>
      <c r="J229" s="35">
        <v>4.8658132289471041</v>
      </c>
      <c r="K229" s="104">
        <f t="shared" si="9"/>
        <v>2033</v>
      </c>
      <c r="L229" s="3"/>
      <c r="M229" s="3"/>
    </row>
    <row r="230" spans="7:13">
      <c r="G230" s="31">
        <v>48853</v>
      </c>
      <c r="H230" s="35">
        <v>5.0025505535841024</v>
      </c>
      <c r="I230" s="35">
        <v>4.8669828314097776</v>
      </c>
      <c r="J230" s="35">
        <v>4.8950212988055801</v>
      </c>
      <c r="K230" s="104">
        <f t="shared" si="9"/>
        <v>2033</v>
      </c>
      <c r="L230" s="3"/>
      <c r="M230" s="3"/>
    </row>
    <row r="231" spans="7:13">
      <c r="G231" s="31">
        <v>48884</v>
      </c>
      <c r="H231" s="35">
        <v>5.1278673943019371</v>
      </c>
      <c r="I231" s="35">
        <v>5.2190430237710954</v>
      </c>
      <c r="J231" s="35">
        <v>4.9914781893004108</v>
      </c>
      <c r="K231" s="104">
        <f t="shared" si="9"/>
        <v>2033</v>
      </c>
      <c r="L231" s="3"/>
      <c r="M231" s="3"/>
    </row>
    <row r="232" spans="7:13">
      <c r="G232" s="31">
        <v>48914</v>
      </c>
      <c r="H232" s="35">
        <v>5.3785010757376055</v>
      </c>
      <c r="I232" s="35">
        <v>5.6431826083617036</v>
      </c>
      <c r="J232" s="35">
        <v>5.2521426477968483</v>
      </c>
      <c r="K232" s="104">
        <f t="shared" si="9"/>
        <v>2033</v>
      </c>
      <c r="L232" s="3"/>
      <c r="M232" s="3"/>
    </row>
    <row r="233" spans="7:13">
      <c r="G233" s="31">
        <v>48945</v>
      </c>
      <c r="H233" s="35">
        <v>5.4063830589070268</v>
      </c>
      <c r="I233" s="35">
        <v>5.6090070344598848</v>
      </c>
      <c r="J233" s="35">
        <v>5.2320683729800255</v>
      </c>
      <c r="K233" s="104">
        <f t="shared" si="9"/>
        <v>2034</v>
      </c>
      <c r="L233" s="3"/>
      <c r="M233" s="3"/>
    </row>
    <row r="234" spans="7:13">
      <c r="G234" s="31">
        <v>48976</v>
      </c>
      <c r="H234" s="35">
        <v>5.3742427364899124</v>
      </c>
      <c r="I234" s="35">
        <v>5.3961864151621919</v>
      </c>
      <c r="J234" s="35">
        <v>5.2403991970290074</v>
      </c>
      <c r="K234" s="104">
        <f t="shared" si="9"/>
        <v>2034</v>
      </c>
      <c r="L234" s="3"/>
      <c r="M234" s="3"/>
    </row>
    <row r="235" spans="7:13">
      <c r="G235" s="31">
        <v>49004</v>
      </c>
      <c r="H235" s="35">
        <v>5.1338493470546487</v>
      </c>
      <c r="I235" s="35">
        <v>5.1342254630874891</v>
      </c>
      <c r="J235" s="35">
        <v>5.0224929438924013</v>
      </c>
      <c r="K235" s="104">
        <f t="shared" si="9"/>
        <v>2034</v>
      </c>
      <c r="L235" s="3"/>
      <c r="M235" s="3"/>
    </row>
    <row r="236" spans="7:13">
      <c r="G236" s="31">
        <v>49035</v>
      </c>
      <c r="H236" s="35">
        <v>4.9415143577004974</v>
      </c>
      <c r="I236" s="35">
        <v>4.8558498793053975</v>
      </c>
      <c r="J236" s="35">
        <v>4.8521627220716645</v>
      </c>
      <c r="K236" s="104">
        <f t="shared" si="9"/>
        <v>2034</v>
      </c>
      <c r="L236" s="3"/>
      <c r="M236" s="3"/>
    </row>
    <row r="237" spans="7:13">
      <c r="G237" s="31">
        <v>49065</v>
      </c>
      <c r="H237" s="35">
        <v>4.90947542431309</v>
      </c>
      <c r="I237" s="35">
        <v>4.8394870287705869</v>
      </c>
      <c r="J237" s="35">
        <v>4.7602225434106193</v>
      </c>
      <c r="K237" s="104">
        <f t="shared" si="9"/>
        <v>2034</v>
      </c>
      <c r="L237" s="3"/>
      <c r="M237" s="3"/>
    </row>
    <row r="238" spans="7:13">
      <c r="G238" s="31">
        <v>49096</v>
      </c>
      <c r="H238" s="35">
        <v>4.9415143577004974</v>
      </c>
      <c r="I238" s="35">
        <v>4.8558498793053975</v>
      </c>
      <c r="J238" s="35">
        <v>4.8095048880859181</v>
      </c>
      <c r="K238" s="104">
        <f t="shared" si="9"/>
        <v>2034</v>
      </c>
      <c r="L238" s="3"/>
      <c r="M238" s="3"/>
    </row>
    <row r="239" spans="7:13">
      <c r="G239" s="31">
        <v>49126</v>
      </c>
      <c r="H239" s="35">
        <v>5.1178298803609454</v>
      </c>
      <c r="I239" s="35">
        <v>4.9868562459290366</v>
      </c>
      <c r="J239" s="35">
        <v>4.9213185988156178</v>
      </c>
      <c r="K239" s="104">
        <f t="shared" si="9"/>
        <v>2034</v>
      </c>
      <c r="L239" s="3"/>
      <c r="M239" s="3"/>
    </row>
    <row r="240" spans="7:13">
      <c r="G240" s="31">
        <v>49157</v>
      </c>
      <c r="H240" s="35">
        <v>5.1819077471357602</v>
      </c>
      <c r="I240" s="35">
        <v>5.0687222797756686</v>
      </c>
      <c r="J240" s="35">
        <v>4.9822440228846725</v>
      </c>
      <c r="K240" s="104">
        <f t="shared" si="9"/>
        <v>2034</v>
      </c>
      <c r="L240" s="3"/>
      <c r="M240" s="3"/>
    </row>
    <row r="241" spans="7:13">
      <c r="G241" s="31">
        <v>49188</v>
      </c>
      <c r="H241" s="35">
        <v>5.1658882804420561</v>
      </c>
      <c r="I241" s="35">
        <v>4.970493395394227</v>
      </c>
      <c r="J241" s="35">
        <v>4.9964967580046178</v>
      </c>
      <c r="K241" s="104">
        <f t="shared" si="9"/>
        <v>2034</v>
      </c>
      <c r="L241" s="3"/>
      <c r="M241" s="3"/>
    </row>
    <row r="242" spans="7:13">
      <c r="G242" s="31">
        <v>49218</v>
      </c>
      <c r="H242" s="35">
        <v>5.1819077471357602</v>
      </c>
      <c r="I242" s="35">
        <v>5.0687222797756686</v>
      </c>
      <c r="J242" s="35">
        <v>5.0725782595603732</v>
      </c>
      <c r="K242" s="104">
        <f t="shared" si="9"/>
        <v>2034</v>
      </c>
      <c r="L242" s="3"/>
      <c r="M242" s="3"/>
    </row>
    <row r="243" spans="7:13">
      <c r="G243" s="31">
        <v>49249</v>
      </c>
      <c r="H243" s="35">
        <v>5.342203803102505</v>
      </c>
      <c r="I243" s="35">
        <v>5.4289121162318121</v>
      </c>
      <c r="J243" s="35">
        <v>5.2036632741142226</v>
      </c>
      <c r="K243" s="104">
        <f t="shared" si="9"/>
        <v>2034</v>
      </c>
      <c r="L243" s="3"/>
      <c r="M243" s="3"/>
    </row>
    <row r="244" spans="7:13">
      <c r="G244" s="31">
        <v>49279</v>
      </c>
      <c r="H244" s="35">
        <v>5.5825971925377678</v>
      </c>
      <c r="I244" s="35">
        <v>5.7891019526879575</v>
      </c>
      <c r="J244" s="35">
        <v>5.4541902238281637</v>
      </c>
      <c r="K244" s="104">
        <f t="shared" si="9"/>
        <v>2034</v>
      </c>
      <c r="L244" s="3"/>
      <c r="M244" s="3"/>
    </row>
    <row r="245" spans="7:13">
      <c r="G245" s="31">
        <v>49310</v>
      </c>
      <c r="H245" s="35">
        <v>5.6237611385988036</v>
      </c>
      <c r="I245" s="35">
        <v>5.7907589502104688</v>
      </c>
      <c r="J245" s="35">
        <v>5.4472645990163606</v>
      </c>
      <c r="K245" s="104">
        <f t="shared" si="9"/>
        <v>2035</v>
      </c>
      <c r="L245" s="3"/>
      <c r="M245" s="3"/>
    </row>
    <row r="246" spans="7:13">
      <c r="G246" s="31">
        <v>49341</v>
      </c>
      <c r="H246" s="35">
        <v>5.6237611385988036</v>
      </c>
      <c r="I246" s="35">
        <v>5.6234539816092894</v>
      </c>
      <c r="J246" s="35">
        <v>5.4874131486500053</v>
      </c>
      <c r="K246" s="104">
        <f t="shared" si="9"/>
        <v>2035</v>
      </c>
      <c r="L246" s="3"/>
      <c r="M246" s="3"/>
    </row>
    <row r="247" spans="7:13">
      <c r="G247" s="31">
        <v>49369</v>
      </c>
      <c r="H247" s="35">
        <v>5.3616704968062461</v>
      </c>
      <c r="I247" s="35">
        <v>5.3389682194629335</v>
      </c>
      <c r="J247" s="35">
        <v>5.2480274214593994</v>
      </c>
      <c r="K247" s="104">
        <f t="shared" si="9"/>
        <v>2035</v>
      </c>
      <c r="L247" s="3"/>
      <c r="M247" s="3"/>
    </row>
    <row r="248" spans="7:13">
      <c r="G248" s="31">
        <v>49400</v>
      </c>
      <c r="H248" s="35">
        <v>5.0832562212308625</v>
      </c>
      <c r="I248" s="35">
        <v>4.970855863602277</v>
      </c>
      <c r="J248" s="35">
        <v>4.9924819030412522</v>
      </c>
      <c r="K248" s="104">
        <f t="shared" si="9"/>
        <v>2035</v>
      </c>
      <c r="L248" s="3"/>
      <c r="M248" s="3"/>
    </row>
    <row r="249" spans="7:13">
      <c r="G249" s="31">
        <v>49430</v>
      </c>
      <c r="H249" s="35">
        <v>5.116004877826219</v>
      </c>
      <c r="I249" s="35">
        <v>4.970855863602277</v>
      </c>
      <c r="J249" s="35">
        <v>4.9646790324199532</v>
      </c>
      <c r="K249" s="104">
        <f t="shared" si="9"/>
        <v>2035</v>
      </c>
      <c r="L249" s="3"/>
      <c r="M249" s="3"/>
    </row>
    <row r="250" spans="7:13">
      <c r="G250" s="31">
        <v>49461</v>
      </c>
      <c r="H250" s="35">
        <v>5.1651785572341069</v>
      </c>
      <c r="I250" s="35">
        <v>5.012695051045716</v>
      </c>
      <c r="J250" s="35">
        <v>5.0309241393154673</v>
      </c>
      <c r="K250" s="104">
        <f t="shared" si="9"/>
        <v>2035</v>
      </c>
      <c r="L250" s="3"/>
      <c r="M250" s="3"/>
    </row>
    <row r="251" spans="7:13">
      <c r="G251" s="31">
        <v>49491</v>
      </c>
      <c r="H251" s="35">
        <v>5.3125982064280644</v>
      </c>
      <c r="I251" s="35">
        <v>5.146549382161175</v>
      </c>
      <c r="J251" s="35">
        <v>5.114132008431195</v>
      </c>
      <c r="K251" s="104">
        <f t="shared" si="9"/>
        <v>2035</v>
      </c>
      <c r="L251" s="3"/>
      <c r="M251" s="3"/>
    </row>
    <row r="252" spans="7:13">
      <c r="G252" s="31">
        <v>49522</v>
      </c>
      <c r="H252" s="35">
        <v>5.4108441762141339</v>
      </c>
      <c r="I252" s="35">
        <v>5.2218909882629134</v>
      </c>
      <c r="J252" s="35">
        <v>5.2088825855665961</v>
      </c>
      <c r="K252" s="104">
        <f t="shared" si="9"/>
        <v>2035</v>
      </c>
      <c r="L252" s="3"/>
      <c r="M252" s="3"/>
    </row>
    <row r="253" spans="7:13">
      <c r="G253" s="31">
        <v>49553</v>
      </c>
      <c r="H253" s="35">
        <v>5.2142508476122877</v>
      </c>
      <c r="I253" s="35">
        <v>4.9624673136445576</v>
      </c>
      <c r="J253" s="35">
        <v>5.0443739034427386</v>
      </c>
      <c r="K253" s="104">
        <f t="shared" si="9"/>
        <v>2035</v>
      </c>
      <c r="L253" s="3"/>
      <c r="M253" s="3"/>
    </row>
    <row r="254" spans="7:13">
      <c r="G254" s="31">
        <v>49583</v>
      </c>
      <c r="H254" s="35">
        <v>5.2469995042076452</v>
      </c>
      <c r="I254" s="35">
        <v>5.0378089197462952</v>
      </c>
      <c r="J254" s="35">
        <v>5.1370166817223728</v>
      </c>
      <c r="K254" s="104">
        <f t="shared" si="9"/>
        <v>2035</v>
      </c>
      <c r="L254" s="3"/>
      <c r="M254" s="3"/>
    </row>
    <row r="255" spans="7:13">
      <c r="G255" s="31">
        <v>49614</v>
      </c>
      <c r="H255" s="35">
        <v>5.3945205424313087</v>
      </c>
      <c r="I255" s="35">
        <v>5.3557453193783724</v>
      </c>
      <c r="J255" s="35">
        <v>5.255454903141624</v>
      </c>
      <c r="K255" s="104">
        <f t="shared" si="9"/>
        <v>2035</v>
      </c>
      <c r="L255" s="3"/>
      <c r="M255" s="3"/>
    </row>
    <row r="256" spans="7:13">
      <c r="G256" s="31">
        <v>49644</v>
      </c>
      <c r="H256" s="35">
        <v>5.6237611385988036</v>
      </c>
      <c r="I256" s="35">
        <v>5.815872818911048</v>
      </c>
      <c r="J256" s="35">
        <v>5.4949410017063132</v>
      </c>
      <c r="K256" s="104">
        <f t="shared" si="9"/>
        <v>2035</v>
      </c>
      <c r="L256" s="3"/>
      <c r="M256" s="3"/>
    </row>
    <row r="257" spans="7:13">
      <c r="G257" s="31">
        <v>49675</v>
      </c>
      <c r="H257" s="35">
        <v>5.6975723522254889</v>
      </c>
      <c r="I257" s="35">
        <v>5.8153032260126851</v>
      </c>
      <c r="J257" s="35">
        <v>5.5203349593495936</v>
      </c>
      <c r="K257" s="104">
        <f t="shared" si="9"/>
        <v>2036</v>
      </c>
      <c r="L257" s="3"/>
      <c r="M257" s="3"/>
    </row>
    <row r="258" spans="7:13">
      <c r="G258" s="31">
        <v>49706</v>
      </c>
      <c r="H258" s="35">
        <v>5.6472833934908246</v>
      </c>
      <c r="I258" s="35">
        <v>5.6443217941584312</v>
      </c>
      <c r="J258" s="35">
        <v>5.5106993074375188</v>
      </c>
      <c r="K258" s="104">
        <f t="shared" si="9"/>
        <v>2036</v>
      </c>
      <c r="L258" s="3"/>
      <c r="M258" s="3"/>
    </row>
    <row r="259" spans="7:13">
      <c r="G259" s="31">
        <v>49735</v>
      </c>
      <c r="H259" s="35">
        <v>5.3795149660346748</v>
      </c>
      <c r="I259" s="35">
        <v>5.2766754688509812</v>
      </c>
      <c r="J259" s="35">
        <v>5.2656927832982028</v>
      </c>
      <c r="K259" s="104">
        <f t="shared" si="9"/>
        <v>2036</v>
      </c>
      <c r="L259" s="3"/>
      <c r="M259" s="3"/>
    </row>
    <row r="260" spans="7:13">
      <c r="G260" s="31">
        <v>49766</v>
      </c>
      <c r="H260" s="35">
        <v>5.1116451495488189</v>
      </c>
      <c r="I260" s="35">
        <v>4.951800392093384</v>
      </c>
      <c r="J260" s="35">
        <v>5.0205858877848035</v>
      </c>
      <c r="K260" s="104">
        <f t="shared" si="9"/>
        <v>2036</v>
      </c>
      <c r="L260" s="3"/>
      <c r="M260" s="3"/>
    </row>
    <row r="261" spans="7:13">
      <c r="G261" s="31">
        <v>49796</v>
      </c>
      <c r="H261" s="35">
        <v>5.1451035293521246</v>
      </c>
      <c r="I261" s="35">
        <v>4.9603442855688389</v>
      </c>
      <c r="J261" s="35">
        <v>4.9934856167820936</v>
      </c>
      <c r="K261" s="104">
        <f t="shared" si="9"/>
        <v>2036</v>
      </c>
      <c r="L261" s="3"/>
      <c r="M261" s="3"/>
    </row>
    <row r="262" spans="7:13">
      <c r="G262" s="31">
        <v>49827</v>
      </c>
      <c r="H262" s="35">
        <v>5.1952910990570818</v>
      </c>
      <c r="I262" s="35">
        <v>5.0201515398970216</v>
      </c>
      <c r="J262" s="35">
        <v>5.0607344374184473</v>
      </c>
      <c r="K262" s="104">
        <f t="shared" si="9"/>
        <v>2036</v>
      </c>
      <c r="L262" s="3"/>
      <c r="M262" s="3"/>
    </row>
    <row r="263" spans="7:13">
      <c r="G263" s="31">
        <v>49857</v>
      </c>
      <c r="H263" s="35">
        <v>5.3962441559363272</v>
      </c>
      <c r="I263" s="35">
        <v>5.1911847529238546</v>
      </c>
      <c r="J263" s="35">
        <v>5.1969383920505878</v>
      </c>
      <c r="K263" s="104">
        <f t="shared" si="9"/>
        <v>2036</v>
      </c>
      <c r="L263" s="3"/>
      <c r="M263" s="3"/>
    </row>
    <row r="264" spans="7:13">
      <c r="G264" s="31">
        <v>49888</v>
      </c>
      <c r="H264" s="35">
        <v>5.479890105444591</v>
      </c>
      <c r="I264" s="35">
        <v>5.268079794202948</v>
      </c>
      <c r="J264" s="35">
        <v>5.2772354913178754</v>
      </c>
      <c r="K264" s="104">
        <f t="shared" si="9"/>
        <v>2036</v>
      </c>
      <c r="L264" s="3"/>
      <c r="M264" s="3"/>
    </row>
    <row r="265" spans="7:13">
      <c r="G265" s="31">
        <v>49919</v>
      </c>
      <c r="H265" s="35">
        <v>5.4631609155429386</v>
      </c>
      <c r="I265" s="35">
        <v>5.1740451848003657</v>
      </c>
      <c r="J265" s="35">
        <v>5.2907856268192308</v>
      </c>
      <c r="K265" s="104">
        <f t="shared" si="9"/>
        <v>2036</v>
      </c>
      <c r="L265" s="3"/>
      <c r="M265" s="3"/>
    </row>
    <row r="266" spans="7:13">
      <c r="G266" s="31">
        <v>49949</v>
      </c>
      <c r="H266" s="35">
        <v>5.4966192953462434</v>
      </c>
      <c r="I266" s="35">
        <v>5.2424481137765833</v>
      </c>
      <c r="J266" s="35">
        <v>5.3841310047174549</v>
      </c>
      <c r="K266" s="104">
        <f t="shared" si="9"/>
        <v>2036</v>
      </c>
      <c r="L266" s="3"/>
      <c r="M266" s="3"/>
    </row>
    <row r="267" spans="7:13">
      <c r="G267" s="31">
        <v>49980</v>
      </c>
      <c r="H267" s="35">
        <v>5.6641139724221841</v>
      </c>
      <c r="I267" s="35">
        <v>5.5759188651822136</v>
      </c>
      <c r="J267" s="35">
        <v>5.5223423868312755</v>
      </c>
      <c r="K267" s="104">
        <f t="shared" si="9"/>
        <v>2036</v>
      </c>
      <c r="L267" s="3"/>
      <c r="M267" s="3"/>
    </row>
    <row r="268" spans="7:13">
      <c r="G268" s="31">
        <v>50010</v>
      </c>
      <c r="H268" s="35">
        <v>5.9821713586129981</v>
      </c>
      <c r="I268" s="35">
        <v>6.0803710484420979</v>
      </c>
      <c r="J268" s="35">
        <v>5.8497538090936461</v>
      </c>
      <c r="K268" s="104">
        <f t="shared" si="9"/>
        <v>2036</v>
      </c>
      <c r="L268" s="3"/>
      <c r="M268" s="3"/>
    </row>
    <row r="269" spans="7:13">
      <c r="G269" s="31">
        <v>50041</v>
      </c>
      <c r="H269" s="35">
        <v>6.0285061451890911</v>
      </c>
      <c r="I269" s="35">
        <v>6.1702631640383983</v>
      </c>
      <c r="J269" s="35">
        <v>5.8479471243601315</v>
      </c>
      <c r="K269" s="104">
        <f t="shared" si="9"/>
        <v>2037</v>
      </c>
      <c r="L269" s="3"/>
      <c r="M269" s="3"/>
    </row>
    <row r="270" spans="7:13">
      <c r="G270" s="31">
        <v>50072</v>
      </c>
      <c r="H270" s="35">
        <v>6.0113713991686097</v>
      </c>
      <c r="I270" s="35">
        <v>5.9867506884201447</v>
      </c>
      <c r="J270" s="35">
        <v>5.8711329117735618</v>
      </c>
      <c r="K270" s="104">
        <f t="shared" si="9"/>
        <v>2037</v>
      </c>
      <c r="L270" s="3"/>
      <c r="M270" s="3"/>
    </row>
    <row r="271" spans="7:13">
      <c r="G271" s="31">
        <v>50100</v>
      </c>
      <c r="H271" s="35">
        <v>5.7889238679914836</v>
      </c>
      <c r="I271" s="35">
        <v>5.6634290468399024</v>
      </c>
      <c r="J271" s="35">
        <v>5.6709923918498442</v>
      </c>
      <c r="K271" s="104">
        <f t="shared" si="9"/>
        <v>2037</v>
      </c>
      <c r="L271" s="3"/>
      <c r="M271" s="3"/>
    </row>
    <row r="272" spans="7:13">
      <c r="G272" s="31">
        <v>50131</v>
      </c>
      <c r="H272" s="35">
        <v>5.5836110828348371</v>
      </c>
      <c r="I272" s="35">
        <v>5.418711225233845</v>
      </c>
      <c r="J272" s="35">
        <v>5.487814634146341</v>
      </c>
      <c r="K272" s="104">
        <f t="shared" si="9"/>
        <v>2037</v>
      </c>
      <c r="L272" s="3"/>
      <c r="M272" s="3"/>
    </row>
    <row r="273" spans="7:13">
      <c r="G273" s="31">
        <v>50161</v>
      </c>
      <c r="H273" s="35">
        <v>5.5836110828348371</v>
      </c>
      <c r="I273" s="35">
        <v>5.4274622433996136</v>
      </c>
      <c r="J273" s="35">
        <v>5.4275918096958753</v>
      </c>
      <c r="K273" s="104">
        <f t="shared" si="9"/>
        <v>2037</v>
      </c>
      <c r="L273" s="3"/>
      <c r="M273" s="3"/>
    </row>
    <row r="274" spans="7:13">
      <c r="G274" s="31">
        <v>50192</v>
      </c>
      <c r="H274" s="35">
        <v>5.6178805748757989</v>
      </c>
      <c r="I274" s="35">
        <v>5.4799165712216489</v>
      </c>
      <c r="J274" s="35">
        <v>5.4790823246010234</v>
      </c>
      <c r="K274" s="104">
        <f t="shared" si="9"/>
        <v>2037</v>
      </c>
      <c r="L274" s="3"/>
      <c r="M274" s="3"/>
    </row>
    <row r="275" spans="7:13">
      <c r="G275" s="31">
        <v>50222</v>
      </c>
      <c r="H275" s="35">
        <v>5.8231933600324446</v>
      </c>
      <c r="I275" s="35">
        <v>5.6284767553494071</v>
      </c>
      <c r="J275" s="35">
        <v>5.6196022483187793</v>
      </c>
      <c r="K275" s="104">
        <f t="shared" si="9"/>
        <v>2037</v>
      </c>
      <c r="L275" s="3"/>
      <c r="M275" s="3"/>
    </row>
    <row r="276" spans="7:13">
      <c r="G276" s="31">
        <v>50253</v>
      </c>
      <c r="H276" s="35">
        <v>5.874496209064179</v>
      </c>
      <c r="I276" s="35">
        <v>5.6808793019988615</v>
      </c>
      <c r="J276" s="35">
        <v>5.6678808792532367</v>
      </c>
      <c r="K276" s="104">
        <f t="shared" si="9"/>
        <v>2037</v>
      </c>
      <c r="L276" s="3"/>
      <c r="M276" s="3"/>
    </row>
    <row r="277" spans="7:13">
      <c r="G277" s="31">
        <v>50284</v>
      </c>
      <c r="H277" s="35">
        <v>5.874496209064179</v>
      </c>
      <c r="I277" s="35">
        <v>5.5585721723684118</v>
      </c>
      <c r="J277" s="35">
        <v>5.69799229147847</v>
      </c>
      <c r="K277" s="104">
        <f t="shared" si="9"/>
        <v>2037</v>
      </c>
      <c r="L277" s="3"/>
      <c r="M277" s="3"/>
    </row>
    <row r="278" spans="7:13">
      <c r="G278" s="31">
        <v>50314</v>
      </c>
      <c r="H278" s="35">
        <v>5.8573614630436994</v>
      </c>
      <c r="I278" s="35">
        <v>5.5760224275273709</v>
      </c>
      <c r="J278" s="35">
        <v>5.7412523537087221</v>
      </c>
      <c r="K278" s="104">
        <f t="shared" si="9"/>
        <v>2037</v>
      </c>
      <c r="L278" s="3"/>
      <c r="M278" s="3"/>
    </row>
    <row r="279" spans="7:13">
      <c r="G279" s="31">
        <v>50345</v>
      </c>
      <c r="H279" s="35">
        <v>6.0455395021798646</v>
      </c>
      <c r="I279" s="35">
        <v>5.9954499254133351</v>
      </c>
      <c r="J279" s="35">
        <v>5.8999394961357012</v>
      </c>
      <c r="K279" s="104">
        <f t="shared" si="9"/>
        <v>2037</v>
      </c>
      <c r="L279" s="3"/>
      <c r="M279" s="3"/>
    </row>
    <row r="280" spans="7:13">
      <c r="G280" s="31">
        <v>50375</v>
      </c>
      <c r="H280" s="35">
        <v>6.4048622234614223</v>
      </c>
      <c r="I280" s="35">
        <v>6.5546865892612871</v>
      </c>
      <c r="J280" s="35">
        <v>6.2682020676503054</v>
      </c>
      <c r="K280" s="104">
        <f t="shared" si="9"/>
        <v>2037</v>
      </c>
      <c r="L280" s="3"/>
      <c r="M280" s="3"/>
    </row>
    <row r="281" spans="7:13">
      <c r="G281" s="31">
        <v>50406</v>
      </c>
      <c r="H281" s="35">
        <v>6.4474456159383555</v>
      </c>
      <c r="I281" s="35">
        <v>6.5175594885224921</v>
      </c>
      <c r="J281" s="35">
        <v>6.2626816420756803</v>
      </c>
      <c r="K281" s="104">
        <f t="shared" ref="K281:K304" si="10">YEAR(G281)</f>
        <v>2038</v>
      </c>
      <c r="L281" s="3"/>
      <c r="M281" s="3"/>
    </row>
    <row r="282" spans="7:13">
      <c r="G282" s="31">
        <v>50437</v>
      </c>
      <c r="H282" s="35">
        <v>6.3949260985501368</v>
      </c>
      <c r="I282" s="35">
        <v>6.3119364522132138</v>
      </c>
      <c r="J282" s="35">
        <v>6.2508378199337553</v>
      </c>
      <c r="K282" s="104">
        <f t="shared" si="10"/>
        <v>2038</v>
      </c>
      <c r="L282" s="3"/>
      <c r="M282" s="3"/>
    </row>
    <row r="283" spans="7:13">
      <c r="G283" s="31">
        <v>50465</v>
      </c>
      <c r="H283" s="35">
        <v>6.1148895984994427</v>
      </c>
      <c r="I283" s="35">
        <v>5.9186066653068208</v>
      </c>
      <c r="J283" s="35">
        <v>5.993686359530261</v>
      </c>
      <c r="K283" s="104">
        <f t="shared" si="10"/>
        <v>2038</v>
      </c>
      <c r="L283" s="3"/>
      <c r="M283" s="3"/>
    </row>
    <row r="284" spans="7:13">
      <c r="G284" s="31">
        <v>50496</v>
      </c>
      <c r="H284" s="35">
        <v>5.8348530984487486</v>
      </c>
      <c r="I284" s="35">
        <v>5.6593383342062005</v>
      </c>
      <c r="J284" s="35">
        <v>5.7365348991267684</v>
      </c>
      <c r="K284" s="104">
        <f t="shared" si="10"/>
        <v>2038</v>
      </c>
      <c r="L284" s="3"/>
      <c r="M284" s="3"/>
    </row>
    <row r="285" spans="7:13">
      <c r="G285" s="31">
        <v>50526</v>
      </c>
      <c r="H285" s="35">
        <v>5.8348530984487486</v>
      </c>
      <c r="I285" s="35">
        <v>5.6772546199183651</v>
      </c>
      <c r="J285" s="35">
        <v>5.6763120746763027</v>
      </c>
      <c r="K285" s="104">
        <f t="shared" si="10"/>
        <v>2038</v>
      </c>
      <c r="L285" s="3"/>
      <c r="M285" s="3"/>
    </row>
    <row r="286" spans="7:13">
      <c r="G286" s="31">
        <v>50557</v>
      </c>
      <c r="H286" s="35">
        <v>5.8698323136976578</v>
      </c>
      <c r="I286" s="35">
        <v>5.7040772673140365</v>
      </c>
      <c r="J286" s="35">
        <v>5.7285051892000398</v>
      </c>
      <c r="K286" s="104">
        <f t="shared" si="10"/>
        <v>2038</v>
      </c>
      <c r="L286" s="3"/>
      <c r="M286" s="3"/>
    </row>
    <row r="287" spans="7:13">
      <c r="G287" s="31">
        <v>50587</v>
      </c>
      <c r="H287" s="35">
        <v>6.0799103832505326</v>
      </c>
      <c r="I287" s="35">
        <v>5.8739195133715629</v>
      </c>
      <c r="J287" s="35">
        <v>5.8737425674997494</v>
      </c>
      <c r="K287" s="104">
        <f t="shared" si="10"/>
        <v>2038</v>
      </c>
      <c r="L287" s="3"/>
      <c r="M287" s="3"/>
    </row>
    <row r="288" spans="7:13">
      <c r="G288" s="31">
        <v>50618</v>
      </c>
      <c r="H288" s="35">
        <v>6.1498688137483528</v>
      </c>
      <c r="I288" s="35">
        <v>5.9364711698464072</v>
      </c>
      <c r="J288" s="35">
        <v>5.9404895312656825</v>
      </c>
      <c r="K288" s="104">
        <f t="shared" si="10"/>
        <v>2038</v>
      </c>
      <c r="L288" s="3"/>
      <c r="M288" s="3"/>
    </row>
    <row r="289" spans="7:13">
      <c r="G289" s="31">
        <v>50649</v>
      </c>
      <c r="H289" s="35">
        <v>6.1148895984994427</v>
      </c>
      <c r="I289" s="35">
        <v>5.7934515711845513</v>
      </c>
      <c r="J289" s="35">
        <v>5.9359728194318979</v>
      </c>
      <c r="K289" s="104">
        <f t="shared" si="10"/>
        <v>2038</v>
      </c>
      <c r="L289" s="3"/>
      <c r="M289" s="3"/>
    </row>
    <row r="290" spans="7:13">
      <c r="G290" s="31">
        <v>50679</v>
      </c>
      <c r="H290" s="35">
        <v>6.062370081111224</v>
      </c>
      <c r="I290" s="35">
        <v>5.8202742185802219</v>
      </c>
      <c r="J290" s="35">
        <v>5.9442032721067948</v>
      </c>
      <c r="K290" s="104">
        <f t="shared" si="10"/>
        <v>2038</v>
      </c>
      <c r="L290" s="3"/>
      <c r="M290" s="3"/>
    </row>
    <row r="291" spans="7:13">
      <c r="G291" s="31">
        <v>50710</v>
      </c>
      <c r="H291" s="35">
        <v>6.2549078485247902</v>
      </c>
      <c r="I291" s="35">
        <v>6.1956877197744493</v>
      </c>
      <c r="J291" s="35">
        <v>6.1072063836193911</v>
      </c>
      <c r="K291" s="104">
        <f t="shared" si="10"/>
        <v>2038</v>
      </c>
      <c r="L291" s="3"/>
      <c r="M291" s="3"/>
    </row>
    <row r="292" spans="7:13">
      <c r="G292" s="31">
        <v>50740</v>
      </c>
      <c r="H292" s="35">
        <v>6.6399833833519217</v>
      </c>
      <c r="I292" s="35">
        <v>6.7409952481987814</v>
      </c>
      <c r="J292" s="35">
        <v>6.5009632841513598</v>
      </c>
      <c r="K292" s="104">
        <f t="shared" si="10"/>
        <v>2038</v>
      </c>
      <c r="L292" s="3"/>
      <c r="M292" s="3"/>
    </row>
    <row r="293" spans="7:13">
      <c r="G293" s="31">
        <v>50771</v>
      </c>
      <c r="H293" s="35">
        <v>6.6855070576903577</v>
      </c>
      <c r="I293" s="35">
        <v>6.7037645851148291</v>
      </c>
      <c r="J293" s="35">
        <v>6.4983536284251731</v>
      </c>
      <c r="K293" s="104">
        <f t="shared" si="10"/>
        <v>2039</v>
      </c>
      <c r="L293" s="3"/>
      <c r="M293" s="3"/>
    </row>
    <row r="294" spans="7:13">
      <c r="G294" s="31">
        <v>50802</v>
      </c>
      <c r="H294" s="35">
        <v>6.6317708719456556</v>
      </c>
      <c r="I294" s="35">
        <v>6.4934812432734823</v>
      </c>
      <c r="J294" s="35">
        <v>6.4853053497942383</v>
      </c>
      <c r="K294" s="104">
        <f t="shared" si="10"/>
        <v>2039</v>
      </c>
      <c r="L294" s="3"/>
      <c r="M294" s="3"/>
    </row>
    <row r="295" spans="7:13">
      <c r="G295" s="31">
        <v>50830</v>
      </c>
      <c r="H295" s="35">
        <v>6.3274010047652842</v>
      </c>
      <c r="I295" s="35">
        <v>6.1093685050860653</v>
      </c>
      <c r="J295" s="35">
        <v>6.2040647596105583</v>
      </c>
      <c r="K295" s="104">
        <f t="shared" si="10"/>
        <v>2039</v>
      </c>
      <c r="L295" s="3"/>
      <c r="M295" s="3"/>
    </row>
    <row r="296" spans="7:13">
      <c r="G296" s="31">
        <v>50861</v>
      </c>
      <c r="H296" s="35">
        <v>6.0588214650714791</v>
      </c>
      <c r="I296" s="35">
        <v>5.8716411417781078</v>
      </c>
      <c r="J296" s="35">
        <v>5.9582552644785709</v>
      </c>
      <c r="K296" s="104">
        <f t="shared" si="10"/>
        <v>2039</v>
      </c>
      <c r="L296" s="3"/>
      <c r="M296" s="3"/>
    </row>
    <row r="297" spans="7:13">
      <c r="G297" s="31">
        <v>50891</v>
      </c>
      <c r="H297" s="35">
        <v>6.0588214650714791</v>
      </c>
      <c r="I297" s="35">
        <v>5.8441453391389162</v>
      </c>
      <c r="J297" s="35">
        <v>5.8980324400281035</v>
      </c>
      <c r="K297" s="104">
        <f t="shared" si="10"/>
        <v>2039</v>
      </c>
      <c r="L297" s="3"/>
      <c r="M297" s="3"/>
    </row>
    <row r="298" spans="7:13">
      <c r="G298" s="31">
        <v>50922</v>
      </c>
      <c r="H298" s="35">
        <v>6.0766659342999088</v>
      </c>
      <c r="I298" s="35">
        <v>5.8899198956983243</v>
      </c>
      <c r="J298" s="35">
        <v>5.9332627923316261</v>
      </c>
      <c r="K298" s="104">
        <f t="shared" si="10"/>
        <v>2039</v>
      </c>
      <c r="L298" s="3"/>
      <c r="M298" s="3"/>
    </row>
    <row r="299" spans="7:13">
      <c r="G299" s="31">
        <v>50952</v>
      </c>
      <c r="H299" s="35">
        <v>6.3631913322518505</v>
      </c>
      <c r="I299" s="35">
        <v>6.1185337726324631</v>
      </c>
      <c r="J299" s="35">
        <v>6.1541801866907555</v>
      </c>
      <c r="K299" s="104">
        <f t="shared" si="10"/>
        <v>2039</v>
      </c>
      <c r="L299" s="3"/>
      <c r="M299" s="3"/>
    </row>
    <row r="300" spans="7:13">
      <c r="G300" s="31">
        <v>50983</v>
      </c>
      <c r="H300" s="35">
        <v>6.4348733762546901</v>
      </c>
      <c r="I300" s="35">
        <v>6.2099793234061194</v>
      </c>
      <c r="J300" s="35">
        <v>6.2226334638161198</v>
      </c>
      <c r="K300" s="104">
        <f t="shared" si="10"/>
        <v>2039</v>
      </c>
      <c r="L300" s="3"/>
      <c r="M300" s="3"/>
    </row>
    <row r="301" spans="7:13">
      <c r="G301" s="31">
        <v>51014</v>
      </c>
      <c r="H301" s="35">
        <v>6.3631913322518505</v>
      </c>
      <c r="I301" s="35">
        <v>6.118481991459884</v>
      </c>
      <c r="J301" s="35">
        <v>6.1817823145638862</v>
      </c>
      <c r="K301" s="104">
        <f t="shared" si="10"/>
        <v>2039</v>
      </c>
      <c r="L301" s="3"/>
      <c r="M301" s="3"/>
    </row>
    <row r="302" spans="7:13">
      <c r="G302" s="31">
        <v>51044</v>
      </c>
      <c r="H302" s="35">
        <v>6.3453468630234209</v>
      </c>
      <c r="I302" s="35">
        <v>6.1550912804728934</v>
      </c>
      <c r="J302" s="35">
        <v>6.2243397771755493</v>
      </c>
      <c r="K302" s="104">
        <f t="shared" si="10"/>
        <v>2039</v>
      </c>
      <c r="L302" s="3"/>
      <c r="M302" s="3"/>
    </row>
    <row r="303" spans="7:13">
      <c r="G303" s="31">
        <v>51075</v>
      </c>
      <c r="H303" s="35">
        <v>6.613926402717226</v>
      </c>
      <c r="I303" s="35">
        <v>6.5392040186603104</v>
      </c>
      <c r="J303" s="35">
        <v>6.4626214192512288</v>
      </c>
      <c r="K303" s="104">
        <f t="shared" si="10"/>
        <v>2039</v>
      </c>
      <c r="L303" s="3"/>
      <c r="M303" s="3"/>
    </row>
    <row r="304" spans="7:13">
      <c r="G304" s="31">
        <v>51105</v>
      </c>
      <c r="H304" s="35">
        <v>6.9003504116394607</v>
      </c>
      <c r="I304" s="35">
        <v>6.9872665049821929</v>
      </c>
      <c r="J304" s="35">
        <v>6.7587169727993572</v>
      </c>
      <c r="K304" s="104">
        <f t="shared" si="10"/>
        <v>2039</v>
      </c>
      <c r="L304" s="3"/>
      <c r="M304" s="3"/>
    </row>
    <row r="305" spans="7:13">
      <c r="G305" s="31">
        <v>51136</v>
      </c>
      <c r="H305" s="35">
        <v>6.9494227020176416</v>
      </c>
      <c r="I305" s="35">
        <v>6.9700233745135485</v>
      </c>
      <c r="J305" s="35">
        <v>6.7596203151661145</v>
      </c>
      <c r="K305" s="104">
        <f t="shared" si="9"/>
        <v>2040</v>
      </c>
      <c r="L305" s="3"/>
      <c r="M305" s="3"/>
    </row>
    <row r="306" spans="7:13">
      <c r="G306" s="31">
        <v>51167</v>
      </c>
      <c r="H306" s="35">
        <v>6.8395169938152698</v>
      </c>
      <c r="I306" s="35">
        <v>6.7080106412662666</v>
      </c>
      <c r="J306" s="35">
        <v>6.6909662952925819</v>
      </c>
      <c r="K306" s="104">
        <f t="shared" si="9"/>
        <v>2040</v>
      </c>
      <c r="L306" s="3"/>
      <c r="M306" s="3"/>
    </row>
    <row r="307" spans="7:13">
      <c r="G307" s="31">
        <v>51196</v>
      </c>
      <c r="H307" s="35">
        <v>6.5647527233093381</v>
      </c>
      <c r="I307" s="35">
        <v>6.3806500682249014</v>
      </c>
      <c r="J307" s="35">
        <v>6.4390341463414638</v>
      </c>
      <c r="K307" s="104">
        <f t="shared" si="9"/>
        <v>2040</v>
      </c>
      <c r="L307" s="3"/>
      <c r="M307" s="3"/>
    </row>
    <row r="308" spans="7:13">
      <c r="G308" s="31">
        <v>51227</v>
      </c>
      <c r="H308" s="35">
        <v>6.2533870130791849</v>
      </c>
      <c r="I308" s="35">
        <v>6.0999443316767774</v>
      </c>
      <c r="J308" s="35">
        <v>6.1508679313459798</v>
      </c>
      <c r="K308" s="104">
        <f t="shared" si="9"/>
        <v>2040</v>
      </c>
      <c r="L308" s="3"/>
      <c r="M308" s="3"/>
    </row>
    <row r="309" spans="7:13">
      <c r="G309" s="31">
        <v>51257</v>
      </c>
      <c r="H309" s="35">
        <v>6.2716370384264426</v>
      </c>
      <c r="I309" s="35">
        <v>6.1093167239134871</v>
      </c>
      <c r="J309" s="35">
        <v>6.1087119542306532</v>
      </c>
      <c r="K309" s="104">
        <f t="shared" si="9"/>
        <v>2040</v>
      </c>
      <c r="L309" s="3"/>
      <c r="M309" s="3"/>
    </row>
    <row r="310" spans="7:13">
      <c r="G310" s="31">
        <v>51288</v>
      </c>
      <c r="H310" s="35">
        <v>6.3083398671803712</v>
      </c>
      <c r="I310" s="35">
        <v>6.1467027305151749</v>
      </c>
      <c r="J310" s="35">
        <v>6.1626113821138206</v>
      </c>
      <c r="K310" s="104">
        <f t="shared" si="9"/>
        <v>2040</v>
      </c>
      <c r="L310" s="3"/>
      <c r="M310" s="3"/>
    </row>
    <row r="311" spans="7:13">
      <c r="G311" s="31">
        <v>51318</v>
      </c>
      <c r="H311" s="35">
        <v>6.5647527233093381</v>
      </c>
      <c r="I311" s="35">
        <v>6.3805982870523223</v>
      </c>
      <c r="J311" s="35">
        <v>6.3537184783699692</v>
      </c>
      <c r="K311" s="104">
        <f t="shared" si="9"/>
        <v>2040</v>
      </c>
      <c r="L311" s="3"/>
      <c r="M311" s="3"/>
    </row>
    <row r="312" spans="7:13">
      <c r="G312" s="31">
        <v>51349</v>
      </c>
      <c r="H312" s="35">
        <v>6.6930098458886755</v>
      </c>
      <c r="I312" s="35">
        <v>6.4928598692025412</v>
      </c>
      <c r="J312" s="35">
        <v>6.4781789822342661</v>
      </c>
      <c r="K312" s="104">
        <f t="shared" ref="K312:K328" si="11">YEAR(G312)</f>
        <v>2040</v>
      </c>
      <c r="L312" s="3"/>
      <c r="M312" s="3"/>
    </row>
    <row r="313" spans="7:13">
      <c r="G313" s="31">
        <v>51380</v>
      </c>
      <c r="H313" s="35">
        <v>6.6197055774105245</v>
      </c>
      <c r="I313" s="35">
        <v>6.333839888213924</v>
      </c>
      <c r="J313" s="35">
        <v>6.4357218909966871</v>
      </c>
      <c r="K313" s="104">
        <f t="shared" si="11"/>
        <v>2040</v>
      </c>
      <c r="L313" s="3"/>
      <c r="M313" s="3"/>
    </row>
    <row r="314" spans="7:13">
      <c r="G314" s="31">
        <v>51410</v>
      </c>
      <c r="H314" s="35">
        <v>6.5647527233093381</v>
      </c>
      <c r="I314" s="35">
        <v>6.3245192771497916</v>
      </c>
      <c r="J314" s="35">
        <v>6.4415434306935655</v>
      </c>
      <c r="K314" s="104">
        <f t="shared" si="11"/>
        <v>2040</v>
      </c>
      <c r="L314" s="3"/>
      <c r="M314" s="3"/>
    </row>
    <row r="315" spans="7:13">
      <c r="G315" s="31">
        <v>51441</v>
      </c>
      <c r="H315" s="35">
        <v>6.7479626999898619</v>
      </c>
      <c r="I315" s="35">
        <v>6.698690030202135</v>
      </c>
      <c r="J315" s="35">
        <v>6.5953123757904244</v>
      </c>
      <c r="K315" s="104">
        <f t="shared" si="11"/>
        <v>2040</v>
      </c>
      <c r="L315" s="3"/>
      <c r="M315" s="3"/>
    </row>
    <row r="316" spans="7:13">
      <c r="G316" s="31">
        <v>51471</v>
      </c>
      <c r="H316" s="35">
        <v>7.150882704045423</v>
      </c>
      <c r="I316" s="35">
        <v>7.2693703331899382</v>
      </c>
      <c r="J316" s="35">
        <v>7.0067346381611966</v>
      </c>
      <c r="K316" s="104">
        <f t="shared" si="11"/>
        <v>2040</v>
      </c>
      <c r="L316" s="3"/>
      <c r="M316" s="3"/>
    </row>
    <row r="317" spans="7:13">
      <c r="G317" s="31">
        <v>51502</v>
      </c>
      <c r="H317" s="35">
        <v>7.2407133843658116</v>
      </c>
      <c r="I317" s="35">
        <v>7.2640886535869296</v>
      </c>
      <c r="J317" s="35">
        <v>7.0479872729097659</v>
      </c>
      <c r="K317" s="104">
        <f t="shared" si="11"/>
        <v>2041</v>
      </c>
      <c r="L317" s="3"/>
      <c r="M317" s="3"/>
    </row>
    <row r="318" spans="7:13">
      <c r="G318" s="31">
        <v>51533</v>
      </c>
      <c r="H318" s="35">
        <v>7.1470299209165571</v>
      </c>
      <c r="I318" s="35">
        <v>7.1109199450996847</v>
      </c>
      <c r="J318" s="35">
        <v>6.9953926728896914</v>
      </c>
      <c r="K318" s="104">
        <f t="shared" si="11"/>
        <v>2041</v>
      </c>
      <c r="L318" s="3"/>
      <c r="M318" s="3"/>
    </row>
    <row r="319" spans="7:13">
      <c r="G319" s="31">
        <v>51561</v>
      </c>
      <c r="H319" s="35">
        <v>6.809708619081416</v>
      </c>
      <c r="I319" s="35">
        <v>6.6228306123746119</v>
      </c>
      <c r="J319" s="35">
        <v>6.6815313861286763</v>
      </c>
      <c r="K319" s="104">
        <f t="shared" si="11"/>
        <v>2041</v>
      </c>
      <c r="L319" s="3"/>
      <c r="M319" s="3"/>
    </row>
    <row r="320" spans="7:13">
      <c r="G320" s="31">
        <v>51592</v>
      </c>
      <c r="H320" s="35">
        <v>6.5099012582378588</v>
      </c>
      <c r="I320" s="35">
        <v>6.3644425612078255</v>
      </c>
      <c r="J320" s="35">
        <v>6.4048075077787807</v>
      </c>
      <c r="K320" s="104">
        <f t="shared" si="11"/>
        <v>2041</v>
      </c>
      <c r="L320" s="3"/>
      <c r="M320" s="3"/>
    </row>
    <row r="321" spans="7:13">
      <c r="G321" s="31">
        <v>51622</v>
      </c>
      <c r="H321" s="35">
        <v>6.5286582287336508</v>
      </c>
      <c r="I321" s="35">
        <v>6.3740220781348507</v>
      </c>
      <c r="J321" s="35">
        <v>6.3631533875338748</v>
      </c>
      <c r="K321" s="104">
        <f t="shared" si="11"/>
        <v>2041</v>
      </c>
      <c r="L321" s="3"/>
      <c r="M321" s="3"/>
    </row>
    <row r="322" spans="7:13">
      <c r="G322" s="31">
        <v>51653</v>
      </c>
      <c r="H322" s="35">
        <v>6.5660707806955294</v>
      </c>
      <c r="I322" s="35">
        <v>6.3836015950618767</v>
      </c>
      <c r="J322" s="35">
        <v>6.4177554150356313</v>
      </c>
      <c r="K322" s="104">
        <f t="shared" si="11"/>
        <v>2041</v>
      </c>
      <c r="L322" s="3"/>
      <c r="M322" s="3"/>
    </row>
    <row r="323" spans="7:13">
      <c r="G323" s="31">
        <v>51683</v>
      </c>
      <c r="H323" s="35">
        <v>6.7535390966237454</v>
      </c>
      <c r="I323" s="35">
        <v>6.5749848089120642</v>
      </c>
      <c r="J323" s="35">
        <v>6.5406099769145838</v>
      </c>
      <c r="K323" s="104">
        <f t="shared" si="11"/>
        <v>2041</v>
      </c>
      <c r="L323" s="3"/>
      <c r="M323" s="3"/>
    </row>
    <row r="324" spans="7:13">
      <c r="G324" s="31">
        <v>51714</v>
      </c>
      <c r="H324" s="35">
        <v>6.8472225600730008</v>
      </c>
      <c r="I324" s="35">
        <v>6.6611486800827127</v>
      </c>
      <c r="J324" s="35">
        <v>6.6308438422161995</v>
      </c>
      <c r="K324" s="104">
        <f t="shared" si="11"/>
        <v>2041</v>
      </c>
      <c r="L324" s="3"/>
      <c r="M324" s="3"/>
    </row>
    <row r="325" spans="7:13">
      <c r="G325" s="31">
        <v>51745</v>
      </c>
      <c r="H325" s="35">
        <v>6.809708619081416</v>
      </c>
      <c r="I325" s="35">
        <v>6.5558257750580147</v>
      </c>
      <c r="J325" s="35">
        <v>6.6238178460303123</v>
      </c>
      <c r="K325" s="104">
        <f t="shared" si="11"/>
        <v>2041</v>
      </c>
      <c r="L325" s="3"/>
      <c r="M325" s="3"/>
    </row>
    <row r="326" spans="7:13">
      <c r="G326" s="31">
        <v>51775</v>
      </c>
      <c r="H326" s="35">
        <v>6.7909516485856232</v>
      </c>
      <c r="I326" s="35">
        <v>6.5558775562305929</v>
      </c>
      <c r="J326" s="35">
        <v>6.6654719662752182</v>
      </c>
      <c r="K326" s="104">
        <f t="shared" si="11"/>
        <v>2041</v>
      </c>
      <c r="L326" s="3"/>
      <c r="M326" s="3"/>
    </row>
    <row r="327" spans="7:13">
      <c r="G327" s="31">
        <v>51806</v>
      </c>
      <c r="H327" s="35">
        <v>6.978318575484133</v>
      </c>
      <c r="I327" s="35">
        <v>6.9674343158846233</v>
      </c>
      <c r="J327" s="35">
        <v>6.8233561377095242</v>
      </c>
      <c r="K327" s="104">
        <f t="shared" si="11"/>
        <v>2041</v>
      </c>
      <c r="L327" s="3"/>
      <c r="M327" s="3"/>
    </row>
    <row r="328" spans="7:13">
      <c r="G328" s="31">
        <v>51836</v>
      </c>
      <c r="H328" s="35">
        <v>7.3719107888066517</v>
      </c>
      <c r="I328" s="35">
        <v>7.522424923581136</v>
      </c>
      <c r="J328" s="35">
        <v>7.225544233664559</v>
      </c>
      <c r="K328" s="104">
        <f t="shared" si="11"/>
        <v>2041</v>
      </c>
      <c r="L328" s="3"/>
      <c r="M328" s="3"/>
    </row>
    <row r="329" spans="7:13">
      <c r="G329" s="31">
        <v>51867</v>
      </c>
      <c r="H329" s="35">
        <v>7.4266608648484231</v>
      </c>
      <c r="I329" s="35">
        <v>7.4700741581042589</v>
      </c>
      <c r="J329" s="35">
        <v>7.2320683729800264</v>
      </c>
      <c r="K329" s="104">
        <f t="shared" ref="K329:K340" si="12">YEAR(G329)</f>
        <v>2042</v>
      </c>
    </row>
    <row r="330" spans="7:13">
      <c r="G330" s="31">
        <v>51898</v>
      </c>
      <c r="H330" s="35">
        <v>7.2925231785460811</v>
      </c>
      <c r="I330" s="35">
        <v>7.2057312720909446</v>
      </c>
      <c r="J330" s="35">
        <v>7.1394255947003913</v>
      </c>
      <c r="K330" s="104">
        <f t="shared" si="12"/>
        <v>2042</v>
      </c>
    </row>
    <row r="331" spans="7:13">
      <c r="G331" s="31">
        <v>51926</v>
      </c>
      <c r="H331" s="35">
        <v>7.004882501267363</v>
      </c>
      <c r="I331" s="35">
        <v>6.8238969054969818</v>
      </c>
      <c r="J331" s="35">
        <v>6.87474628124059</v>
      </c>
      <c r="K331" s="104">
        <f t="shared" si="12"/>
        <v>2042</v>
      </c>
    </row>
    <row r="332" spans="7:13">
      <c r="G332" s="31">
        <v>51957</v>
      </c>
      <c r="H332" s="35">
        <v>7.2732592629017541</v>
      </c>
      <c r="I332" s="35">
        <v>7.0980264331276341</v>
      </c>
      <c r="J332" s="35">
        <v>7.1605035832580546</v>
      </c>
      <c r="K332" s="104">
        <f t="shared" si="12"/>
        <v>2042</v>
      </c>
    </row>
    <row r="333" spans="7:13">
      <c r="G333" s="31">
        <v>51987</v>
      </c>
      <c r="H333" s="35">
        <v>7.2732592629017541</v>
      </c>
      <c r="I333" s="35">
        <v>7.0980264331276341</v>
      </c>
      <c r="J333" s="35">
        <v>7.1002807588075871</v>
      </c>
      <c r="K333" s="104">
        <f t="shared" si="12"/>
        <v>2042</v>
      </c>
    </row>
    <row r="334" spans="7:13">
      <c r="G334" s="31">
        <v>52018</v>
      </c>
      <c r="H334" s="35">
        <v>7.3308482317753221</v>
      </c>
      <c r="I334" s="35">
        <v>7.1372247807695697</v>
      </c>
      <c r="J334" s="35">
        <v>7.1748566897520822</v>
      </c>
      <c r="K334" s="104">
        <f t="shared" si="12"/>
        <v>2042</v>
      </c>
    </row>
    <row r="335" spans="7:13">
      <c r="G335" s="31">
        <v>52048</v>
      </c>
      <c r="H335" s="35">
        <v>7.5224734979215251</v>
      </c>
      <c r="I335" s="35">
        <v>7.3232227526715929</v>
      </c>
      <c r="J335" s="35">
        <v>7.3018264779684827</v>
      </c>
      <c r="K335" s="104">
        <f t="shared" si="12"/>
        <v>2042</v>
      </c>
    </row>
    <row r="336" spans="7:13">
      <c r="G336" s="31">
        <v>52079</v>
      </c>
      <c r="H336" s="35">
        <v>7.5992249934097131</v>
      </c>
      <c r="I336" s="35">
        <v>7.4113543084002229</v>
      </c>
      <c r="J336" s="35">
        <v>7.3752983237980523</v>
      </c>
      <c r="K336" s="104">
        <f t="shared" si="12"/>
        <v>2042</v>
      </c>
    </row>
    <row r="337" spans="7:11">
      <c r="G337" s="31">
        <v>52110</v>
      </c>
      <c r="H337" s="35">
        <v>0</v>
      </c>
      <c r="I337" s="35">
        <v>0</v>
      </c>
      <c r="J337" s="35">
        <v>0</v>
      </c>
      <c r="K337" s="104">
        <f t="shared" si="12"/>
        <v>2042</v>
      </c>
    </row>
    <row r="338" spans="7:11">
      <c r="G338" s="31">
        <v>52140</v>
      </c>
      <c r="H338" s="35">
        <v>0</v>
      </c>
      <c r="I338" s="35">
        <v>0</v>
      </c>
      <c r="J338" s="35">
        <v>0</v>
      </c>
      <c r="K338" s="104">
        <f t="shared" si="12"/>
        <v>2042</v>
      </c>
    </row>
    <row r="339" spans="7:11">
      <c r="G339" s="31">
        <v>52171</v>
      </c>
      <c r="H339" s="35">
        <v>0</v>
      </c>
      <c r="I339" s="35">
        <v>0</v>
      </c>
      <c r="J339" s="35">
        <v>0</v>
      </c>
      <c r="K339" s="104">
        <f t="shared" si="12"/>
        <v>2042</v>
      </c>
    </row>
    <row r="340" spans="7:11">
      <c r="G340" s="31">
        <v>52201</v>
      </c>
      <c r="H340" s="35">
        <v>0</v>
      </c>
      <c r="I340" s="35">
        <v>0</v>
      </c>
      <c r="J340" s="35">
        <v>0</v>
      </c>
      <c r="K340" s="104">
        <f t="shared" si="12"/>
        <v>2042</v>
      </c>
    </row>
    <row r="341" spans="7:11">
      <c r="G341" s="31">
        <v>0</v>
      </c>
      <c r="H341" s="35" t="e">
        <v>#N/A</v>
      </c>
      <c r="I341" s="35" t="e">
        <v>#N/A</v>
      </c>
      <c r="J341" s="35" t="e">
        <v>#N/A</v>
      </c>
      <c r="K341" s="104">
        <f t="shared" ref="K341:K343" si="13">YEAR(G341)</f>
        <v>1900</v>
      </c>
    </row>
    <row r="342" spans="7:11">
      <c r="G342" s="31">
        <v>0</v>
      </c>
      <c r="H342" s="35" t="e">
        <v>#N/A</v>
      </c>
      <c r="I342" s="35" t="e">
        <v>#N/A</v>
      </c>
      <c r="J342" s="35" t="e">
        <v>#N/A</v>
      </c>
      <c r="K342" s="104">
        <f t="shared" si="13"/>
        <v>1900</v>
      </c>
    </row>
    <row r="343" spans="7:11">
      <c r="G343" s="31">
        <v>0</v>
      </c>
      <c r="H343" s="35" t="e">
        <v>#N/A</v>
      </c>
      <c r="I343" s="35" t="e">
        <v>#N/A</v>
      </c>
      <c r="J343" s="35" t="e">
        <v>#N/A</v>
      </c>
      <c r="K343" s="104">
        <f t="shared" si="13"/>
        <v>1900</v>
      </c>
    </row>
    <row r="344" spans="7:11">
      <c r="G344" s="31"/>
      <c r="H344" s="35"/>
      <c r="K344" s="104"/>
    </row>
    <row r="345" spans="7:11">
      <c r="G345" s="31"/>
      <c r="H345" s="35"/>
      <c r="K345" s="104"/>
    </row>
  </sheetData>
  <phoneticPr fontId="8" type="noConversion"/>
  <printOptions horizontalCentered="1"/>
  <pageMargins left="0.25" right="0.25" top="0.75" bottom="0.75" header="0.3" footer="0.3"/>
  <pageSetup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T277"/>
  <sheetViews>
    <sheetView topLeftCell="A6" zoomScale="80" zoomScaleNormal="80" zoomScaleSheetLayoutView="80" workbookViewId="0">
      <selection activeCell="J9" sqref="J9"/>
    </sheetView>
  </sheetViews>
  <sheetFormatPr defaultColWidth="9.33203125" defaultRowHeight="12.75" outlineLevelRow="1"/>
  <cols>
    <col min="1" max="1" width="18.5" style="56" customWidth="1"/>
    <col min="2" max="2" width="22.83203125" style="56" customWidth="1"/>
    <col min="3" max="3" width="18.1640625" style="56" customWidth="1"/>
    <col min="4" max="4" width="16.1640625" style="56" customWidth="1"/>
    <col min="5" max="5" width="18.5" style="56" customWidth="1"/>
    <col min="6" max="7" width="16.1640625" style="56" customWidth="1"/>
    <col min="8" max="8" width="3.83203125" style="56" customWidth="1"/>
    <col min="9" max="9" width="9.5" style="56" customWidth="1"/>
    <col min="10" max="11" width="10" style="56" customWidth="1"/>
    <col min="12" max="12" width="9.33203125" style="56" customWidth="1"/>
    <col min="13" max="13" width="21.1640625" style="56" customWidth="1"/>
    <col min="14" max="14" width="13.6640625" style="56" customWidth="1"/>
    <col min="15" max="15" width="14.6640625" style="56" customWidth="1"/>
    <col min="16" max="16" width="14.33203125" style="56" customWidth="1"/>
    <col min="17" max="17" width="14.6640625" style="56" customWidth="1"/>
    <col min="18" max="18" width="13.6640625" style="56" customWidth="1"/>
    <col min="19" max="19" width="16" style="56" customWidth="1"/>
    <col min="20" max="20" width="15.1640625" style="56" bestFit="1" customWidth="1"/>
    <col min="21" max="16384" width="9.33203125" style="56"/>
  </cols>
  <sheetData>
    <row r="1" spans="1:18" s="3" customFormat="1" ht="15.75" hidden="1">
      <c r="B1" s="1" t="s">
        <v>37</v>
      </c>
      <c r="C1" s="1"/>
      <c r="D1" s="11"/>
      <c r="E1" s="11"/>
      <c r="F1" s="11"/>
      <c r="G1" s="11"/>
      <c r="H1" s="32"/>
      <c r="I1" s="94"/>
      <c r="J1" s="94"/>
      <c r="K1" s="94"/>
    </row>
    <row r="2" spans="1:18" ht="5.25" customHeight="1"/>
    <row r="3" spans="1:18" ht="15.75">
      <c r="B3" s="1" t="str">
        <f>"Table "&amp;RIGHT('Table 4'!B3,1)+1</f>
        <v>Table 5</v>
      </c>
      <c r="C3" s="83"/>
      <c r="D3" s="83"/>
      <c r="E3" s="83"/>
      <c r="F3" s="83"/>
      <c r="G3" s="83"/>
      <c r="M3" s="56" t="s">
        <v>57</v>
      </c>
      <c r="O3" s="118"/>
    </row>
    <row r="4" spans="1:18" ht="38.25">
      <c r="B4" s="83" t="str">
        <f ca="1">'Table 1'!B5</f>
        <v>QF - Sch37 - UT - Solar T - 10.0 MW and 31.0% CF</v>
      </c>
      <c r="C4" s="83"/>
      <c r="D4" s="83"/>
      <c r="E4" s="83"/>
      <c r="F4" s="83"/>
      <c r="G4" s="83"/>
      <c r="K4" s="56">
        <f>MIN(K13:K24)</f>
        <v>43466</v>
      </c>
      <c r="M4" s="57" t="s">
        <v>177</v>
      </c>
      <c r="P4" s="251" t="s">
        <v>164</v>
      </c>
      <c r="Q4" s="251" t="s">
        <v>176</v>
      </c>
      <c r="R4" s="251" t="s">
        <v>165</v>
      </c>
    </row>
    <row r="5" spans="1:18">
      <c r="B5" s="83" t="str">
        <f>TEXT($K$5,"MMMM YYYY")&amp;"  through  "&amp;TEXT($K$6,"MMMM YYYY")</f>
        <v>January 2019  through  December 2038</v>
      </c>
      <c r="C5" s="83"/>
      <c r="D5" s="83"/>
      <c r="E5" s="83"/>
      <c r="F5" s="83"/>
      <c r="G5" s="83"/>
      <c r="J5" s="56" t="s">
        <v>40</v>
      </c>
      <c r="K5" s="210">
        <f>MIN(K13:K24)</f>
        <v>43466</v>
      </c>
      <c r="M5" s="56" t="s">
        <v>41</v>
      </c>
      <c r="O5" s="3" t="s">
        <v>99</v>
      </c>
      <c r="P5" s="5">
        <f>MATCH('Table 5'!K5,'Table 5'!$B$12:$B$264,FALSE)+ROW('Table 5'!$B$11)</f>
        <v>13</v>
      </c>
      <c r="Q5" s="5">
        <v>13</v>
      </c>
      <c r="R5" s="5">
        <v>25</v>
      </c>
    </row>
    <row r="6" spans="1:18">
      <c r="B6" s="83" t="s">
        <v>42</v>
      </c>
      <c r="C6" s="83"/>
      <c r="D6" s="83"/>
      <c r="E6" s="83"/>
      <c r="F6" s="83"/>
      <c r="G6" s="83"/>
      <c r="J6" s="56" t="s">
        <v>43</v>
      </c>
      <c r="K6" s="210">
        <f>EDATE(K5,20*12-1)</f>
        <v>50740</v>
      </c>
      <c r="M6" s="57">
        <v>10</v>
      </c>
      <c r="N6" s="56" t="s">
        <v>34</v>
      </c>
      <c r="O6" s="5" t="s">
        <v>100</v>
      </c>
      <c r="P6">
        <f>P5+179</f>
        <v>192</v>
      </c>
      <c r="Q6">
        <f>Q5+239</f>
        <v>252</v>
      </c>
      <c r="R6">
        <f>R5+179</f>
        <v>204</v>
      </c>
    </row>
    <row r="7" spans="1:18">
      <c r="A7" s="107"/>
      <c r="B7" s="190"/>
      <c r="C7" s="58"/>
      <c r="D7" s="58"/>
      <c r="E7" s="58"/>
      <c r="F7" s="58"/>
      <c r="G7" s="91"/>
      <c r="M7" s="111">
        <f ca="1">SUM(OFFSET(F12,MATCH(K5,B13:B24,0),0,12))/(EDATE(K5,12)-K5)/24/Study_MW</f>
        <v>0.31039792020312784</v>
      </c>
      <c r="N7" s="88" t="s">
        <v>36</v>
      </c>
    </row>
    <row r="8" spans="1:18">
      <c r="A8" s="107"/>
      <c r="B8" s="107"/>
      <c r="J8" s="56" t="str">
        <f>'Table 1'!I38</f>
        <v>Discount Rate - 2017 IRP Update</v>
      </c>
    </row>
    <row r="9" spans="1:18">
      <c r="A9" s="107"/>
      <c r="C9" s="58"/>
      <c r="D9" s="58"/>
      <c r="E9" s="58"/>
      <c r="F9" s="58"/>
      <c r="G9" s="91"/>
      <c r="J9" s="110">
        <f>'Table 1'!I39</f>
        <v>6.9099999999999995E-2</v>
      </c>
      <c r="K9" s="93">
        <f>((1+J9)^(1/12))-1</f>
        <v>5.5836284214501042E-3</v>
      </c>
    </row>
    <row r="10" spans="1:18">
      <c r="A10" s="107" t="str">
        <f>R4</f>
        <v>15 Year Starting 2020</v>
      </c>
      <c r="C10" s="58">
        <f ca="1">NPV($K$9,INDIRECT("C"&amp;$R$5&amp;":C"&amp;$R$6))</f>
        <v>4976698.0204338329</v>
      </c>
      <c r="D10" s="58">
        <f ca="1">NPV($K$9,INDIRECT("d"&amp;$R$5&amp;":d"&amp;$R$6))</f>
        <v>2790664.8372097993</v>
      </c>
      <c r="E10" s="58">
        <f ca="1">NPV($K$9,INDIRECT("e"&amp;$R$5&amp;":e"&amp;$R$6))</f>
        <v>7767362.8576436276</v>
      </c>
      <c r="F10" s="58">
        <f ca="1">NPV($K$9,INDIRECT("f"&amp;$R$5&amp;":f"&amp;$R$6))</f>
        <v>248692.72465971851</v>
      </c>
      <c r="G10" s="91">
        <f ca="1">($C10+D10)/$F10</f>
        <v>31.232770754639347</v>
      </c>
      <c r="N10" s="59"/>
    </row>
    <row r="11" spans="1:18">
      <c r="B11" s="92"/>
      <c r="C11" s="61" t="s">
        <v>19</v>
      </c>
      <c r="D11" s="62" t="s">
        <v>44</v>
      </c>
      <c r="E11" s="62" t="s">
        <v>45</v>
      </c>
      <c r="F11" s="62" t="s">
        <v>45</v>
      </c>
      <c r="G11" s="63" t="s">
        <v>53</v>
      </c>
    </row>
    <row r="12" spans="1:18">
      <c r="B12" s="67" t="s">
        <v>46</v>
      </c>
      <c r="C12" s="61" t="s">
        <v>47</v>
      </c>
      <c r="D12" s="65" t="str">
        <f>TEXT((SUM(F25:F72)/(8760*3+8784))/Study_MW,"0.0%")&amp;" CF"</f>
        <v>30.7% CF</v>
      </c>
      <c r="E12" s="66" t="s">
        <v>52</v>
      </c>
      <c r="F12" s="67" t="s">
        <v>48</v>
      </c>
      <c r="G12" s="65" t="str">
        <f>D12</f>
        <v>30.7% CF</v>
      </c>
      <c r="I12" s="62" t="s">
        <v>49</v>
      </c>
      <c r="J12" s="68" t="s">
        <v>0</v>
      </c>
      <c r="K12" s="68" t="s">
        <v>50</v>
      </c>
      <c r="L12" s="68" t="s">
        <v>49</v>
      </c>
      <c r="M12" s="68"/>
      <c r="N12" s="63"/>
      <c r="P12" s="56" t="s">
        <v>45</v>
      </c>
      <c r="Q12" s="56" t="s">
        <v>84</v>
      </c>
      <c r="R12" s="56" t="s">
        <v>85</v>
      </c>
    </row>
    <row r="13" spans="1:18">
      <c r="B13" s="74">
        <f>[11]NPC!$F$3</f>
        <v>43466</v>
      </c>
      <c r="C13" s="69">
        <f>IF(F13="","",-INDEX([11]Delta!$F$1:$EE$997,$L$13,$I13))</f>
        <v>26824.2963347435</v>
      </c>
      <c r="D13" s="70">
        <f>IF(ISNUMBER($F13),VLOOKUP($J13,'Table 1'!$B$13:$C$33,2,FALSE)/12*1000*Study_MW,"")</f>
        <v>0</v>
      </c>
      <c r="E13" s="71">
        <f>IF(ISNUMBER(C13+D13),C13+D13,"")</f>
        <v>26824.2963347435</v>
      </c>
      <c r="F13" s="69">
        <f>IF(INDEX([11]Delta!$F$1:$EE$997,$L$14,$I13)=0,"",INDEX([11]Delta!$F$1:$EE$997,$L$14,$I13))</f>
        <v>1316.7399264170001</v>
      </c>
      <c r="G13" s="72">
        <f>IF(ISNUMBER($F13),E13/$F13,"")</f>
        <v>20.371749801599378</v>
      </c>
      <c r="I13" s="60">
        <v>1</v>
      </c>
      <c r="J13" s="73">
        <f>YEAR(B13)</f>
        <v>2019</v>
      </c>
      <c r="K13" s="74">
        <f t="shared" ref="K13:K24" si="0">IF(ISNUMBER(F13),B13,"")</f>
        <v>43466</v>
      </c>
      <c r="L13" s="56">
        <f>MATCH(M13,[11]Delta!$A$1:$A$997,FALSE)</f>
        <v>283</v>
      </c>
      <c r="M13" s="56" t="s">
        <v>51</v>
      </c>
    </row>
    <row r="14" spans="1:18">
      <c r="B14" s="78">
        <f t="shared" ref="B14:B77" si="1">EDATE(B13,1)</f>
        <v>43497</v>
      </c>
      <c r="C14" s="75">
        <f>IF(F14="","",-INDEX([11]Delta!$F$1:$EE$997,$L$13,$I14))</f>
        <v>74180.068279907107</v>
      </c>
      <c r="D14" s="71">
        <f>IF(ISNUMBER($F14),VLOOKUP($J14,'Table 1'!$B$13:$C$33,2,FALSE)/12*1000*Study_MW,"")</f>
        <v>0</v>
      </c>
      <c r="E14" s="71">
        <f t="shared" ref="E14:E22" si="2">IF(ISNUMBER(C14+D14),C14+D14,"")</f>
        <v>74180.068279907107</v>
      </c>
      <c r="F14" s="75">
        <f>IF(INDEX([11]Delta!$F$1:$EE$997,$L$14,$I14)=0,"",INDEX([11]Delta!$F$1:$EE$997,$L$14,$I14))</f>
        <v>1473.6889428980001</v>
      </c>
      <c r="G14" s="76">
        <f t="shared" ref="G14:G77" si="3">IF(ISNUMBER($F14),E14/$F14,"")</f>
        <v>50.336313261625257</v>
      </c>
      <c r="I14" s="77">
        <f>I13+1</f>
        <v>2</v>
      </c>
      <c r="J14" s="73">
        <f t="shared" ref="J14:J77" si="4">YEAR(B14)</f>
        <v>2019</v>
      </c>
      <c r="K14" s="78">
        <f t="shared" si="0"/>
        <v>43497</v>
      </c>
      <c r="L14" s="56">
        <f>MATCH(M14,[11]Delta!$C$304:$C$507,FALSE)+ROW([11]Delta!$C$303)+2</f>
        <v>379</v>
      </c>
      <c r="M14" s="90" t="str">
        <f>CHOOSE([11]NPC!$EQ$84,[11]NPC!$EI$84,[11]NPC!$EK$84,[11]NPC!$EM$84,[11]NPC!$EO$84)</f>
        <v>QF - Sch37 - UT - Solar T</v>
      </c>
    </row>
    <row r="15" spans="1:18">
      <c r="B15" s="78">
        <f t="shared" si="1"/>
        <v>43525</v>
      </c>
      <c r="C15" s="75">
        <f>IF(F15="","",-INDEX([11]Delta!$F$1:$EE$997,$L$13,$I15))</f>
        <v>51565.597805708647</v>
      </c>
      <c r="D15" s="71">
        <f>IF(ISNUMBER($F15),VLOOKUP($J15,'Table 1'!$B$13:$C$33,2,FALSE)/12*1000*Study_MW,"")</f>
        <v>0</v>
      </c>
      <c r="E15" s="71">
        <f t="shared" si="2"/>
        <v>51565.597805708647</v>
      </c>
      <c r="F15" s="75">
        <f>IF(INDEX([11]Delta!$F$1:$EE$997,$L$14,$I15)=0,"",INDEX([11]Delta!$F$1:$EE$997,$L$14,$I15))</f>
        <v>2280.9115759820002</v>
      </c>
      <c r="G15" s="76">
        <f t="shared" si="3"/>
        <v>22.607451489437125</v>
      </c>
      <c r="I15" s="77">
        <f t="shared" ref="I15:I24" si="5">I14+1</f>
        <v>3</v>
      </c>
      <c r="J15" s="73">
        <f t="shared" si="4"/>
        <v>2019</v>
      </c>
      <c r="K15" s="78">
        <f t="shared" si="0"/>
        <v>43525</v>
      </c>
    </row>
    <row r="16" spans="1:18">
      <c r="B16" s="78">
        <f t="shared" si="1"/>
        <v>43556</v>
      </c>
      <c r="C16" s="75">
        <f>IF(F16="","",-INDEX([11]Delta!$F$1:$EE$997,$L$13,$I16))</f>
        <v>41397.88416570425</v>
      </c>
      <c r="D16" s="71">
        <f>IF(ISNUMBER($F16),VLOOKUP($J16,'Table 1'!$B$13:$C$33,2,FALSE)/12*1000*Study_MW,"")</f>
        <v>0</v>
      </c>
      <c r="E16" s="71">
        <f t="shared" si="2"/>
        <v>41397.88416570425</v>
      </c>
      <c r="F16" s="75">
        <f>IF(INDEX([11]Delta!$F$1:$EE$997,$L$14,$I16)=0,"",INDEX([11]Delta!$F$1:$EE$997,$L$14,$I16))</f>
        <v>2651.180648564</v>
      </c>
      <c r="G16" s="76">
        <f t="shared" si="3"/>
        <v>15.614886216119308</v>
      </c>
      <c r="I16" s="77">
        <f t="shared" si="5"/>
        <v>4</v>
      </c>
      <c r="J16" s="73">
        <f t="shared" si="4"/>
        <v>2019</v>
      </c>
      <c r="K16" s="78">
        <f t="shared" si="0"/>
        <v>43556</v>
      </c>
      <c r="L16" s="73">
        <f>YEAR(B13)</f>
        <v>2019</v>
      </c>
      <c r="M16" s="56">
        <f>SUMIF($J$13:$J$264,L16,$C$13:$C$264)</f>
        <v>758664.02207428217</v>
      </c>
      <c r="N16" s="56">
        <f>SUMIF($J$13:$J$264,L16,$D$13:$D$264)</f>
        <v>0</v>
      </c>
      <c r="O16" s="56">
        <f t="shared" ref="O16:O25" si="6">SUMIF($J$13:$J$264,L16,$F$13:$F$264)</f>
        <v>27190.857809793997</v>
      </c>
      <c r="P16" s="117">
        <f t="shared" ref="P16:P25" si="7">(M16+N16)/O16</f>
        <v>27.901437585430482</v>
      </c>
      <c r="Q16" s="180">
        <f>M16/O16</f>
        <v>27.901437585430482</v>
      </c>
      <c r="R16" s="180">
        <f>IFERROR(N16/O16,0)</f>
        <v>0</v>
      </c>
    </row>
    <row r="17" spans="2:18">
      <c r="B17" s="78">
        <f t="shared" si="1"/>
        <v>43586</v>
      </c>
      <c r="C17" s="75">
        <f>IF(F17="","",-INDEX([11]Delta!$F$1:$EE$997,$L$13,$I17))</f>
        <v>43139.387442320585</v>
      </c>
      <c r="D17" s="71">
        <f>IF(ISNUMBER($F17),VLOOKUP($J17,'Table 1'!$B$13:$C$33,2,FALSE)/12*1000*Study_MW,"")</f>
        <v>0</v>
      </c>
      <c r="E17" s="71">
        <f t="shared" si="2"/>
        <v>43139.387442320585</v>
      </c>
      <c r="F17" s="75">
        <f>IF(INDEX([11]Delta!$F$1:$EE$997,$L$14,$I17)=0,"",INDEX([11]Delta!$F$1:$EE$997,$L$14,$I17))</f>
        <v>3069.0655022609999</v>
      </c>
      <c r="G17" s="76">
        <f t="shared" si="3"/>
        <v>14.056196392856238</v>
      </c>
      <c r="I17" s="77">
        <f t="shared" si="5"/>
        <v>5</v>
      </c>
      <c r="J17" s="73">
        <f t="shared" si="4"/>
        <v>2019</v>
      </c>
      <c r="K17" s="78">
        <f t="shared" si="0"/>
        <v>43586</v>
      </c>
      <c r="L17" s="73">
        <f>L16+1</f>
        <v>2020</v>
      </c>
      <c r="M17" s="56">
        <f>SUMIF($J$13:$J$264,L17,$C$13:$C$264)</f>
        <v>601705.00008159876</v>
      </c>
      <c r="N17" s="56">
        <f t="shared" ref="N17:N35" si="8">SUMIF($J$13:$J$264,L17,$D$13:$D$264)</f>
        <v>0</v>
      </c>
      <c r="O17" s="56">
        <f t="shared" si="6"/>
        <v>27143.139656552998</v>
      </c>
      <c r="P17" s="117">
        <f t="shared" si="7"/>
        <v>22.167848218558344</v>
      </c>
      <c r="Q17" s="180">
        <f t="shared" ref="Q17:Q33" si="9">M17/O17</f>
        <v>22.167848218558344</v>
      </c>
      <c r="R17" s="180">
        <f t="shared" ref="R17:R33" si="10">IFERROR(N17/O17,0)</f>
        <v>0</v>
      </c>
    </row>
    <row r="18" spans="2:18">
      <c r="B18" s="78">
        <f t="shared" si="1"/>
        <v>43617</v>
      </c>
      <c r="C18" s="75">
        <f>IF(F18="","",-INDEX([11]Delta!$F$1:$EE$997,$L$13,$I18))</f>
        <v>60705.761919885874</v>
      </c>
      <c r="D18" s="71">
        <f>IF(ISNUMBER($F18),VLOOKUP($J18,'Table 1'!$B$13:$C$33,2,FALSE)/12*1000*Study_MW,"")</f>
        <v>0</v>
      </c>
      <c r="E18" s="71">
        <f t="shared" si="2"/>
        <v>60705.761919885874</v>
      </c>
      <c r="F18" s="75">
        <f>IF(INDEX([11]Delta!$F$1:$EE$997,$L$14,$I18)=0,"",INDEX([11]Delta!$F$1:$EE$997,$L$14,$I18))</f>
        <v>3260.5127303949998</v>
      </c>
      <c r="G18" s="76">
        <f t="shared" si="3"/>
        <v>18.618471062534873</v>
      </c>
      <c r="I18" s="77">
        <f t="shared" si="5"/>
        <v>6</v>
      </c>
      <c r="J18" s="73">
        <f t="shared" si="4"/>
        <v>2019</v>
      </c>
      <c r="K18" s="78">
        <f t="shared" si="0"/>
        <v>43617</v>
      </c>
      <c r="L18" s="73">
        <f t="shared" ref="L18:L35" si="11">L17+1</f>
        <v>2021</v>
      </c>
      <c r="M18" s="56">
        <f t="shared" ref="M18:M35" si="12">SUMIF($J$13:$J$264,L18,$C$13:$C$264)</f>
        <v>544411.37555256486</v>
      </c>
      <c r="N18" s="56">
        <f t="shared" si="8"/>
        <v>0</v>
      </c>
      <c r="O18" s="56">
        <f t="shared" si="6"/>
        <v>26919.629012185997</v>
      </c>
      <c r="P18" s="117">
        <f t="shared" si="7"/>
        <v>20.223583887657604</v>
      </c>
      <c r="Q18" s="180">
        <f t="shared" si="9"/>
        <v>20.223583887657604</v>
      </c>
      <c r="R18" s="180">
        <f t="shared" si="10"/>
        <v>0</v>
      </c>
    </row>
    <row r="19" spans="2:18">
      <c r="B19" s="78">
        <f t="shared" si="1"/>
        <v>43647</v>
      </c>
      <c r="C19" s="75">
        <f>IF(F19="","",-INDEX([11]Delta!$F$1:$EE$997,$L$13,$I19))</f>
        <v>191952.03762361407</v>
      </c>
      <c r="D19" s="71">
        <f>IF(ISNUMBER($F19),VLOOKUP($J19,'Table 1'!$B$13:$C$33,2,FALSE)/12*1000*Study_MW,"")</f>
        <v>0</v>
      </c>
      <c r="E19" s="71">
        <f t="shared" si="2"/>
        <v>191952.03762361407</v>
      </c>
      <c r="F19" s="75">
        <f>IF(INDEX([11]Delta!$F$1:$EE$997,$L$14,$I19)=0,"",INDEX([11]Delta!$F$1:$EE$997,$L$14,$I19))</f>
        <v>2951.04277744</v>
      </c>
      <c r="G19" s="76">
        <f t="shared" si="3"/>
        <v>65.045494796293852</v>
      </c>
      <c r="I19" s="77">
        <f t="shared" si="5"/>
        <v>7</v>
      </c>
      <c r="J19" s="73">
        <f t="shared" si="4"/>
        <v>2019</v>
      </c>
      <c r="K19" s="78">
        <f t="shared" si="0"/>
        <v>43647</v>
      </c>
      <c r="L19" s="73">
        <f t="shared" si="11"/>
        <v>2022</v>
      </c>
      <c r="M19" s="56">
        <f t="shared" si="12"/>
        <v>462944.39908586442</v>
      </c>
      <c r="N19" s="56">
        <f t="shared" si="8"/>
        <v>0</v>
      </c>
      <c r="O19" s="56">
        <f t="shared" si="6"/>
        <v>26785.031007565001</v>
      </c>
      <c r="P19" s="117">
        <f t="shared" si="7"/>
        <v>17.283698456616055</v>
      </c>
      <c r="Q19" s="180">
        <f t="shared" si="9"/>
        <v>17.283698456616055</v>
      </c>
      <c r="R19" s="180">
        <f t="shared" si="10"/>
        <v>0</v>
      </c>
    </row>
    <row r="20" spans="2:18">
      <c r="B20" s="78">
        <f t="shared" si="1"/>
        <v>43678</v>
      </c>
      <c r="C20" s="75">
        <f>IF(F20="","",-INDEX([11]Delta!$F$1:$EE$997,$L$13,$I20))</f>
        <v>125265.64178600907</v>
      </c>
      <c r="D20" s="71">
        <f>IF(ISNUMBER($F20),VLOOKUP($J20,'Table 1'!$B$13:$C$33,2,FALSE)/12*1000*Study_MW,"")</f>
        <v>0</v>
      </c>
      <c r="E20" s="71">
        <f t="shared" si="2"/>
        <v>125265.64178600907</v>
      </c>
      <c r="F20" s="75">
        <f>IF(INDEX([11]Delta!$F$1:$EE$997,$L$14,$I20)=0,"",INDEX([11]Delta!$F$1:$EE$997,$L$14,$I20))</f>
        <v>2955.7132460389998</v>
      </c>
      <c r="G20" s="76">
        <f t="shared" si="3"/>
        <v>42.380850697840742</v>
      </c>
      <c r="I20" s="77">
        <f t="shared" si="5"/>
        <v>8</v>
      </c>
      <c r="J20" s="73">
        <f t="shared" si="4"/>
        <v>2019</v>
      </c>
      <c r="K20" s="78">
        <f t="shared" si="0"/>
        <v>43678</v>
      </c>
      <c r="L20" s="73">
        <f t="shared" si="11"/>
        <v>2023</v>
      </c>
      <c r="M20" s="56">
        <f t="shared" si="12"/>
        <v>424350.00090876222</v>
      </c>
      <c r="N20" s="56">
        <f t="shared" si="8"/>
        <v>0</v>
      </c>
      <c r="O20" s="56">
        <f t="shared" si="6"/>
        <v>26651.105707790997</v>
      </c>
      <c r="P20" s="117">
        <f t="shared" si="7"/>
        <v>15.922416336546618</v>
      </c>
      <c r="Q20" s="180">
        <f t="shared" si="9"/>
        <v>15.922416336546618</v>
      </c>
      <c r="R20" s="180">
        <f t="shared" si="10"/>
        <v>0</v>
      </c>
    </row>
    <row r="21" spans="2:18">
      <c r="B21" s="78">
        <f t="shared" si="1"/>
        <v>43709</v>
      </c>
      <c r="C21" s="75">
        <f>IF(F21="","",-INDEX([11]Delta!$F$1:$EE$997,$L$13,$I21))</f>
        <v>62689.947210177779</v>
      </c>
      <c r="D21" s="71">
        <f>IF(ISNUMBER($F21),VLOOKUP($J21,'Table 1'!$B$13:$C$33,2,FALSE)/12*1000*Study_MW,"")</f>
        <v>0</v>
      </c>
      <c r="E21" s="71">
        <f t="shared" si="2"/>
        <v>62689.947210177779</v>
      </c>
      <c r="F21" s="75">
        <f>IF(INDEX([11]Delta!$F$1:$EE$997,$L$14,$I21)=0,"",INDEX([11]Delta!$F$1:$EE$997,$L$14,$I21))</f>
        <v>2605.3229201160002</v>
      </c>
      <c r="G21" s="76">
        <f t="shared" si="3"/>
        <v>24.062256055148264</v>
      </c>
      <c r="I21" s="77">
        <f t="shared" si="5"/>
        <v>9</v>
      </c>
      <c r="J21" s="73">
        <f t="shared" si="4"/>
        <v>2019</v>
      </c>
      <c r="K21" s="78">
        <f t="shared" si="0"/>
        <v>43709</v>
      </c>
      <c r="L21" s="73">
        <f t="shared" si="11"/>
        <v>2024</v>
      </c>
      <c r="M21" s="56">
        <f t="shared" si="12"/>
        <v>614410.71514607966</v>
      </c>
      <c r="N21" s="56">
        <f t="shared" si="8"/>
        <v>0</v>
      </c>
      <c r="O21" s="56">
        <f t="shared" si="6"/>
        <v>26604.334502102996</v>
      </c>
      <c r="P21" s="117">
        <f t="shared" si="7"/>
        <v>23.094383928209602</v>
      </c>
      <c r="Q21" s="180">
        <f t="shared" si="9"/>
        <v>23.094383928209602</v>
      </c>
      <c r="R21" s="180">
        <f t="shared" si="10"/>
        <v>0</v>
      </c>
    </row>
    <row r="22" spans="2:18">
      <c r="B22" s="78">
        <f t="shared" si="1"/>
        <v>43739</v>
      </c>
      <c r="C22" s="75">
        <f>IF(F22="","",-INDEX([11]Delta!$F$1:$EE$997,$L$13,$I22))</f>
        <v>34413.805381730199</v>
      </c>
      <c r="D22" s="71">
        <f>IF(ISNUMBER($F22),VLOOKUP($J22,'Table 1'!$B$13:$C$33,2,FALSE)/12*1000*Study_MW,"")</f>
        <v>0</v>
      </c>
      <c r="E22" s="71">
        <f t="shared" si="2"/>
        <v>34413.805381730199</v>
      </c>
      <c r="F22" s="75">
        <f>IF(INDEX([11]Delta!$F$1:$EE$997,$L$14,$I22)=0,"",INDEX([11]Delta!$F$1:$EE$997,$L$14,$I22))</f>
        <v>2112.1767347380001</v>
      </c>
      <c r="G22" s="76">
        <f t="shared" si="3"/>
        <v>16.293052004475836</v>
      </c>
      <c r="I22" s="77">
        <f t="shared" si="5"/>
        <v>10</v>
      </c>
      <c r="J22" s="73">
        <f t="shared" si="4"/>
        <v>2019</v>
      </c>
      <c r="K22" s="78">
        <f t="shared" si="0"/>
        <v>43739</v>
      </c>
      <c r="L22" s="73">
        <f t="shared" si="11"/>
        <v>2025</v>
      </c>
      <c r="M22" s="56">
        <f t="shared" si="12"/>
        <v>654923.0056348592</v>
      </c>
      <c r="N22" s="56">
        <f t="shared" si="8"/>
        <v>0</v>
      </c>
      <c r="O22" s="56">
        <f t="shared" si="6"/>
        <v>26385.260894228999</v>
      </c>
      <c r="P22" s="117">
        <f t="shared" si="7"/>
        <v>24.821547463951905</v>
      </c>
      <c r="Q22" s="180">
        <f t="shared" si="9"/>
        <v>24.821547463951905</v>
      </c>
      <c r="R22" s="180">
        <f t="shared" si="10"/>
        <v>0</v>
      </c>
    </row>
    <row r="23" spans="2:18">
      <c r="B23" s="78">
        <f t="shared" si="1"/>
        <v>43770</v>
      </c>
      <c r="C23" s="75">
        <f>IF(F23="","",-INDEX([11]Delta!$F$1:$EE$997,$L$13,$I23))</f>
        <v>21900.114885210991</v>
      </c>
      <c r="D23" s="71">
        <f>IF(ISNUMBER($F23),VLOOKUP($J23,'Table 1'!$B$13:$C$33,2,FALSE)/12*1000*Study_MW,"")</f>
        <v>0</v>
      </c>
      <c r="E23" s="71">
        <f t="shared" ref="E23" si="13">IF(ISNUMBER(C23+D23),C23+D23,"")</f>
        <v>21900.114885210991</v>
      </c>
      <c r="F23" s="75">
        <f>IF(INDEX([11]Delta!$F$1:$EE$997,$L$14,$I23)=0,"",INDEX([11]Delta!$F$1:$EE$997,$L$14,$I23))</f>
        <v>1422.5928053969999</v>
      </c>
      <c r="G23" s="76">
        <f t="shared" ref="G23" si="14">IF(ISNUMBER($F23),E23/$F23,"")</f>
        <v>15.394506989018106</v>
      </c>
      <c r="I23" s="77">
        <f t="shared" si="5"/>
        <v>11</v>
      </c>
      <c r="J23" s="73">
        <f t="shared" si="4"/>
        <v>2019</v>
      </c>
      <c r="K23" s="78">
        <f t="shared" si="0"/>
        <v>43770</v>
      </c>
      <c r="L23" s="73">
        <f t="shared" si="11"/>
        <v>2026</v>
      </c>
      <c r="M23" s="56">
        <f t="shared" si="12"/>
        <v>681884.68017065525</v>
      </c>
      <c r="N23" s="56">
        <f t="shared" si="8"/>
        <v>0</v>
      </c>
      <c r="O23" s="56">
        <f t="shared" si="6"/>
        <v>26253.334923974002</v>
      </c>
      <c r="P23" s="117">
        <f t="shared" si="7"/>
        <v>25.973259479045165</v>
      </c>
      <c r="Q23" s="180">
        <f t="shared" si="9"/>
        <v>25.973259479045165</v>
      </c>
      <c r="R23" s="180">
        <f t="shared" si="10"/>
        <v>0</v>
      </c>
    </row>
    <row r="24" spans="2:18">
      <c r="B24" s="82">
        <f t="shared" si="1"/>
        <v>43800</v>
      </c>
      <c r="C24" s="79">
        <f>IF(F24="","",-INDEX([11]Delta!$F$1:$EE$997,$L$13,$I24))</f>
        <v>24629.479239270091</v>
      </c>
      <c r="D24" s="80">
        <f>IF(F24&lt;&gt;0,VLOOKUP($J24,'Table 1'!$B$13:$C$33,2,FALSE)/12*1000*Study_MW,0)</f>
        <v>0</v>
      </c>
      <c r="E24" s="80">
        <f t="shared" ref="E24" si="15">IF(ISNUMBER(C24+D24),C24+D24,"")</f>
        <v>24629.479239270091</v>
      </c>
      <c r="F24" s="79">
        <f>IF(INDEX([11]Delta!$F$1:$EE$997,$L$14,$I24)=0,"",INDEX([11]Delta!$F$1:$EE$997,$L$14,$I24))</f>
        <v>1091.9099995470001</v>
      </c>
      <c r="G24" s="81">
        <f t="shared" ref="G24" si="16">IF(ISNUMBER($F24),E24/$F24,"")</f>
        <v>22.556327215144201</v>
      </c>
      <c r="I24" s="64">
        <f t="shared" si="5"/>
        <v>12</v>
      </c>
      <c r="J24" s="73">
        <f t="shared" si="4"/>
        <v>2019</v>
      </c>
      <c r="K24" s="82">
        <f t="shared" si="0"/>
        <v>43800</v>
      </c>
      <c r="L24" s="73">
        <f t="shared" si="11"/>
        <v>2027</v>
      </c>
      <c r="M24" s="56">
        <f t="shared" si="12"/>
        <v>681222.035421893</v>
      </c>
      <c r="N24" s="56">
        <f t="shared" si="8"/>
        <v>0</v>
      </c>
      <c r="O24" s="56">
        <f t="shared" si="6"/>
        <v>26122.068261884</v>
      </c>
      <c r="P24" s="117">
        <f t="shared" si="7"/>
        <v>26.078411119379002</v>
      </c>
      <c r="Q24" s="180">
        <f t="shared" si="9"/>
        <v>26.078411119379002</v>
      </c>
      <c r="R24" s="180">
        <f t="shared" si="10"/>
        <v>0</v>
      </c>
    </row>
    <row r="25" spans="2:18">
      <c r="B25" s="74">
        <f t="shared" si="1"/>
        <v>43831</v>
      </c>
      <c r="C25" s="69">
        <f>IF(F25&lt;&gt;0,-INDEX([11]Delta!$F$1:$EE$997,$L$13,$I25),0)</f>
        <v>22638.973617106676</v>
      </c>
      <c r="D25" s="70">
        <f>IF(F25&lt;&gt;0,VLOOKUP($J25,'Table 1'!$B$13:$C$33,2,FALSE)/12*1000*Study_MW,0)</f>
        <v>0</v>
      </c>
      <c r="E25" s="70">
        <f t="shared" ref="E25:E77" si="17">C25+D25</f>
        <v>22638.973617106676</v>
      </c>
      <c r="F25" s="69">
        <f>INDEX([11]Delta!$F$1:$EE$997,$L$14,$I25)</f>
        <v>1310.1562262729999</v>
      </c>
      <c r="G25" s="72">
        <f t="shared" si="3"/>
        <v>17.27959854185309</v>
      </c>
      <c r="I25" s="60">
        <f>I13+13</f>
        <v>14</v>
      </c>
      <c r="J25" s="73">
        <f t="shared" si="4"/>
        <v>2020</v>
      </c>
      <c r="K25" s="74">
        <f>IF(ISNUMBER(F25),IF(F25&lt;&gt;0,B25,""),"")</f>
        <v>43831</v>
      </c>
      <c r="L25" s="73">
        <f t="shared" si="11"/>
        <v>2028</v>
      </c>
      <c r="M25" s="56">
        <f t="shared" si="12"/>
        <v>829260.1325224489</v>
      </c>
      <c r="N25" s="56">
        <f t="shared" si="8"/>
        <v>0</v>
      </c>
      <c r="O25" s="56">
        <f t="shared" si="6"/>
        <v>26076.225576021003</v>
      </c>
      <c r="P25" s="117">
        <f t="shared" si="7"/>
        <v>31.801386673269704</v>
      </c>
      <c r="Q25" s="180">
        <f t="shared" si="9"/>
        <v>31.801386673269704</v>
      </c>
      <c r="R25" s="180">
        <f t="shared" si="10"/>
        <v>0</v>
      </c>
    </row>
    <row r="26" spans="2:18">
      <c r="B26" s="78">
        <f t="shared" si="1"/>
        <v>43862</v>
      </c>
      <c r="C26" s="75">
        <f>IF(F26&lt;&gt;0,-INDEX([11]Delta!$F$1:$EE$997,$L$13,$I26),0)</f>
        <v>27236.601381480694</v>
      </c>
      <c r="D26" s="71">
        <f>IF(F26&lt;&gt;0,VLOOKUP($J26,'Table 1'!$B$13:$C$33,2,FALSE)/12*1000*Study_MW,0)</f>
        <v>0</v>
      </c>
      <c r="E26" s="71">
        <f t="shared" si="17"/>
        <v>27236.601381480694</v>
      </c>
      <c r="F26" s="75">
        <f>INDEX([11]Delta!$F$1:$EE$997,$L$14,$I26)</f>
        <v>1554.556638028</v>
      </c>
      <c r="G26" s="76">
        <f t="shared" si="3"/>
        <v>17.520494728343323</v>
      </c>
      <c r="I26" s="77">
        <f t="shared" ref="I26:I89" si="18">I14+13</f>
        <v>15</v>
      </c>
      <c r="J26" s="73">
        <f t="shared" si="4"/>
        <v>2020</v>
      </c>
      <c r="K26" s="78">
        <f t="shared" ref="K26:K89" si="19">IF(ISNUMBER(F26),IF(F26&lt;&gt;0,B26,""),"")</f>
        <v>43862</v>
      </c>
      <c r="L26" s="73">
        <f t="shared" si="11"/>
        <v>2029</v>
      </c>
      <c r="M26" s="56">
        <f t="shared" si="12"/>
        <v>899295.41431932151</v>
      </c>
      <c r="N26" s="56">
        <f t="shared" si="8"/>
        <v>0</v>
      </c>
      <c r="O26" s="56">
        <f>SUMIF($J$13:$J$264,L26,$F$13:$F$264)</f>
        <v>25861.500684833005</v>
      </c>
      <c r="P26" s="117">
        <f>(M26+N26)/O26</f>
        <v>34.773520116979576</v>
      </c>
      <c r="Q26" s="180">
        <f t="shared" si="9"/>
        <v>34.773520116979576</v>
      </c>
      <c r="R26" s="180">
        <f t="shared" si="10"/>
        <v>0</v>
      </c>
    </row>
    <row r="27" spans="2:18">
      <c r="B27" s="78">
        <f t="shared" si="1"/>
        <v>43891</v>
      </c>
      <c r="C27" s="75">
        <f>IF(F27&lt;&gt;0,-INDEX([11]Delta!$F$1:$EE$997,$L$13,$I27),0)</f>
        <v>35319.291974291205</v>
      </c>
      <c r="D27" s="71">
        <f>IF(F27&lt;&gt;0,VLOOKUP($J27,'Table 1'!$B$13:$C$33,2,FALSE)/12*1000*Study_MW,0)</f>
        <v>0</v>
      </c>
      <c r="E27" s="71">
        <f t="shared" si="17"/>
        <v>35319.291974291205</v>
      </c>
      <c r="F27" s="75">
        <f>INDEX([11]Delta!$F$1:$EE$997,$L$14,$I27)</f>
        <v>2269.5070279790002</v>
      </c>
      <c r="G27" s="76">
        <f t="shared" si="3"/>
        <v>15.562539150073967</v>
      </c>
      <c r="I27" s="77">
        <f t="shared" si="18"/>
        <v>16</v>
      </c>
      <c r="J27" s="73">
        <f t="shared" si="4"/>
        <v>2020</v>
      </c>
      <c r="K27" s="78">
        <f t="shared" si="19"/>
        <v>43891</v>
      </c>
      <c r="L27" s="73">
        <f t="shared" si="11"/>
        <v>2030</v>
      </c>
      <c r="M27" s="56">
        <f t="shared" si="12"/>
        <v>247785.30669158697</v>
      </c>
      <c r="N27" s="56">
        <f t="shared" si="8"/>
        <v>1230301.5603759768</v>
      </c>
      <c r="O27" s="56">
        <f t="shared" ref="O27:O31" si="20">SUMIF($J$13:$J$264,L27,$F$13:$F$264)</f>
        <v>25732.192944377995</v>
      </c>
      <c r="P27" s="117">
        <f t="shared" ref="P27:P31" si="21">(M27+N27)/O27</f>
        <v>57.441154364983817</v>
      </c>
      <c r="Q27" s="180">
        <f t="shared" si="9"/>
        <v>9.629389427756621</v>
      </c>
      <c r="R27" s="180">
        <f t="shared" si="10"/>
        <v>47.811764937227196</v>
      </c>
    </row>
    <row r="28" spans="2:18">
      <c r="B28" s="78">
        <f t="shared" si="1"/>
        <v>43922</v>
      </c>
      <c r="C28" s="75">
        <f>IF(F28&lt;&gt;0,-INDEX([11]Delta!$F$1:$EE$997,$L$13,$I28),0)</f>
        <v>35947.50890417397</v>
      </c>
      <c r="D28" s="71">
        <f>IF(F28&lt;&gt;0,VLOOKUP($J28,'Table 1'!$B$13:$C$33,2,FALSE)/12*1000*Study_MW,0)</f>
        <v>0</v>
      </c>
      <c r="E28" s="71">
        <f t="shared" si="17"/>
        <v>35947.50890417397</v>
      </c>
      <c r="F28" s="75">
        <f>INDEX([11]Delta!$F$1:$EE$997,$L$14,$I28)</f>
        <v>2637.92474163</v>
      </c>
      <c r="G28" s="76">
        <f t="shared" si="3"/>
        <v>13.627192746204596</v>
      </c>
      <c r="I28" s="77">
        <f t="shared" si="18"/>
        <v>17</v>
      </c>
      <c r="J28" s="73">
        <f t="shared" si="4"/>
        <v>2020</v>
      </c>
      <c r="K28" s="78">
        <f t="shared" si="19"/>
        <v>43922</v>
      </c>
      <c r="L28" s="73">
        <f t="shared" si="11"/>
        <v>2031</v>
      </c>
      <c r="M28" s="56">
        <f t="shared" si="12"/>
        <v>239829.18590311706</v>
      </c>
      <c r="N28" s="56">
        <f t="shared" si="8"/>
        <v>1258518.0425774548</v>
      </c>
      <c r="O28" s="56">
        <f t="shared" si="20"/>
        <v>25603.531832730005</v>
      </c>
      <c r="P28" s="117">
        <f t="shared" si="21"/>
        <v>58.521114909825663</v>
      </c>
      <c r="Q28" s="180">
        <f t="shared" si="9"/>
        <v>9.3670352773961429</v>
      </c>
      <c r="R28" s="180">
        <f t="shared" si="10"/>
        <v>49.154079632429521</v>
      </c>
    </row>
    <row r="29" spans="2:18">
      <c r="B29" s="78">
        <f t="shared" si="1"/>
        <v>43952</v>
      </c>
      <c r="C29" s="75">
        <f>IF(F29&lt;&gt;0,-INDEX([11]Delta!$F$1:$EE$997,$L$13,$I29),0)</f>
        <v>42730.447583287954</v>
      </c>
      <c r="D29" s="71">
        <f>IF(F29&lt;&gt;0,VLOOKUP($J29,'Table 1'!$B$13:$C$33,2,FALSE)/12*1000*Study_MW,0)</f>
        <v>0</v>
      </c>
      <c r="E29" s="71">
        <f t="shared" si="17"/>
        <v>42730.447583287954</v>
      </c>
      <c r="F29" s="75">
        <f>INDEX([11]Delta!$F$1:$EE$997,$L$14,$I29)</f>
        <v>3053.7201661849999</v>
      </c>
      <c r="G29" s="76">
        <f t="shared" si="3"/>
        <v>13.99291528295827</v>
      </c>
      <c r="I29" s="77">
        <f t="shared" si="18"/>
        <v>18</v>
      </c>
      <c r="J29" s="73">
        <f t="shared" si="4"/>
        <v>2020</v>
      </c>
      <c r="K29" s="78">
        <f t="shared" si="19"/>
        <v>43952</v>
      </c>
      <c r="L29" s="73">
        <f t="shared" si="11"/>
        <v>2032</v>
      </c>
      <c r="M29" s="56">
        <f t="shared" si="12"/>
        <v>261313.07102143764</v>
      </c>
      <c r="N29" s="56">
        <f t="shared" si="8"/>
        <v>1287468.7826800868</v>
      </c>
      <c r="O29" s="56">
        <f t="shared" si="20"/>
        <v>25558.599426401001</v>
      </c>
      <c r="P29" s="117">
        <f t="shared" si="21"/>
        <v>60.597289697403973</v>
      </c>
      <c r="Q29" s="180">
        <f t="shared" si="9"/>
        <v>10.224076314272205</v>
      </c>
      <c r="R29" s="180">
        <f t="shared" si="10"/>
        <v>50.37321338313177</v>
      </c>
    </row>
    <row r="30" spans="2:18">
      <c r="B30" s="78">
        <f t="shared" si="1"/>
        <v>43983</v>
      </c>
      <c r="C30" s="75">
        <f>IF(F30&lt;&gt;0,-INDEX([11]Delta!$F$1:$EE$997,$L$13,$I30),0)</f>
        <v>55278.244985848665</v>
      </c>
      <c r="D30" s="71">
        <f>IF(F30&lt;&gt;0,VLOOKUP($J30,'Table 1'!$B$13:$C$33,2,FALSE)/12*1000*Study_MW,0)</f>
        <v>0</v>
      </c>
      <c r="E30" s="71">
        <f t="shared" si="17"/>
        <v>55278.244985848665</v>
      </c>
      <c r="F30" s="75">
        <f>INDEX([11]Delta!$F$1:$EE$997,$L$14,$I30)</f>
        <v>3244.2101877119999</v>
      </c>
      <c r="G30" s="76">
        <f t="shared" si="3"/>
        <v>17.039045495641577</v>
      </c>
      <c r="I30" s="77">
        <f t="shared" si="18"/>
        <v>19</v>
      </c>
      <c r="J30" s="73">
        <f t="shared" si="4"/>
        <v>2020</v>
      </c>
      <c r="K30" s="78">
        <f t="shared" si="19"/>
        <v>43983</v>
      </c>
      <c r="L30" s="73">
        <f t="shared" si="11"/>
        <v>2033</v>
      </c>
      <c r="M30" s="56">
        <f t="shared" si="12"/>
        <v>181198.16482257843</v>
      </c>
      <c r="N30" s="56">
        <f t="shared" si="8"/>
        <v>1317153.7806838723</v>
      </c>
      <c r="O30" s="56">
        <f t="shared" si="20"/>
        <v>25348.136520636002</v>
      </c>
      <c r="P30" s="117">
        <f t="shared" si="21"/>
        <v>59.110930868099018</v>
      </c>
      <c r="Q30" s="180">
        <f t="shared" si="9"/>
        <v>7.1483820783064029</v>
      </c>
      <c r="R30" s="180">
        <f t="shared" si="10"/>
        <v>51.962548789792613</v>
      </c>
    </row>
    <row r="31" spans="2:18">
      <c r="B31" s="78">
        <f t="shared" si="1"/>
        <v>44013</v>
      </c>
      <c r="C31" s="75">
        <f>IF(F31&lt;&gt;0,-INDEX([11]Delta!$F$1:$EE$997,$L$13,$I31),0)</f>
        <v>154651.54681953788</v>
      </c>
      <c r="D31" s="71">
        <f>IF(F31&lt;&gt;0,VLOOKUP($J31,'Table 1'!$B$13:$C$33,2,FALSE)/12*1000*Study_MW,0)</f>
        <v>0</v>
      </c>
      <c r="E31" s="71">
        <f t="shared" si="17"/>
        <v>154651.54681953788</v>
      </c>
      <c r="F31" s="75">
        <f>INDEX([11]Delta!$F$1:$EE$997,$L$14,$I31)</f>
        <v>2936.2875652419998</v>
      </c>
      <c r="G31" s="76">
        <f t="shared" si="3"/>
        <v>52.669073918443672</v>
      </c>
      <c r="I31" s="77">
        <f t="shared" si="18"/>
        <v>20</v>
      </c>
      <c r="J31" s="73">
        <f t="shared" si="4"/>
        <v>2020</v>
      </c>
      <c r="K31" s="78">
        <f t="shared" si="19"/>
        <v>44013</v>
      </c>
      <c r="L31" s="73">
        <f t="shared" si="11"/>
        <v>2034</v>
      </c>
      <c r="M31" s="56">
        <f t="shared" si="12"/>
        <v>176349.28017269075</v>
      </c>
      <c r="N31" s="56">
        <f t="shared" si="8"/>
        <v>1347468.1426029333</v>
      </c>
      <c r="O31" s="56">
        <f t="shared" si="20"/>
        <v>25221.396107324999</v>
      </c>
      <c r="P31" s="117">
        <f t="shared" si="21"/>
        <v>60.417647631055004</v>
      </c>
      <c r="Q31" s="180">
        <f t="shared" si="9"/>
        <v>6.9920506946668972</v>
      </c>
      <c r="R31" s="180">
        <f t="shared" si="10"/>
        <v>53.425596936388104</v>
      </c>
    </row>
    <row r="32" spans="2:18">
      <c r="B32" s="78">
        <f t="shared" si="1"/>
        <v>44044</v>
      </c>
      <c r="C32" s="75">
        <f>IF(F32&lt;&gt;0,-INDEX([11]Delta!$F$1:$EE$997,$L$13,$I32),0)</f>
        <v>96183.530788660049</v>
      </c>
      <c r="D32" s="71">
        <f>IF(F32&lt;&gt;0,VLOOKUP($J32,'Table 1'!$B$13:$C$33,2,FALSE)/12*1000*Study_MW,0)</f>
        <v>0</v>
      </c>
      <c r="E32" s="71">
        <f t="shared" si="17"/>
        <v>96183.530788660049</v>
      </c>
      <c r="F32" s="75">
        <f>INDEX([11]Delta!$F$1:$EE$997,$L$14,$I32)</f>
        <v>2940.9346746770002</v>
      </c>
      <c r="G32" s="76">
        <f t="shared" si="3"/>
        <v>32.705089173469581</v>
      </c>
      <c r="I32" s="77">
        <f t="shared" si="18"/>
        <v>21</v>
      </c>
      <c r="J32" s="73">
        <f t="shared" si="4"/>
        <v>2020</v>
      </c>
      <c r="K32" s="78">
        <f t="shared" si="19"/>
        <v>44044</v>
      </c>
      <c r="L32" s="73">
        <f t="shared" si="11"/>
        <v>2035</v>
      </c>
      <c r="M32" s="56">
        <f t="shared" si="12"/>
        <v>340932.51866331697</v>
      </c>
      <c r="N32" s="56">
        <f t="shared" si="8"/>
        <v>1377153.1406067181</v>
      </c>
      <c r="O32" s="56">
        <f t="shared" ref="O32:O35" si="22">SUMIF($J$13:$J$264,L32,$F$13:$F$264)</f>
        <v>25095.288873937003</v>
      </c>
      <c r="P32" s="117">
        <f t="shared" ref="P32:P34" si="23">(M32+N32)/O32</f>
        <v>68.462477873859925</v>
      </c>
      <c r="Q32" s="180">
        <f t="shared" si="9"/>
        <v>13.585518795019583</v>
      </c>
      <c r="R32" s="180">
        <f t="shared" si="10"/>
        <v>54.876959078840336</v>
      </c>
    </row>
    <row r="33" spans="2:20">
      <c r="B33" s="78">
        <f t="shared" si="1"/>
        <v>44075</v>
      </c>
      <c r="C33" s="75">
        <f>IF(F33&lt;&gt;0,-INDEX([11]Delta!$F$1:$EE$997,$L$13,$I33),0)</f>
        <v>60282.770912587643</v>
      </c>
      <c r="D33" s="71">
        <f>IF(F33&lt;&gt;0,VLOOKUP($J33,'Table 1'!$B$13:$C$33,2,FALSE)/12*1000*Study_MW,0)</f>
        <v>0</v>
      </c>
      <c r="E33" s="71">
        <f t="shared" si="17"/>
        <v>60282.770912587643</v>
      </c>
      <c r="F33" s="75">
        <f>INDEX([11]Delta!$F$1:$EE$997,$L$14,$I33)</f>
        <v>2592.2962956050001</v>
      </c>
      <c r="G33" s="76">
        <f t="shared" si="3"/>
        <v>23.254583596324053</v>
      </c>
      <c r="I33" s="77">
        <f t="shared" si="18"/>
        <v>22</v>
      </c>
      <c r="J33" s="73">
        <f t="shared" si="4"/>
        <v>2020</v>
      </c>
      <c r="K33" s="78">
        <f t="shared" si="19"/>
        <v>44075</v>
      </c>
      <c r="L33" s="73">
        <f t="shared" si="11"/>
        <v>2036</v>
      </c>
      <c r="M33" s="56">
        <f t="shared" si="12"/>
        <v>335095.72884906828</v>
      </c>
      <c r="N33" s="56">
        <f t="shared" si="8"/>
        <v>1407467.5025257785</v>
      </c>
      <c r="O33" s="56">
        <f t="shared" si="22"/>
        <v>25051.248572867004</v>
      </c>
      <c r="P33" s="117">
        <f t="shared" si="23"/>
        <v>69.559935358360391</v>
      </c>
      <c r="Q33" s="180">
        <f t="shared" si="9"/>
        <v>13.37640828058408</v>
      </c>
      <c r="R33" s="180">
        <f t="shared" si="10"/>
        <v>56.183527077776311</v>
      </c>
    </row>
    <row r="34" spans="2:20">
      <c r="B34" s="78">
        <f t="shared" si="1"/>
        <v>44105</v>
      </c>
      <c r="C34" s="75">
        <f>IF(F34&lt;&gt;0,-INDEX([11]Delta!$F$1:$EE$997,$L$13,$I34),0)</f>
        <v>32751.79129435122</v>
      </c>
      <c r="D34" s="71">
        <f>IF(F34&lt;&gt;0,VLOOKUP($J34,'Table 1'!$B$13:$C$33,2,FALSE)/12*1000*Study_MW,0)</f>
        <v>0</v>
      </c>
      <c r="E34" s="71">
        <f t="shared" si="17"/>
        <v>32751.79129435122</v>
      </c>
      <c r="F34" s="75">
        <f>INDEX([11]Delta!$F$1:$EE$997,$L$14,$I34)</f>
        <v>2101.6158482760002</v>
      </c>
      <c r="G34" s="76">
        <f t="shared" si="3"/>
        <v>15.58409988258235</v>
      </c>
      <c r="I34" s="77">
        <f t="shared" si="18"/>
        <v>23</v>
      </c>
      <c r="J34" s="73">
        <f t="shared" si="4"/>
        <v>2020</v>
      </c>
      <c r="K34" s="78">
        <f t="shared" si="19"/>
        <v>44105</v>
      </c>
      <c r="L34" s="73">
        <f t="shared" si="11"/>
        <v>2037</v>
      </c>
      <c r="M34" s="56">
        <f t="shared" si="12"/>
        <v>342474.74187751289</v>
      </c>
      <c r="N34" s="56">
        <f t="shared" si="8"/>
        <v>1438411.2283601128</v>
      </c>
      <c r="O34" s="56">
        <f t="shared" si="22"/>
        <v>25001.774479670243</v>
      </c>
      <c r="P34" s="117">
        <f t="shared" si="23"/>
        <v>71.230382934848166</v>
      </c>
      <c r="Q34" s="180">
        <f t="shared" ref="Q34" si="24">M34/O34</f>
        <v>13.69801740096449</v>
      </c>
      <c r="R34" s="180">
        <f t="shared" ref="R34" si="25">IFERROR(N34/O34,0)</f>
        <v>57.532365533883677</v>
      </c>
    </row>
    <row r="35" spans="2:20">
      <c r="B35" s="78">
        <f t="shared" si="1"/>
        <v>44136</v>
      </c>
      <c r="C35" s="75">
        <f>IF(F35&lt;&gt;0,-INDEX([11]Delta!$F$1:$EE$997,$L$13,$I35),0)</f>
        <v>20144.893134430051</v>
      </c>
      <c r="D35" s="71">
        <f>IF(F35&lt;&gt;0,VLOOKUP($J35,'Table 1'!$B$13:$C$33,2,FALSE)/12*1000*Study_MW,0)</f>
        <v>0</v>
      </c>
      <c r="E35" s="71">
        <f t="shared" si="17"/>
        <v>20144.893134430051</v>
      </c>
      <c r="F35" s="75">
        <f>INDEX([11]Delta!$F$1:$EE$997,$L$14,$I35)</f>
        <v>1415.4798386269999</v>
      </c>
      <c r="G35" s="76">
        <f t="shared" si="3"/>
        <v>14.231847451794424</v>
      </c>
      <c r="I35" s="77">
        <f t="shared" si="18"/>
        <v>24</v>
      </c>
      <c r="J35" s="73">
        <f t="shared" si="4"/>
        <v>2020</v>
      </c>
      <c r="K35" s="78">
        <f t="shared" si="19"/>
        <v>44136</v>
      </c>
      <c r="L35" s="73">
        <f t="shared" si="11"/>
        <v>2038</v>
      </c>
      <c r="M35" s="56">
        <f t="shared" si="12"/>
        <v>350351.66094069579</v>
      </c>
      <c r="N35" s="56">
        <f t="shared" si="8"/>
        <v>1471557.7278979095</v>
      </c>
      <c r="O35" s="56">
        <f t="shared" si="22"/>
        <v>25001.774479670243</v>
      </c>
      <c r="P35" s="117">
        <f t="shared" ref="P35" si="26">(M35+N35)/O35</f>
        <v>72.871203214798186</v>
      </c>
      <c r="Q35" s="180">
        <f t="shared" ref="Q35" si="27">M35/O35</f>
        <v>14.013071801186678</v>
      </c>
      <c r="R35" s="180">
        <f t="shared" ref="R35" si="28">IFERROR(N35/O35,0)</f>
        <v>58.858131413611503</v>
      </c>
    </row>
    <row r="36" spans="2:20">
      <c r="B36" s="82">
        <f t="shared" si="1"/>
        <v>44166</v>
      </c>
      <c r="C36" s="79">
        <f>IF(F36&lt;&gt;0,-INDEX([11]Delta!$F$1:$EE$997,$L$13,$I36),0)</f>
        <v>18539.398685842752</v>
      </c>
      <c r="D36" s="80">
        <f>IF(F36&lt;&gt;0,VLOOKUP($J36,'Table 1'!$B$13:$C$33,2,FALSE)/12*1000*Study_MW,0)</f>
        <v>0</v>
      </c>
      <c r="E36" s="80">
        <f t="shared" si="17"/>
        <v>18539.398685842752</v>
      </c>
      <c r="F36" s="79">
        <f>INDEX([11]Delta!$F$1:$EE$997,$L$14,$I36)</f>
        <v>1086.4504463190001</v>
      </c>
      <c r="G36" s="81">
        <f t="shared" si="3"/>
        <v>17.064191697519238</v>
      </c>
      <c r="I36" s="64">
        <f t="shared" si="18"/>
        <v>25</v>
      </c>
      <c r="J36" s="73">
        <f t="shared" si="4"/>
        <v>2020</v>
      </c>
      <c r="K36" s="82">
        <f t="shared" si="19"/>
        <v>44166</v>
      </c>
      <c r="L36" s="73"/>
      <c r="P36" s="117"/>
      <c r="Q36" s="180"/>
      <c r="R36" s="180">
        <f t="shared" ref="R36" si="29">IFERROR(N36/O36,0)</f>
        <v>0</v>
      </c>
    </row>
    <row r="37" spans="2:20" outlineLevel="1">
      <c r="B37" s="74">
        <f t="shared" si="1"/>
        <v>44197</v>
      </c>
      <c r="C37" s="69">
        <f>IF(F37&lt;&gt;0,-INDEX([11]Delta!$F$1:$EE$997,$L$13,$I37),0)</f>
        <v>18595.940897196531</v>
      </c>
      <c r="D37" s="70">
        <f>IF(F37&lt;&gt;0,VLOOKUP($J37,'Table 1'!$B$13:$C$33,2,FALSE)/12*1000*Study_MW,0)</f>
        <v>0</v>
      </c>
      <c r="E37" s="70">
        <f t="shared" si="17"/>
        <v>18595.940897196531</v>
      </c>
      <c r="F37" s="69">
        <f>INDEX([11]Delta!$F$1:$EE$997,$L$14,$I37)</f>
        <v>1303.60544519</v>
      </c>
      <c r="G37" s="72">
        <f t="shared" si="3"/>
        <v>14.265007073889739</v>
      </c>
      <c r="I37" s="60">
        <f>I25+13</f>
        <v>27</v>
      </c>
      <c r="J37" s="73">
        <f t="shared" si="4"/>
        <v>2021</v>
      </c>
      <c r="K37" s="74">
        <f t="shared" si="19"/>
        <v>44197</v>
      </c>
      <c r="L37" s="73"/>
      <c r="P37" s="117"/>
      <c r="Q37" s="180"/>
      <c r="R37" s="180">
        <f t="shared" ref="R37" si="30">IFERROR(N37/O37,0)</f>
        <v>0</v>
      </c>
    </row>
    <row r="38" spans="2:20" outlineLevel="1">
      <c r="B38" s="78">
        <f t="shared" si="1"/>
        <v>44228</v>
      </c>
      <c r="C38" s="75">
        <f>IF(F38&lt;&gt;0,-INDEX([11]Delta!$F$1:$EE$997,$L$13,$I38),0)</f>
        <v>20429.01929551363</v>
      </c>
      <c r="D38" s="71">
        <f>IF(F38&lt;&gt;0,VLOOKUP($J38,'Table 1'!$B$13:$C$33,2,FALSE)/12*1000*Study_MW,0)</f>
        <v>0</v>
      </c>
      <c r="E38" s="71">
        <f t="shared" si="17"/>
        <v>20429.01929551363</v>
      </c>
      <c r="F38" s="75">
        <f>INDEX([11]Delta!$F$1:$EE$997,$L$14,$I38)</f>
        <v>1458.988889773</v>
      </c>
      <c r="G38" s="76">
        <f t="shared" si="3"/>
        <v>14.00217605405626</v>
      </c>
      <c r="I38" s="77">
        <f t="shared" si="18"/>
        <v>28</v>
      </c>
      <c r="J38" s="73">
        <f t="shared" si="4"/>
        <v>2021</v>
      </c>
      <c r="K38" s="78">
        <f t="shared" si="19"/>
        <v>44228</v>
      </c>
      <c r="M38" s="191"/>
    </row>
    <row r="39" spans="2:20" outlineLevel="1">
      <c r="B39" s="78">
        <f t="shared" si="1"/>
        <v>44256</v>
      </c>
      <c r="C39" s="75">
        <f>IF(F39&lt;&gt;0,-INDEX([11]Delta!$F$1:$EE$997,$L$13,$I39),0)</f>
        <v>32817.473226621747</v>
      </c>
      <c r="D39" s="71">
        <f>IF(F39&lt;&gt;0,VLOOKUP($J39,'Table 1'!$B$13:$C$33,2,FALSE)/12*1000*Study_MW,0)</f>
        <v>0</v>
      </c>
      <c r="E39" s="71">
        <f t="shared" si="17"/>
        <v>32817.473226621747</v>
      </c>
      <c r="F39" s="75">
        <f>INDEX([11]Delta!$F$1:$EE$997,$L$14,$I39)</f>
        <v>2258.1594909609998</v>
      </c>
      <c r="G39" s="76">
        <f t="shared" si="3"/>
        <v>14.532841173523881</v>
      </c>
      <c r="I39" s="77">
        <f t="shared" si="18"/>
        <v>29</v>
      </c>
      <c r="J39" s="73">
        <f t="shared" si="4"/>
        <v>2021</v>
      </c>
      <c r="K39" s="78">
        <f t="shared" si="19"/>
        <v>44256</v>
      </c>
    </row>
    <row r="40" spans="2:20" outlineLevel="1">
      <c r="B40" s="78">
        <f t="shared" si="1"/>
        <v>44287</v>
      </c>
      <c r="C40" s="75">
        <f>IF(F40&lt;&gt;0,-INDEX([11]Delta!$F$1:$EE$997,$L$13,$I40),0)</f>
        <v>33123.00767326355</v>
      </c>
      <c r="D40" s="71">
        <f>IF(F40&lt;&gt;0,VLOOKUP($J40,'Table 1'!$B$13:$C$33,2,FALSE)/12*1000*Study_MW,0)</f>
        <v>0</v>
      </c>
      <c r="E40" s="71">
        <f t="shared" si="17"/>
        <v>33123.00767326355</v>
      </c>
      <c r="F40" s="75">
        <f>INDEX([11]Delta!$F$1:$EE$997,$L$14,$I40)</f>
        <v>2624.7351242760001</v>
      </c>
      <c r="G40" s="76">
        <f t="shared" si="3"/>
        <v>12.619562014814775</v>
      </c>
      <c r="I40" s="77">
        <f t="shared" si="18"/>
        <v>30</v>
      </c>
      <c r="J40" s="73">
        <f t="shared" si="4"/>
        <v>2021</v>
      </c>
      <c r="K40" s="78">
        <f t="shared" si="19"/>
        <v>44287</v>
      </c>
      <c r="O40" s="218"/>
      <c r="P40" s="58"/>
      <c r="Q40" s="58"/>
      <c r="R40" s="58"/>
      <c r="S40" s="58"/>
      <c r="T40" s="91"/>
    </row>
    <row r="41" spans="2:20" outlineLevel="1">
      <c r="B41" s="78">
        <f t="shared" si="1"/>
        <v>44317</v>
      </c>
      <c r="C41" s="75">
        <f>IF(F41&lt;&gt;0,-INDEX([11]Delta!$F$1:$EE$997,$L$13,$I41),0)</f>
        <v>42452.388668477535</v>
      </c>
      <c r="D41" s="71">
        <f>IF(F41&lt;&gt;0,VLOOKUP($J41,'Table 1'!$B$13:$C$33,2,FALSE)/12*1000*Study_MW,0)</f>
        <v>0</v>
      </c>
      <c r="E41" s="71">
        <f t="shared" si="17"/>
        <v>42452.388668477535</v>
      </c>
      <c r="F41" s="75">
        <f>INDEX([11]Delta!$F$1:$EE$997,$L$14,$I41)</f>
        <v>3038.4515738619998</v>
      </c>
      <c r="G41" s="76">
        <f t="shared" si="3"/>
        <v>13.971718040093284</v>
      </c>
      <c r="I41" s="77">
        <f t="shared" si="18"/>
        <v>31</v>
      </c>
      <c r="J41" s="73">
        <f t="shared" si="4"/>
        <v>2021</v>
      </c>
      <c r="K41" s="78">
        <f t="shared" si="19"/>
        <v>44317</v>
      </c>
      <c r="O41" s="218"/>
      <c r="P41" s="58"/>
      <c r="Q41" s="58"/>
      <c r="R41" s="58"/>
      <c r="S41" s="58"/>
      <c r="T41" s="91"/>
    </row>
    <row r="42" spans="2:20" outlineLevel="1">
      <c r="B42" s="78">
        <f t="shared" si="1"/>
        <v>44348</v>
      </c>
      <c r="C42" s="75">
        <f>IF(F42&lt;&gt;0,-INDEX([11]Delta!$F$1:$EE$997,$L$13,$I42),0)</f>
        <v>49174.125557646155</v>
      </c>
      <c r="D42" s="71">
        <f>IF(F42&lt;&gt;0,VLOOKUP($J42,'Table 1'!$B$13:$C$33,2,FALSE)/12*1000*Study_MW,0)</f>
        <v>0</v>
      </c>
      <c r="E42" s="71">
        <f t="shared" si="17"/>
        <v>49174.125557646155</v>
      </c>
      <c r="F42" s="75">
        <f>INDEX([11]Delta!$F$1:$EE$997,$L$14,$I42)</f>
        <v>3227.9891229690002</v>
      </c>
      <c r="G42" s="76">
        <f t="shared" si="3"/>
        <v>15.233671392429409</v>
      </c>
      <c r="I42" s="77">
        <f t="shared" si="18"/>
        <v>32</v>
      </c>
      <c r="J42" s="73">
        <f t="shared" si="4"/>
        <v>2021</v>
      </c>
      <c r="K42" s="78">
        <f t="shared" si="19"/>
        <v>44348</v>
      </c>
    </row>
    <row r="43" spans="2:20" outlineLevel="1">
      <c r="B43" s="78">
        <f t="shared" si="1"/>
        <v>44378</v>
      </c>
      <c r="C43" s="75">
        <f>IF(F43&lt;&gt;0,-INDEX([11]Delta!$F$1:$EE$997,$L$13,$I43),0)</f>
        <v>159416.18628275394</v>
      </c>
      <c r="D43" s="71">
        <f>IF(F43&lt;&gt;0,VLOOKUP($J43,'Table 1'!$B$13:$C$33,2,FALSE)/12*1000*Study_MW,0)</f>
        <v>0</v>
      </c>
      <c r="E43" s="71">
        <f t="shared" si="17"/>
        <v>159416.18628275394</v>
      </c>
      <c r="F43" s="75">
        <f>INDEX([11]Delta!$F$1:$EE$997,$L$14,$I43)</f>
        <v>2921.6061286439999</v>
      </c>
      <c r="G43" s="76">
        <f t="shared" si="3"/>
        <v>54.564571425219285</v>
      </c>
      <c r="I43" s="77">
        <f t="shared" si="18"/>
        <v>33</v>
      </c>
      <c r="J43" s="73">
        <f t="shared" si="4"/>
        <v>2021</v>
      </c>
      <c r="K43" s="78">
        <f t="shared" si="19"/>
        <v>44378</v>
      </c>
    </row>
    <row r="44" spans="2:20" outlineLevel="1">
      <c r="B44" s="78">
        <f t="shared" si="1"/>
        <v>44409</v>
      </c>
      <c r="C44" s="75">
        <f>IF(F44&lt;&gt;0,-INDEX([11]Delta!$F$1:$EE$997,$L$13,$I44),0)</f>
        <v>77269.648848205805</v>
      </c>
      <c r="D44" s="71">
        <f>IF(F44&lt;&gt;0,VLOOKUP($J44,'Table 1'!$B$13:$C$33,2,FALSE)/12*1000*Study_MW,0)</f>
        <v>0</v>
      </c>
      <c r="E44" s="71">
        <f t="shared" si="17"/>
        <v>77269.648848205805</v>
      </c>
      <c r="F44" s="75">
        <f>INDEX([11]Delta!$F$1:$EE$997,$L$14,$I44)</f>
        <v>2926.2300021669998</v>
      </c>
      <c r="G44" s="76">
        <f t="shared" si="3"/>
        <v>26.4058699387896</v>
      </c>
      <c r="I44" s="77">
        <f t="shared" si="18"/>
        <v>34</v>
      </c>
      <c r="J44" s="73">
        <f t="shared" si="4"/>
        <v>2021</v>
      </c>
      <c r="K44" s="78">
        <f t="shared" si="19"/>
        <v>44409</v>
      </c>
    </row>
    <row r="45" spans="2:20" outlineLevel="1">
      <c r="B45" s="78">
        <f t="shared" si="1"/>
        <v>44440</v>
      </c>
      <c r="C45" s="75">
        <f>IF(F45&lt;&gt;0,-INDEX([11]Delta!$F$1:$EE$997,$L$13,$I45),0)</f>
        <v>46872.413117974997</v>
      </c>
      <c r="D45" s="71">
        <f>IF(F45&lt;&gt;0,VLOOKUP($J45,'Table 1'!$B$13:$C$33,2,FALSE)/12*1000*Study_MW,0)</f>
        <v>0</v>
      </c>
      <c r="E45" s="71">
        <f t="shared" si="17"/>
        <v>46872.413117974997</v>
      </c>
      <c r="F45" s="75">
        <f>INDEX([11]Delta!$F$1:$EE$997,$L$14,$I45)</f>
        <v>2579.3348247019999</v>
      </c>
      <c r="G45" s="76">
        <f t="shared" si="3"/>
        <v>18.172287160659856</v>
      </c>
      <c r="I45" s="77">
        <f t="shared" si="18"/>
        <v>35</v>
      </c>
      <c r="J45" s="73">
        <f t="shared" si="4"/>
        <v>2021</v>
      </c>
      <c r="K45" s="78">
        <f t="shared" si="19"/>
        <v>44440</v>
      </c>
    </row>
    <row r="46" spans="2:20" outlineLevel="1">
      <c r="B46" s="78">
        <f t="shared" si="1"/>
        <v>44470</v>
      </c>
      <c r="C46" s="75">
        <f>IF(F46&lt;&gt;0,-INDEX([11]Delta!$F$1:$EE$997,$L$13,$I46),0)</f>
        <v>28580.748245462775</v>
      </c>
      <c r="D46" s="71">
        <f>IF(F46&lt;&gt;0,VLOOKUP($J46,'Table 1'!$B$13:$C$33,2,FALSE)/12*1000*Study_MW,0)</f>
        <v>0</v>
      </c>
      <c r="E46" s="71">
        <f t="shared" si="17"/>
        <v>28580.748245462775</v>
      </c>
      <c r="F46" s="75">
        <f>INDEX([11]Delta!$F$1:$EE$997,$L$14,$I46)</f>
        <v>2091.1077669309998</v>
      </c>
      <c r="G46" s="76">
        <f t="shared" si="3"/>
        <v>13.667754812756073</v>
      </c>
      <c r="I46" s="77">
        <f t="shared" si="18"/>
        <v>36</v>
      </c>
      <c r="J46" s="73">
        <f t="shared" si="4"/>
        <v>2021</v>
      </c>
      <c r="K46" s="78">
        <f t="shared" si="19"/>
        <v>44470</v>
      </c>
    </row>
    <row r="47" spans="2:20" outlineLevel="1">
      <c r="B47" s="78">
        <f t="shared" si="1"/>
        <v>44501</v>
      </c>
      <c r="C47" s="75">
        <f>IF(F47&lt;&gt;0,-INDEX([11]Delta!$F$1:$EE$997,$L$13,$I47),0)</f>
        <v>18514.647726774216</v>
      </c>
      <c r="D47" s="71">
        <f>IF(F47&lt;&gt;0,VLOOKUP($J47,'Table 1'!$B$13:$C$33,2,FALSE)/12*1000*Study_MW,0)</f>
        <v>0</v>
      </c>
      <c r="E47" s="71">
        <f t="shared" si="17"/>
        <v>18514.647726774216</v>
      </c>
      <c r="F47" s="75">
        <f>INDEX([11]Delta!$F$1:$EE$997,$L$14,$I47)</f>
        <v>1408.402440974</v>
      </c>
      <c r="G47" s="76">
        <f t="shared" si="3"/>
        <v>13.145850353660391</v>
      </c>
      <c r="I47" s="77">
        <f t="shared" si="18"/>
        <v>37</v>
      </c>
      <c r="J47" s="73">
        <f t="shared" si="4"/>
        <v>2021</v>
      </c>
      <c r="K47" s="78">
        <f t="shared" si="19"/>
        <v>44501</v>
      </c>
    </row>
    <row r="48" spans="2:20" outlineLevel="1">
      <c r="B48" s="82">
        <f t="shared" si="1"/>
        <v>44531</v>
      </c>
      <c r="C48" s="79">
        <f>IF(F48&lt;&gt;0,-INDEX([11]Delta!$F$1:$EE$997,$L$13,$I48),0)</f>
        <v>17165.776012673974</v>
      </c>
      <c r="D48" s="80">
        <f>IF(F48&lt;&gt;0,VLOOKUP($J48,'Table 1'!$B$13:$C$33,2,FALSE)/12*1000*Study_MW,0)</f>
        <v>0</v>
      </c>
      <c r="E48" s="80">
        <f t="shared" si="17"/>
        <v>17165.776012673974</v>
      </c>
      <c r="F48" s="79">
        <f>INDEX([11]Delta!$F$1:$EE$997,$L$14,$I48)</f>
        <v>1081.018201737</v>
      </c>
      <c r="G48" s="81">
        <f t="shared" si="3"/>
        <v>15.879266403740186</v>
      </c>
      <c r="I48" s="64">
        <f t="shared" si="18"/>
        <v>38</v>
      </c>
      <c r="J48" s="73">
        <f t="shared" si="4"/>
        <v>2021</v>
      </c>
      <c r="K48" s="82">
        <f t="shared" si="19"/>
        <v>44531</v>
      </c>
    </row>
    <row r="49" spans="2:11" outlineLevel="1">
      <c r="B49" s="74">
        <f t="shared" si="1"/>
        <v>44562</v>
      </c>
      <c r="C49" s="69">
        <f>IF(F49&lt;&gt;0,-INDEX([11]Delta!$F$1:$EE$997,$L$13,$I49),0)</f>
        <v>17896.383007735014</v>
      </c>
      <c r="D49" s="70">
        <f>IF(F49&lt;&gt;0,VLOOKUP($J49,'Table 1'!$B$13:$C$33,2,FALSE)/12*1000*Study_MW,0)</f>
        <v>0</v>
      </c>
      <c r="E49" s="70">
        <f t="shared" si="17"/>
        <v>17896.383007735014</v>
      </c>
      <c r="F49" s="69">
        <f>INDEX([11]Delta!$F$1:$EE$997,$L$14,$I49)</f>
        <v>1297.087428153</v>
      </c>
      <c r="G49" s="72">
        <f t="shared" si="3"/>
        <v>13.797360624502188</v>
      </c>
      <c r="I49" s="60">
        <f>I37+13</f>
        <v>40</v>
      </c>
      <c r="J49" s="73">
        <f t="shared" si="4"/>
        <v>2022</v>
      </c>
      <c r="K49" s="74">
        <f t="shared" si="19"/>
        <v>44562</v>
      </c>
    </row>
    <row r="50" spans="2:11" outlineLevel="1">
      <c r="B50" s="78">
        <f t="shared" si="1"/>
        <v>44593</v>
      </c>
      <c r="C50" s="75">
        <f>IF(F50&lt;&gt;0,-INDEX([11]Delta!$F$1:$EE$997,$L$13,$I50),0)</f>
        <v>18803.837570607662</v>
      </c>
      <c r="D50" s="71">
        <f>IF(F50&lt;&gt;0,VLOOKUP($J50,'Table 1'!$B$13:$C$33,2,FALSE)/12*1000*Study_MW,0)</f>
        <v>0</v>
      </c>
      <c r="E50" s="71">
        <f t="shared" si="17"/>
        <v>18803.837570607662</v>
      </c>
      <c r="F50" s="75">
        <f>INDEX([11]Delta!$F$1:$EE$997,$L$14,$I50)</f>
        <v>1451.6939471000001</v>
      </c>
      <c r="G50" s="76">
        <f t="shared" si="3"/>
        <v>12.95303160020158</v>
      </c>
      <c r="I50" s="77">
        <f t="shared" si="18"/>
        <v>41</v>
      </c>
      <c r="J50" s="73">
        <f t="shared" si="4"/>
        <v>2022</v>
      </c>
      <c r="K50" s="78">
        <f t="shared" si="19"/>
        <v>44593</v>
      </c>
    </row>
    <row r="51" spans="2:11" outlineLevel="1">
      <c r="B51" s="78">
        <f t="shared" si="1"/>
        <v>44621</v>
      </c>
      <c r="C51" s="75">
        <f>IF(F51&lt;&gt;0,-INDEX([11]Delta!$F$1:$EE$997,$L$13,$I51),0)</f>
        <v>27912.952510982752</v>
      </c>
      <c r="D51" s="71">
        <f>IF(F51&lt;&gt;0,VLOOKUP($J51,'Table 1'!$B$13:$C$33,2,FALSE)/12*1000*Study_MW,0)</f>
        <v>0</v>
      </c>
      <c r="E51" s="71">
        <f t="shared" si="17"/>
        <v>27912.952510982752</v>
      </c>
      <c r="F51" s="75">
        <f>INDEX([11]Delta!$F$1:$EE$997,$L$14,$I51)</f>
        <v>2246.8686982240001</v>
      </c>
      <c r="G51" s="76">
        <f t="shared" si="3"/>
        <v>12.423045696015116</v>
      </c>
      <c r="I51" s="77">
        <f t="shared" si="18"/>
        <v>42</v>
      </c>
      <c r="J51" s="73">
        <f t="shared" si="4"/>
        <v>2022</v>
      </c>
      <c r="K51" s="78">
        <f t="shared" si="19"/>
        <v>44621</v>
      </c>
    </row>
    <row r="52" spans="2:11" outlineLevel="1">
      <c r="B52" s="78">
        <f t="shared" si="1"/>
        <v>44652</v>
      </c>
      <c r="C52" s="75">
        <f>IF(F52&lt;&gt;0,-INDEX([11]Delta!$F$1:$EE$997,$L$13,$I52),0)</f>
        <v>29684.08478975296</v>
      </c>
      <c r="D52" s="71">
        <f>IF(F52&lt;&gt;0,VLOOKUP($J52,'Table 1'!$B$13:$C$33,2,FALSE)/12*1000*Study_MW,0)</f>
        <v>0</v>
      </c>
      <c r="E52" s="71">
        <f t="shared" si="17"/>
        <v>29684.08478975296</v>
      </c>
      <c r="F52" s="75">
        <f>INDEX([11]Delta!$F$1:$EE$997,$L$14,$I52)</f>
        <v>2611.6114436950002</v>
      </c>
      <c r="G52" s="76">
        <f t="shared" si="3"/>
        <v>11.366194945046981</v>
      </c>
      <c r="I52" s="77">
        <f t="shared" si="18"/>
        <v>43</v>
      </c>
      <c r="J52" s="73">
        <f t="shared" si="4"/>
        <v>2022</v>
      </c>
      <c r="K52" s="78">
        <f t="shared" si="19"/>
        <v>44652</v>
      </c>
    </row>
    <row r="53" spans="2:11" outlineLevel="1">
      <c r="B53" s="78">
        <f t="shared" si="1"/>
        <v>44682</v>
      </c>
      <c r="C53" s="75">
        <f>IF(F53&lt;&gt;0,-INDEX([11]Delta!$F$1:$EE$997,$L$13,$I53),0)</f>
        <v>38782.420106545091</v>
      </c>
      <c r="D53" s="71">
        <f>IF(F53&lt;&gt;0,VLOOKUP($J53,'Table 1'!$B$13:$C$33,2,FALSE)/12*1000*Study_MW,0)</f>
        <v>0</v>
      </c>
      <c r="E53" s="71">
        <f t="shared" si="17"/>
        <v>38782.420106545091</v>
      </c>
      <c r="F53" s="75">
        <f>INDEX([11]Delta!$F$1:$EE$997,$L$14,$I53)</f>
        <v>3023.2593171520002</v>
      </c>
      <c r="G53" s="76">
        <f t="shared" si="3"/>
        <v>12.828016401543509</v>
      </c>
      <c r="I53" s="77">
        <f t="shared" si="18"/>
        <v>44</v>
      </c>
      <c r="J53" s="73">
        <f t="shared" si="4"/>
        <v>2022</v>
      </c>
      <c r="K53" s="78">
        <f t="shared" si="19"/>
        <v>44682</v>
      </c>
    </row>
    <row r="54" spans="2:11" outlineLevel="1">
      <c r="B54" s="78">
        <f t="shared" si="1"/>
        <v>44713</v>
      </c>
      <c r="C54" s="75">
        <f>IF(F54&lt;&gt;0,-INDEX([11]Delta!$F$1:$EE$997,$L$13,$I54),0)</f>
        <v>45302.544089287519</v>
      </c>
      <c r="D54" s="71">
        <f>IF(F54&lt;&gt;0,VLOOKUP($J54,'Table 1'!$B$13:$C$33,2,FALSE)/12*1000*Study_MW,0)</f>
        <v>0</v>
      </c>
      <c r="E54" s="71">
        <f t="shared" si="17"/>
        <v>45302.544089287519</v>
      </c>
      <c r="F54" s="75">
        <f>INDEX([11]Delta!$F$1:$EE$997,$L$14,$I54)</f>
        <v>3211.8491832760001</v>
      </c>
      <c r="G54" s="76">
        <f t="shared" si="3"/>
        <v>14.104816728374567</v>
      </c>
      <c r="I54" s="77">
        <f t="shared" si="18"/>
        <v>45</v>
      </c>
      <c r="J54" s="73">
        <f t="shared" si="4"/>
        <v>2022</v>
      </c>
      <c r="K54" s="78">
        <f t="shared" si="19"/>
        <v>44713</v>
      </c>
    </row>
    <row r="55" spans="2:11" outlineLevel="1">
      <c r="B55" s="78">
        <f t="shared" si="1"/>
        <v>44743</v>
      </c>
      <c r="C55" s="75">
        <f>IF(F55&lt;&gt;0,-INDEX([11]Delta!$F$1:$EE$997,$L$13,$I55),0)</f>
        <v>108826.80682516098</v>
      </c>
      <c r="D55" s="71">
        <f>IF(F55&lt;&gt;0,VLOOKUP($J55,'Table 1'!$B$13:$C$33,2,FALSE)/12*1000*Study_MW,0)</f>
        <v>0</v>
      </c>
      <c r="E55" s="71">
        <f t="shared" si="17"/>
        <v>108826.80682516098</v>
      </c>
      <c r="F55" s="75">
        <f>INDEX([11]Delta!$F$1:$EE$997,$L$14,$I55)</f>
        <v>2906.9981305380002</v>
      </c>
      <c r="G55" s="76">
        <f t="shared" si="3"/>
        <v>37.436146133682008</v>
      </c>
      <c r="I55" s="77">
        <f t="shared" si="18"/>
        <v>46</v>
      </c>
      <c r="J55" s="73">
        <f t="shared" si="4"/>
        <v>2022</v>
      </c>
      <c r="K55" s="78">
        <f t="shared" si="19"/>
        <v>44743</v>
      </c>
    </row>
    <row r="56" spans="2:11" outlineLevel="1">
      <c r="B56" s="78">
        <f t="shared" si="1"/>
        <v>44774</v>
      </c>
      <c r="C56" s="75">
        <f>IF(F56&lt;&gt;0,-INDEX([11]Delta!$F$1:$EE$997,$L$13,$I56),0)</f>
        <v>75974.803429365158</v>
      </c>
      <c r="D56" s="71">
        <f>IF(F56&lt;&gt;0,VLOOKUP($J56,'Table 1'!$B$13:$C$33,2,FALSE)/12*1000*Study_MW,0)</f>
        <v>0</v>
      </c>
      <c r="E56" s="71">
        <f t="shared" si="17"/>
        <v>75974.803429365158</v>
      </c>
      <c r="F56" s="75">
        <f>INDEX([11]Delta!$F$1:$EE$997,$L$14,$I56)</f>
        <v>2911.5989019260001</v>
      </c>
      <c r="G56" s="76">
        <f t="shared" si="3"/>
        <v>26.093842589069673</v>
      </c>
      <c r="I56" s="77">
        <f t="shared" si="18"/>
        <v>47</v>
      </c>
      <c r="J56" s="73">
        <f t="shared" si="4"/>
        <v>2022</v>
      </c>
      <c r="K56" s="78">
        <f t="shared" si="19"/>
        <v>44774</v>
      </c>
    </row>
    <row r="57" spans="2:11" outlineLevel="1">
      <c r="B57" s="78">
        <f t="shared" si="1"/>
        <v>44805</v>
      </c>
      <c r="C57" s="75">
        <f>IF(F57&lt;&gt;0,-INDEX([11]Delta!$F$1:$EE$997,$L$13,$I57),0)</f>
        <v>37369.80264864862</v>
      </c>
      <c r="D57" s="71">
        <f>IF(F57&lt;&gt;0,VLOOKUP($J57,'Table 1'!$B$13:$C$33,2,FALSE)/12*1000*Study_MW,0)</f>
        <v>0</v>
      </c>
      <c r="E57" s="71">
        <f t="shared" si="17"/>
        <v>37369.80264864862</v>
      </c>
      <c r="F57" s="75">
        <f>INDEX([11]Delta!$F$1:$EE$997,$L$14,$I57)</f>
        <v>2566.4381857210001</v>
      </c>
      <c r="G57" s="76">
        <f t="shared" si="3"/>
        <v>14.560959565114235</v>
      </c>
      <c r="I57" s="77">
        <f t="shared" si="18"/>
        <v>48</v>
      </c>
      <c r="J57" s="73">
        <f t="shared" si="4"/>
        <v>2022</v>
      </c>
      <c r="K57" s="78">
        <f t="shared" si="19"/>
        <v>44805</v>
      </c>
    </row>
    <row r="58" spans="2:11" outlineLevel="1">
      <c r="B58" s="78">
        <f t="shared" si="1"/>
        <v>44835</v>
      </c>
      <c r="C58" s="75">
        <f>IF(F58&lt;&gt;0,-INDEX([11]Delta!$F$1:$EE$997,$L$13,$I58),0)</f>
        <v>28506.776444524527</v>
      </c>
      <c r="D58" s="71">
        <f>IF(F58&lt;&gt;0,VLOOKUP($J58,'Table 1'!$B$13:$C$33,2,FALSE)/12*1000*Study_MW,0)</f>
        <v>0</v>
      </c>
      <c r="E58" s="71">
        <f t="shared" si="17"/>
        <v>28506.776444524527</v>
      </c>
      <c r="F58" s="75">
        <f>INDEX([11]Delta!$F$1:$EE$997,$L$14,$I58)</f>
        <v>2080.6522319310002</v>
      </c>
      <c r="G58" s="76">
        <f t="shared" si="3"/>
        <v>13.700884754809849</v>
      </c>
      <c r="I58" s="77">
        <f t="shared" si="18"/>
        <v>49</v>
      </c>
      <c r="J58" s="73">
        <f t="shared" si="4"/>
        <v>2022</v>
      </c>
      <c r="K58" s="78">
        <f t="shared" si="19"/>
        <v>44835</v>
      </c>
    </row>
    <row r="59" spans="2:11" outlineLevel="1">
      <c r="B59" s="78">
        <f t="shared" si="1"/>
        <v>44866</v>
      </c>
      <c r="C59" s="75">
        <f>IF(F59&lt;&gt;0,-INDEX([11]Delta!$F$1:$EE$997,$L$13,$I59),0)</f>
        <v>17720.848216056824</v>
      </c>
      <c r="D59" s="71">
        <f>IF(F59&lt;&gt;0,VLOOKUP($J59,'Table 1'!$B$13:$C$33,2,FALSE)/12*1000*Study_MW,0)</f>
        <v>0</v>
      </c>
      <c r="E59" s="71">
        <f t="shared" si="17"/>
        <v>17720.848216056824</v>
      </c>
      <c r="F59" s="75">
        <f>INDEX([11]Delta!$F$1:$EE$997,$L$14,$I59)</f>
        <v>1401.360432942</v>
      </c>
      <c r="G59" s="76">
        <f t="shared" si="3"/>
        <v>12.645460653440798</v>
      </c>
      <c r="I59" s="77">
        <f t="shared" si="18"/>
        <v>50</v>
      </c>
      <c r="J59" s="73">
        <f t="shared" si="4"/>
        <v>2022</v>
      </c>
      <c r="K59" s="78">
        <f t="shared" si="19"/>
        <v>44866</v>
      </c>
    </row>
    <row r="60" spans="2:11" outlineLevel="1">
      <c r="B60" s="82">
        <f t="shared" si="1"/>
        <v>44896</v>
      </c>
      <c r="C60" s="79">
        <f>IF(F60&lt;&gt;0,-INDEX([11]Delta!$F$1:$EE$997,$L$13,$I60),0)</f>
        <v>16163.139447197318</v>
      </c>
      <c r="D60" s="80">
        <f>IF(F60&lt;&gt;0,VLOOKUP($J60,'Table 1'!$B$13:$C$33,2,FALSE)/12*1000*Study_MW,0)</f>
        <v>0</v>
      </c>
      <c r="E60" s="80">
        <f t="shared" si="17"/>
        <v>16163.139447197318</v>
      </c>
      <c r="F60" s="79">
        <f>INDEX([11]Delta!$F$1:$EE$997,$L$14,$I60)</f>
        <v>1075.613106907</v>
      </c>
      <c r="G60" s="81">
        <f t="shared" si="3"/>
        <v>15.026908228810585</v>
      </c>
      <c r="I60" s="64">
        <f t="shared" si="18"/>
        <v>51</v>
      </c>
      <c r="J60" s="73">
        <f t="shared" si="4"/>
        <v>2022</v>
      </c>
      <c r="K60" s="82">
        <f t="shared" si="19"/>
        <v>44896</v>
      </c>
    </row>
    <row r="61" spans="2:11" outlineLevel="1">
      <c r="B61" s="74">
        <f t="shared" si="1"/>
        <v>44927</v>
      </c>
      <c r="C61" s="69">
        <f>IF(F61&lt;&gt;0,-INDEX([11]Delta!$F$1:$EE$997,$L$13,$I61),0)</f>
        <v>-26687.116763800383</v>
      </c>
      <c r="D61" s="70">
        <f>IF(F61&lt;&gt;0,VLOOKUP($J61,'Table 1'!$B$13:$C$33,2,FALSE)/12*1000*Study_MW,0)</f>
        <v>0</v>
      </c>
      <c r="E61" s="70">
        <f t="shared" si="17"/>
        <v>-26687.116763800383</v>
      </c>
      <c r="F61" s="69">
        <f>INDEX([11]Delta!$F$1:$EE$997,$L$14,$I61)</f>
        <v>1290.6019789110001</v>
      </c>
      <c r="G61" s="72">
        <f t="shared" si="3"/>
        <v>-20.678038000777562</v>
      </c>
      <c r="I61" s="60">
        <f>I49+13</f>
        <v>53</v>
      </c>
      <c r="J61" s="73">
        <f t="shared" si="4"/>
        <v>2023</v>
      </c>
      <c r="K61" s="74">
        <f t="shared" si="19"/>
        <v>44927</v>
      </c>
    </row>
    <row r="62" spans="2:11" outlineLevel="1">
      <c r="B62" s="78">
        <f t="shared" si="1"/>
        <v>44958</v>
      </c>
      <c r="C62" s="75">
        <f>IF(F62&lt;&gt;0,-INDEX([11]Delta!$F$1:$EE$997,$L$13,$I62),0)</f>
        <v>19913.483733981848</v>
      </c>
      <c r="D62" s="71">
        <f>IF(F62&lt;&gt;0,VLOOKUP($J62,'Table 1'!$B$13:$C$33,2,FALSE)/12*1000*Study_MW,0)</f>
        <v>0</v>
      </c>
      <c r="E62" s="71">
        <f t="shared" si="17"/>
        <v>19913.483733981848</v>
      </c>
      <c r="F62" s="75">
        <f>INDEX([11]Delta!$F$1:$EE$997,$L$14,$I62)</f>
        <v>1444.4354741269999</v>
      </c>
      <c r="G62" s="76">
        <f t="shared" si="3"/>
        <v>13.786343585903225</v>
      </c>
      <c r="I62" s="77">
        <f t="shared" si="18"/>
        <v>54</v>
      </c>
      <c r="J62" s="73">
        <f t="shared" si="4"/>
        <v>2023</v>
      </c>
      <c r="K62" s="78">
        <f t="shared" si="19"/>
        <v>44958</v>
      </c>
    </row>
    <row r="63" spans="2:11" outlineLevel="1">
      <c r="B63" s="78">
        <f t="shared" si="1"/>
        <v>44986</v>
      </c>
      <c r="C63" s="75">
        <f>IF(F63&lt;&gt;0,-INDEX([11]Delta!$F$1:$EE$997,$L$13,$I63),0)</f>
        <v>29666.407702565193</v>
      </c>
      <c r="D63" s="71">
        <f>IF(F63&lt;&gt;0,VLOOKUP($J63,'Table 1'!$B$13:$C$33,2,FALSE)/12*1000*Study_MW,0)</f>
        <v>0</v>
      </c>
      <c r="E63" s="71">
        <f t="shared" si="17"/>
        <v>29666.407702565193</v>
      </c>
      <c r="F63" s="75">
        <f>INDEX([11]Delta!$F$1:$EE$997,$L$14,$I63)</f>
        <v>2235.634357595</v>
      </c>
      <c r="G63" s="76">
        <f t="shared" si="3"/>
        <v>13.269794142222366</v>
      </c>
      <c r="I63" s="77">
        <f t="shared" si="18"/>
        <v>55</v>
      </c>
      <c r="J63" s="73">
        <f t="shared" si="4"/>
        <v>2023</v>
      </c>
      <c r="K63" s="78">
        <f t="shared" si="19"/>
        <v>44986</v>
      </c>
    </row>
    <row r="64" spans="2:11" outlineLevel="1">
      <c r="B64" s="78">
        <f t="shared" si="1"/>
        <v>45017</v>
      </c>
      <c r="C64" s="75">
        <f>IF(F64&lt;&gt;0,-INDEX([11]Delta!$F$1:$EE$997,$L$13,$I64),0)</f>
        <v>32484.242857038975</v>
      </c>
      <c r="D64" s="71">
        <f>IF(F64&lt;&gt;0,VLOOKUP($J64,'Table 1'!$B$13:$C$33,2,FALSE)/12*1000*Study_MW,0)</f>
        <v>0</v>
      </c>
      <c r="E64" s="71">
        <f t="shared" si="17"/>
        <v>32484.242857038975</v>
      </c>
      <c r="F64" s="75">
        <f>INDEX([11]Delta!$F$1:$EE$997,$L$14,$I64)</f>
        <v>2598.5533869870001</v>
      </c>
      <c r="G64" s="76">
        <f t="shared" si="3"/>
        <v>12.500894928583389</v>
      </c>
      <c r="I64" s="77">
        <f t="shared" si="18"/>
        <v>56</v>
      </c>
      <c r="J64" s="73">
        <f t="shared" si="4"/>
        <v>2023</v>
      </c>
      <c r="K64" s="78">
        <f t="shared" si="19"/>
        <v>45017</v>
      </c>
    </row>
    <row r="65" spans="2:11" outlineLevel="1">
      <c r="B65" s="78">
        <f t="shared" si="1"/>
        <v>45047</v>
      </c>
      <c r="C65" s="75">
        <f>IF(F65&lt;&gt;0,-INDEX([11]Delta!$F$1:$EE$997,$L$13,$I65),0)</f>
        <v>39738.379476293921</v>
      </c>
      <c r="D65" s="71">
        <f>IF(F65&lt;&gt;0,VLOOKUP($J65,'Table 1'!$B$13:$C$33,2,FALSE)/12*1000*Study_MW,0)</f>
        <v>0</v>
      </c>
      <c r="E65" s="71">
        <f t="shared" si="17"/>
        <v>39738.379476293921</v>
      </c>
      <c r="F65" s="75">
        <f>INDEX([11]Delta!$F$1:$EE$997,$L$14,$I65)</f>
        <v>3008.1430174289999</v>
      </c>
      <c r="G65" s="76">
        <f t="shared" si="3"/>
        <v>13.210269340936298</v>
      </c>
      <c r="I65" s="77">
        <f t="shared" si="18"/>
        <v>57</v>
      </c>
      <c r="J65" s="73">
        <f t="shared" si="4"/>
        <v>2023</v>
      </c>
      <c r="K65" s="78">
        <f t="shared" si="19"/>
        <v>45047</v>
      </c>
    </row>
    <row r="66" spans="2:11" outlineLevel="1">
      <c r="B66" s="78">
        <f t="shared" si="1"/>
        <v>45078</v>
      </c>
      <c r="C66" s="75">
        <f>IF(F66&lt;&gt;0,-INDEX([11]Delta!$F$1:$EE$997,$L$13,$I66),0)</f>
        <v>43727.505643904209</v>
      </c>
      <c r="D66" s="71">
        <f>IF(F66&lt;&gt;0,VLOOKUP($J66,'Table 1'!$B$13:$C$33,2,FALSE)/12*1000*Study_MW,0)</f>
        <v>0</v>
      </c>
      <c r="E66" s="71">
        <f t="shared" si="17"/>
        <v>43727.505643904209</v>
      </c>
      <c r="F66" s="75">
        <f>INDEX([11]Delta!$F$1:$EE$997,$L$14,$I66)</f>
        <v>3195.7899411929998</v>
      </c>
      <c r="G66" s="76">
        <f t="shared" si="3"/>
        <v>13.682847261100202</v>
      </c>
      <c r="I66" s="77">
        <f t="shared" si="18"/>
        <v>58</v>
      </c>
      <c r="J66" s="73">
        <f t="shared" si="4"/>
        <v>2023</v>
      </c>
      <c r="K66" s="78">
        <f t="shared" si="19"/>
        <v>45078</v>
      </c>
    </row>
    <row r="67" spans="2:11" outlineLevel="1">
      <c r="B67" s="78">
        <f t="shared" si="1"/>
        <v>45108</v>
      </c>
      <c r="C67" s="75">
        <f>IF(F67&lt;&gt;0,-INDEX([11]Delta!$F$1:$EE$997,$L$13,$I67),0)</f>
        <v>98634.974687129259</v>
      </c>
      <c r="D67" s="71">
        <f>IF(F67&lt;&gt;0,VLOOKUP($J67,'Table 1'!$B$13:$C$33,2,FALSE)/12*1000*Study_MW,0)</f>
        <v>0</v>
      </c>
      <c r="E67" s="71">
        <f t="shared" si="17"/>
        <v>98634.974687129259</v>
      </c>
      <c r="F67" s="75">
        <f>INDEX([11]Delta!$F$1:$EE$997,$L$14,$I67)</f>
        <v>2892.4630963499999</v>
      </c>
      <c r="G67" s="76">
        <f t="shared" si="3"/>
        <v>34.100685609989895</v>
      </c>
      <c r="I67" s="77">
        <f t="shared" si="18"/>
        <v>59</v>
      </c>
      <c r="J67" s="73">
        <f t="shared" si="4"/>
        <v>2023</v>
      </c>
      <c r="K67" s="78">
        <f t="shared" si="19"/>
        <v>45108</v>
      </c>
    </row>
    <row r="68" spans="2:11" outlineLevel="1">
      <c r="B68" s="78">
        <f t="shared" si="1"/>
        <v>45139</v>
      </c>
      <c r="C68" s="75">
        <f>IF(F68&lt;&gt;0,-INDEX([11]Delta!$F$1:$EE$997,$L$13,$I68),0)</f>
        <v>82063.23526340723</v>
      </c>
      <c r="D68" s="71">
        <f>IF(F68&lt;&gt;0,VLOOKUP($J68,'Table 1'!$B$13:$C$33,2,FALSE)/12*1000*Study_MW,0)</f>
        <v>0</v>
      </c>
      <c r="E68" s="71">
        <f t="shared" si="17"/>
        <v>82063.23526340723</v>
      </c>
      <c r="F68" s="75">
        <f>INDEX([11]Delta!$F$1:$EE$997,$L$14,$I68)</f>
        <v>2897.0408651739999</v>
      </c>
      <c r="G68" s="76">
        <f t="shared" si="3"/>
        <v>28.326571519894113</v>
      </c>
      <c r="I68" s="77">
        <f t="shared" si="18"/>
        <v>60</v>
      </c>
      <c r="J68" s="73">
        <f t="shared" si="4"/>
        <v>2023</v>
      </c>
      <c r="K68" s="78">
        <f t="shared" si="19"/>
        <v>45139</v>
      </c>
    </row>
    <row r="69" spans="2:11" outlineLevel="1">
      <c r="B69" s="78">
        <f t="shared" si="1"/>
        <v>45170</v>
      </c>
      <c r="C69" s="75">
        <f>IF(F69&lt;&gt;0,-INDEX([11]Delta!$F$1:$EE$997,$L$13,$I69),0)</f>
        <v>37308.503567159176</v>
      </c>
      <c r="D69" s="71">
        <f>IF(F69&lt;&gt;0,VLOOKUP($J69,'Table 1'!$B$13:$C$33,2,FALSE)/12*1000*Study_MW,0)</f>
        <v>0</v>
      </c>
      <c r="E69" s="71">
        <f t="shared" si="17"/>
        <v>37308.503567159176</v>
      </c>
      <c r="F69" s="75">
        <f>INDEX([11]Delta!$F$1:$EE$997,$L$14,$I69)</f>
        <v>2553.6059551660001</v>
      </c>
      <c r="G69" s="76">
        <f t="shared" si="3"/>
        <v>14.610125533143933</v>
      </c>
      <c r="I69" s="77">
        <f t="shared" si="18"/>
        <v>61</v>
      </c>
      <c r="J69" s="73">
        <f t="shared" si="4"/>
        <v>2023</v>
      </c>
      <c r="K69" s="78">
        <f t="shared" si="19"/>
        <v>45170</v>
      </c>
    </row>
    <row r="70" spans="2:11" outlineLevel="1">
      <c r="B70" s="78">
        <f t="shared" si="1"/>
        <v>45200</v>
      </c>
      <c r="C70" s="75">
        <f>IF(F70&lt;&gt;0,-INDEX([11]Delta!$F$1:$EE$997,$L$13,$I70),0)</f>
        <v>29878.888829499483</v>
      </c>
      <c r="D70" s="71">
        <f>IF(F70&lt;&gt;0,VLOOKUP($J70,'Table 1'!$B$13:$C$33,2,FALSE)/12*1000*Study_MW,0)</f>
        <v>0</v>
      </c>
      <c r="E70" s="71">
        <f t="shared" si="17"/>
        <v>29878.888829499483</v>
      </c>
      <c r="F70" s="75">
        <f>INDEX([11]Delta!$F$1:$EE$997,$L$14,$I70)</f>
        <v>2070.2489676079999</v>
      </c>
      <c r="G70" s="76">
        <f t="shared" si="3"/>
        <v>14.432509952666248</v>
      </c>
      <c r="I70" s="77">
        <f t="shared" si="18"/>
        <v>62</v>
      </c>
      <c r="J70" s="73">
        <f t="shared" si="4"/>
        <v>2023</v>
      </c>
      <c r="K70" s="78">
        <f t="shared" si="19"/>
        <v>45200</v>
      </c>
    </row>
    <row r="71" spans="2:11" outlineLevel="1">
      <c r="B71" s="78">
        <f t="shared" si="1"/>
        <v>45231</v>
      </c>
      <c r="C71" s="75">
        <f>IF(F71&lt;&gt;0,-INDEX([11]Delta!$F$1:$EE$997,$L$13,$I71),0)</f>
        <v>19927.883650362492</v>
      </c>
      <c r="D71" s="71">
        <f>IF(F71&lt;&gt;0,VLOOKUP($J71,'Table 1'!$B$13:$C$33,2,FALSE)/12*1000*Study_MW,0)</f>
        <v>0</v>
      </c>
      <c r="E71" s="71">
        <f t="shared" si="17"/>
        <v>19927.883650362492</v>
      </c>
      <c r="F71" s="75">
        <f>INDEX([11]Delta!$F$1:$EE$997,$L$14,$I71)</f>
        <v>1394.353626777</v>
      </c>
      <c r="G71" s="76">
        <f t="shared" si="3"/>
        <v>14.291843380093686</v>
      </c>
      <c r="I71" s="77">
        <f t="shared" si="18"/>
        <v>63</v>
      </c>
      <c r="J71" s="73">
        <f t="shared" si="4"/>
        <v>2023</v>
      </c>
      <c r="K71" s="78">
        <f t="shared" si="19"/>
        <v>45231</v>
      </c>
    </row>
    <row r="72" spans="2:11" outlineLevel="1">
      <c r="B72" s="82">
        <f t="shared" si="1"/>
        <v>45261</v>
      </c>
      <c r="C72" s="79">
        <f>IF(F72&lt;&gt;0,-INDEX([11]Delta!$F$1:$EE$997,$L$13,$I72),0)</f>
        <v>17693.612261220813</v>
      </c>
      <c r="D72" s="80">
        <f>IF(F72&lt;&gt;0,VLOOKUP($J72,'Table 1'!$B$13:$C$33,2,FALSE)/12*1000*Study_MW,0)</f>
        <v>0</v>
      </c>
      <c r="E72" s="80">
        <f t="shared" si="17"/>
        <v>17693.612261220813</v>
      </c>
      <c r="F72" s="79">
        <f>INDEX([11]Delta!$F$1:$EE$997,$L$14,$I72)</f>
        <v>1070.235040474</v>
      </c>
      <c r="G72" s="81">
        <f t="shared" si="3"/>
        <v>16.532454640416585</v>
      </c>
      <c r="I72" s="64">
        <f t="shared" si="18"/>
        <v>64</v>
      </c>
      <c r="J72" s="73">
        <f t="shared" si="4"/>
        <v>2023</v>
      </c>
      <c r="K72" s="82">
        <f t="shared" si="19"/>
        <v>45261</v>
      </c>
    </row>
    <row r="73" spans="2:11" outlineLevel="1">
      <c r="B73" s="74">
        <f t="shared" si="1"/>
        <v>45292</v>
      </c>
      <c r="C73" s="69">
        <f>IF(F73&lt;&gt;0,-INDEX([11]Delta!$F$1:$EE$997,$L$13,$I73),0)</f>
        <v>22365.034360796213</v>
      </c>
      <c r="D73" s="70">
        <f>IF(F73&lt;&gt;0,VLOOKUP($J73,'Table 1'!$B$13:$C$33,2,FALSE)/12*1000*Study_MW,0)</f>
        <v>0</v>
      </c>
      <c r="E73" s="70">
        <f t="shared" si="17"/>
        <v>22365.034360796213</v>
      </c>
      <c r="F73" s="69">
        <f>INDEX([11]Delta!$F$1:$EE$997,$L$14,$I73)</f>
        <v>1284.148946902</v>
      </c>
      <c r="G73" s="72">
        <f t="shared" si="3"/>
        <v>17.416230737681712</v>
      </c>
      <c r="I73" s="60">
        <f>I61+13</f>
        <v>66</v>
      </c>
      <c r="J73" s="73">
        <f t="shared" si="4"/>
        <v>2024</v>
      </c>
      <c r="K73" s="74">
        <f t="shared" si="19"/>
        <v>45292</v>
      </c>
    </row>
    <row r="74" spans="2:11" outlineLevel="1">
      <c r="B74" s="78">
        <f t="shared" si="1"/>
        <v>45323</v>
      </c>
      <c r="C74" s="75">
        <f>IF(F74&lt;&gt;0,-INDEX([11]Delta!$F$1:$EE$997,$L$13,$I74),0)</f>
        <v>25181.298477247357</v>
      </c>
      <c r="D74" s="71">
        <f>IF(F74&lt;&gt;0,VLOOKUP($J74,'Table 1'!$B$13:$C$33,2,FALSE)/12*1000*Study_MW,0)</f>
        <v>0</v>
      </c>
      <c r="E74" s="71">
        <f t="shared" si="17"/>
        <v>25181.298477247357</v>
      </c>
      <c r="F74" s="75">
        <f>INDEX([11]Delta!$F$1:$EE$997,$L$14,$I74)</f>
        <v>1523.6979104320001</v>
      </c>
      <c r="G74" s="76">
        <f t="shared" si="3"/>
        <v>16.526437625754788</v>
      </c>
      <c r="I74" s="77">
        <f t="shared" si="18"/>
        <v>67</v>
      </c>
      <c r="J74" s="73">
        <f t="shared" si="4"/>
        <v>2024</v>
      </c>
      <c r="K74" s="78">
        <f t="shared" si="19"/>
        <v>45323</v>
      </c>
    </row>
    <row r="75" spans="2:11" outlineLevel="1">
      <c r="B75" s="78">
        <f t="shared" si="1"/>
        <v>45352</v>
      </c>
      <c r="C75" s="75">
        <f>IF(F75&lt;&gt;0,-INDEX([11]Delta!$F$1:$EE$997,$L$13,$I75),0)</f>
        <v>34707.928075432777</v>
      </c>
      <c r="D75" s="71">
        <f>IF(F75&lt;&gt;0,VLOOKUP($J75,'Table 1'!$B$13:$C$33,2,FALSE)/12*1000*Study_MW,0)</f>
        <v>0</v>
      </c>
      <c r="E75" s="71">
        <f t="shared" si="17"/>
        <v>34707.928075432777</v>
      </c>
      <c r="F75" s="75">
        <f>INDEX([11]Delta!$F$1:$EE$997,$L$14,$I75)</f>
        <v>2224.4561786469999</v>
      </c>
      <c r="G75" s="76">
        <f t="shared" si="3"/>
        <v>15.60288236226055</v>
      </c>
      <c r="I75" s="77">
        <f t="shared" si="18"/>
        <v>68</v>
      </c>
      <c r="J75" s="73">
        <f t="shared" si="4"/>
        <v>2024</v>
      </c>
      <c r="K75" s="78">
        <f t="shared" si="19"/>
        <v>45352</v>
      </c>
    </row>
    <row r="76" spans="2:11" outlineLevel="1">
      <c r="B76" s="78">
        <f t="shared" si="1"/>
        <v>45383</v>
      </c>
      <c r="C76" s="75">
        <f>IF(F76&lt;&gt;0,-INDEX([11]Delta!$F$1:$EE$997,$L$13,$I76),0)</f>
        <v>34823.329014882445</v>
      </c>
      <c r="D76" s="71">
        <f>IF(F76&lt;&gt;0,VLOOKUP($J76,'Table 1'!$B$13:$C$33,2,FALSE)/12*1000*Study_MW,0)</f>
        <v>0</v>
      </c>
      <c r="E76" s="71">
        <f t="shared" si="17"/>
        <v>34823.329014882445</v>
      </c>
      <c r="F76" s="75">
        <f>INDEX([11]Delta!$F$1:$EE$997,$L$14,$I76)</f>
        <v>2585.5606294730001</v>
      </c>
      <c r="G76" s="76">
        <f t="shared" si="3"/>
        <v>13.46838616659331</v>
      </c>
      <c r="I76" s="77">
        <f t="shared" si="18"/>
        <v>69</v>
      </c>
      <c r="J76" s="73">
        <f t="shared" si="4"/>
        <v>2024</v>
      </c>
      <c r="K76" s="78">
        <f t="shared" si="19"/>
        <v>45383</v>
      </c>
    </row>
    <row r="77" spans="2:11" outlineLevel="1">
      <c r="B77" s="78">
        <f t="shared" si="1"/>
        <v>45413</v>
      </c>
      <c r="C77" s="75">
        <f>IF(F77&lt;&gt;0,-INDEX([11]Delta!$F$1:$EE$997,$L$13,$I77),0)</f>
        <v>44740.457204341888</v>
      </c>
      <c r="D77" s="71">
        <f>IF(F77&lt;&gt;0,VLOOKUP($J77,'Table 1'!$B$13:$C$33,2,FALSE)/12*1000*Study_MW,0)</f>
        <v>0</v>
      </c>
      <c r="E77" s="71">
        <f t="shared" si="17"/>
        <v>44740.457204341888</v>
      </c>
      <c r="F77" s="75">
        <f>INDEX([11]Delta!$F$1:$EE$997,$L$14,$I77)</f>
        <v>2993.102295011</v>
      </c>
      <c r="G77" s="76">
        <f t="shared" si="3"/>
        <v>14.947854364655941</v>
      </c>
      <c r="I77" s="77">
        <f t="shared" si="18"/>
        <v>70</v>
      </c>
      <c r="J77" s="73">
        <f t="shared" si="4"/>
        <v>2024</v>
      </c>
      <c r="K77" s="78">
        <f t="shared" si="19"/>
        <v>45413</v>
      </c>
    </row>
    <row r="78" spans="2:11" outlineLevel="1">
      <c r="B78" s="78">
        <f t="shared" ref="B78:B141" si="31">EDATE(B77,1)</f>
        <v>45444</v>
      </c>
      <c r="C78" s="75">
        <f>IF(F78&lt;&gt;0,-INDEX([11]Delta!$F$1:$EE$997,$L$13,$I78),0)</f>
        <v>61398.431798219681</v>
      </c>
      <c r="D78" s="71">
        <f>IF(F78&lt;&gt;0,VLOOKUP($J78,'Table 1'!$B$13:$C$33,2,FALSE)/12*1000*Study_MW,0)</f>
        <v>0</v>
      </c>
      <c r="E78" s="71">
        <f t="shared" ref="E78:E141" si="32">C78+D78</f>
        <v>61398.431798219681</v>
      </c>
      <c r="F78" s="75">
        <f>INDEX([11]Delta!$F$1:$EE$997,$L$14,$I78)</f>
        <v>3179.8109675999999</v>
      </c>
      <c r="G78" s="76">
        <f t="shared" ref="G78:G141" si="33">IF(ISNUMBER($F78),E78/$F78,"")</f>
        <v>19.308830752464786</v>
      </c>
      <c r="I78" s="77">
        <f t="shared" si="18"/>
        <v>71</v>
      </c>
      <c r="J78" s="73">
        <f t="shared" ref="J78:J141" si="34">YEAR(B78)</f>
        <v>2024</v>
      </c>
      <c r="K78" s="78">
        <f t="shared" si="19"/>
        <v>45444</v>
      </c>
    </row>
    <row r="79" spans="2:11" outlineLevel="1">
      <c r="B79" s="78">
        <f t="shared" si="31"/>
        <v>45474</v>
      </c>
      <c r="C79" s="75">
        <f>IF(F79&lt;&gt;0,-INDEX([11]Delta!$F$1:$EE$997,$L$13,$I79),0)</f>
        <v>151853.30618330836</v>
      </c>
      <c r="D79" s="71">
        <f>IF(F79&lt;&gt;0,VLOOKUP($J79,'Table 1'!$B$13:$C$33,2,FALSE)/12*1000*Study_MW,0)</f>
        <v>0</v>
      </c>
      <c r="E79" s="71">
        <f t="shared" si="32"/>
        <v>151853.30618330836</v>
      </c>
      <c r="F79" s="75">
        <f>INDEX([11]Delta!$F$1:$EE$997,$L$14,$I79)</f>
        <v>2878.0007103630001</v>
      </c>
      <c r="G79" s="76">
        <f t="shared" si="33"/>
        <v>52.763470709552124</v>
      </c>
      <c r="I79" s="77">
        <f t="shared" si="18"/>
        <v>72</v>
      </c>
      <c r="J79" s="73">
        <f t="shared" si="34"/>
        <v>2024</v>
      </c>
      <c r="K79" s="78">
        <f t="shared" si="19"/>
        <v>45474</v>
      </c>
    </row>
    <row r="80" spans="2:11" outlineLevel="1">
      <c r="B80" s="78">
        <f t="shared" si="31"/>
        <v>45505</v>
      </c>
      <c r="C80" s="75">
        <f>IF(F80&lt;&gt;0,-INDEX([11]Delta!$F$1:$EE$997,$L$13,$I80),0)</f>
        <v>103421.45063269138</v>
      </c>
      <c r="D80" s="71">
        <f>IF(F80&lt;&gt;0,VLOOKUP($J80,'Table 1'!$B$13:$C$33,2,FALSE)/12*1000*Study_MW,0)</f>
        <v>0</v>
      </c>
      <c r="E80" s="71">
        <f t="shared" si="32"/>
        <v>103421.45063269138</v>
      </c>
      <c r="F80" s="75">
        <f>INDEX([11]Delta!$F$1:$EE$997,$L$14,$I80)</f>
        <v>2882.5555724279998</v>
      </c>
      <c r="G80" s="76">
        <f t="shared" si="33"/>
        <v>35.878389170335637</v>
      </c>
      <c r="I80" s="77">
        <f t="shared" si="18"/>
        <v>73</v>
      </c>
      <c r="J80" s="73">
        <f t="shared" si="34"/>
        <v>2024</v>
      </c>
      <c r="K80" s="78">
        <f t="shared" si="19"/>
        <v>45505</v>
      </c>
    </row>
    <row r="81" spans="2:11" outlineLevel="1">
      <c r="B81" s="78">
        <f t="shared" si="31"/>
        <v>45536</v>
      </c>
      <c r="C81" s="75">
        <f>IF(F81&lt;&gt;0,-INDEX([11]Delta!$F$1:$EE$997,$L$13,$I81),0)</f>
        <v>50121.399405747652</v>
      </c>
      <c r="D81" s="71">
        <f>IF(F81&lt;&gt;0,VLOOKUP($J81,'Table 1'!$B$13:$C$33,2,FALSE)/12*1000*Study_MW,0)</f>
        <v>0</v>
      </c>
      <c r="E81" s="71">
        <f t="shared" si="32"/>
        <v>50121.399405747652</v>
      </c>
      <c r="F81" s="75">
        <f>INDEX([11]Delta!$F$1:$EE$997,$L$14,$I81)</f>
        <v>2540.8378421329999</v>
      </c>
      <c r="G81" s="76">
        <f t="shared" si="33"/>
        <v>19.726327502927695</v>
      </c>
      <c r="I81" s="77">
        <f t="shared" si="18"/>
        <v>74</v>
      </c>
      <c r="J81" s="73">
        <f t="shared" si="34"/>
        <v>2024</v>
      </c>
      <c r="K81" s="78">
        <f t="shared" si="19"/>
        <v>45536</v>
      </c>
    </row>
    <row r="82" spans="2:11" outlineLevel="1">
      <c r="B82" s="78">
        <f t="shared" si="31"/>
        <v>45566</v>
      </c>
      <c r="C82" s="75">
        <f>IF(F82&lt;&gt;0,-INDEX([11]Delta!$F$1:$EE$997,$L$13,$I82),0)</f>
        <v>37958.895818963647</v>
      </c>
      <c r="D82" s="71">
        <f>IF(F82&lt;&gt;0,VLOOKUP($J82,'Table 1'!$B$13:$C$33,2,FALSE)/12*1000*Study_MW,0)</f>
        <v>0</v>
      </c>
      <c r="E82" s="71">
        <f t="shared" si="32"/>
        <v>37958.895818963647</v>
      </c>
      <c r="F82" s="75">
        <f>INDEX([11]Delta!$F$1:$EE$997,$L$14,$I82)</f>
        <v>2059.8977250180001</v>
      </c>
      <c r="G82" s="76">
        <f t="shared" si="33"/>
        <v>18.427563348385149</v>
      </c>
      <c r="I82" s="77">
        <f t="shared" si="18"/>
        <v>75</v>
      </c>
      <c r="J82" s="73">
        <f t="shared" si="34"/>
        <v>2024</v>
      </c>
      <c r="K82" s="78">
        <f t="shared" si="19"/>
        <v>45566</v>
      </c>
    </row>
    <row r="83" spans="2:11" outlineLevel="1">
      <c r="B83" s="78">
        <f t="shared" si="31"/>
        <v>45597</v>
      </c>
      <c r="C83" s="75">
        <f>IF(F83&lt;&gt;0,-INDEX([11]Delta!$F$1:$EE$997,$L$13,$I83),0)</f>
        <v>24002.893399804831</v>
      </c>
      <c r="D83" s="71">
        <f>IF(F83&lt;&gt;0,VLOOKUP($J83,'Table 1'!$B$13:$C$33,2,FALSE)/12*1000*Study_MW,0)</f>
        <v>0</v>
      </c>
      <c r="E83" s="71">
        <f t="shared" si="32"/>
        <v>24002.893399804831</v>
      </c>
      <c r="F83" s="75">
        <f>INDEX([11]Delta!$F$1:$EE$997,$L$14,$I83)</f>
        <v>1387.381859993</v>
      </c>
      <c r="G83" s="76">
        <f t="shared" si="33"/>
        <v>17.300855728303912</v>
      </c>
      <c r="I83" s="77">
        <f t="shared" si="18"/>
        <v>76</v>
      </c>
      <c r="J83" s="73">
        <f t="shared" si="34"/>
        <v>2024</v>
      </c>
      <c r="K83" s="78">
        <f t="shared" si="19"/>
        <v>45597</v>
      </c>
    </row>
    <row r="84" spans="2:11" outlineLevel="1">
      <c r="B84" s="82">
        <f t="shared" si="31"/>
        <v>45627</v>
      </c>
      <c r="C84" s="79">
        <f>IF(F84&lt;&gt;0,-INDEX([11]Delta!$F$1:$EE$997,$L$13,$I84),0)</f>
        <v>23836.290774643421</v>
      </c>
      <c r="D84" s="80">
        <f>IF(F84&lt;&gt;0,VLOOKUP($J84,'Table 1'!$B$13:$C$33,2,FALSE)/12*1000*Study_MW,0)</f>
        <v>0</v>
      </c>
      <c r="E84" s="80">
        <f t="shared" si="32"/>
        <v>23836.290774643421</v>
      </c>
      <c r="F84" s="79">
        <f>INDEX([11]Delta!$F$1:$EE$997,$L$14,$I84)</f>
        <v>1064.883864103</v>
      </c>
      <c r="G84" s="81">
        <f t="shared" si="33"/>
        <v>22.383934603724896</v>
      </c>
      <c r="I84" s="64">
        <f t="shared" si="18"/>
        <v>77</v>
      </c>
      <c r="J84" s="73">
        <f t="shared" si="34"/>
        <v>2024</v>
      </c>
      <c r="K84" s="82">
        <f t="shared" si="19"/>
        <v>45627</v>
      </c>
    </row>
    <row r="85" spans="2:11" outlineLevel="1">
      <c r="B85" s="74">
        <f t="shared" si="31"/>
        <v>45658</v>
      </c>
      <c r="C85" s="69">
        <f>IF(F85&lt;&gt;0,-INDEX([11]Delta!$F$1:$EE$997,$L$13,$I85),0)</f>
        <v>23592.119001194835</v>
      </c>
      <c r="D85" s="70">
        <f>IF(F85&lt;&gt;0,VLOOKUP($J85,'Table 1'!$B$13:$C$33,2,FALSE)/12*1000*Study_MW,0)</f>
        <v>0</v>
      </c>
      <c r="E85" s="70">
        <f t="shared" si="32"/>
        <v>23592.119001194835</v>
      </c>
      <c r="F85" s="69">
        <f>INDEX([11]Delta!$F$1:$EE$997,$L$14,$I85)</f>
        <v>1277.7282197980001</v>
      </c>
      <c r="G85" s="72">
        <f t="shared" si="33"/>
        <v>18.464113600719084</v>
      </c>
      <c r="I85" s="60">
        <f>I73+13</f>
        <v>79</v>
      </c>
      <c r="J85" s="73">
        <f t="shared" si="34"/>
        <v>2025</v>
      </c>
      <c r="K85" s="74">
        <f t="shared" si="19"/>
        <v>45658</v>
      </c>
    </row>
    <row r="86" spans="2:11" outlineLevel="1">
      <c r="B86" s="78">
        <f t="shared" si="31"/>
        <v>45689</v>
      </c>
      <c r="C86" s="75">
        <f>IF(F86&lt;&gt;0,-INDEX([11]Delta!$F$1:$EE$997,$L$13,$I86),0)</f>
        <v>25161.87719553709</v>
      </c>
      <c r="D86" s="71">
        <f>IF(F86&lt;&gt;0,VLOOKUP($J86,'Table 1'!$B$13:$C$33,2,FALSE)/12*1000*Study_MW,0)</f>
        <v>0</v>
      </c>
      <c r="E86" s="71">
        <f t="shared" si="32"/>
        <v>25161.87719553709</v>
      </c>
      <c r="F86" s="75">
        <f>INDEX([11]Delta!$F$1:$EE$997,$L$14,$I86)</f>
        <v>1430.02723373</v>
      </c>
      <c r="G86" s="76">
        <f t="shared" si="33"/>
        <v>17.595383222112709</v>
      </c>
      <c r="I86" s="77">
        <f t="shared" si="18"/>
        <v>80</v>
      </c>
      <c r="J86" s="73">
        <f t="shared" si="34"/>
        <v>2025</v>
      </c>
      <c r="K86" s="78">
        <f t="shared" si="19"/>
        <v>45689</v>
      </c>
    </row>
    <row r="87" spans="2:11" outlineLevel="1">
      <c r="B87" s="78">
        <f t="shared" si="31"/>
        <v>45717</v>
      </c>
      <c r="C87" s="75">
        <f>IF(F87&lt;&gt;0,-INDEX([11]Delta!$F$1:$EE$997,$L$13,$I87),0)</f>
        <v>34096.878075093031</v>
      </c>
      <c r="D87" s="71">
        <f>IF(F87&lt;&gt;0,VLOOKUP($J87,'Table 1'!$B$13:$C$33,2,FALSE)/12*1000*Study_MW,0)</f>
        <v>0</v>
      </c>
      <c r="E87" s="71">
        <f t="shared" si="32"/>
        <v>34096.878075093031</v>
      </c>
      <c r="F87" s="75">
        <f>INDEX([11]Delta!$F$1:$EE$997,$L$14,$I87)</f>
        <v>2213.3338957679998</v>
      </c>
      <c r="G87" s="76">
        <f t="shared" si="33"/>
        <v>15.405212083133001</v>
      </c>
      <c r="I87" s="77">
        <f t="shared" si="18"/>
        <v>81</v>
      </c>
      <c r="J87" s="73">
        <f t="shared" si="34"/>
        <v>2025</v>
      </c>
      <c r="K87" s="78">
        <f t="shared" si="19"/>
        <v>45717</v>
      </c>
    </row>
    <row r="88" spans="2:11" outlineLevel="1">
      <c r="B88" s="78">
        <f t="shared" si="31"/>
        <v>45748</v>
      </c>
      <c r="C88" s="75">
        <f>IF(F88&lt;&gt;0,-INDEX([11]Delta!$F$1:$EE$997,$L$13,$I88),0)</f>
        <v>38852.438650891185</v>
      </c>
      <c r="D88" s="71">
        <f>IF(F88&lt;&gt;0,VLOOKUP($J88,'Table 1'!$B$13:$C$33,2,FALSE)/12*1000*Study_MW,0)</f>
        <v>0</v>
      </c>
      <c r="E88" s="71">
        <f t="shared" si="32"/>
        <v>38852.438650891185</v>
      </c>
      <c r="F88" s="75">
        <f>INDEX([11]Delta!$F$1:$EE$997,$L$14,$I88)</f>
        <v>2572.6328129970002</v>
      </c>
      <c r="G88" s="76">
        <f t="shared" si="33"/>
        <v>15.102209088917691</v>
      </c>
      <c r="I88" s="77">
        <f t="shared" si="18"/>
        <v>82</v>
      </c>
      <c r="J88" s="73">
        <f t="shared" si="34"/>
        <v>2025</v>
      </c>
      <c r="K88" s="78">
        <f t="shared" si="19"/>
        <v>45748</v>
      </c>
    </row>
    <row r="89" spans="2:11" outlineLevel="1">
      <c r="B89" s="78">
        <f t="shared" si="31"/>
        <v>45778</v>
      </c>
      <c r="C89" s="75">
        <f>IF(F89&lt;&gt;0,-INDEX([11]Delta!$F$1:$EE$997,$L$13,$I89),0)</f>
        <v>47512.356813758612</v>
      </c>
      <c r="D89" s="71">
        <f>IF(F89&lt;&gt;0,VLOOKUP($J89,'Table 1'!$B$13:$C$33,2,FALSE)/12*1000*Study_MW,0)</f>
        <v>0</v>
      </c>
      <c r="E89" s="71">
        <f t="shared" si="32"/>
        <v>47512.356813758612</v>
      </c>
      <c r="F89" s="75">
        <f>INDEX([11]Delta!$F$1:$EE$997,$L$14,$I89)</f>
        <v>2978.1367973910001</v>
      </c>
      <c r="G89" s="76">
        <f t="shared" si="33"/>
        <v>15.95371873292787</v>
      </c>
      <c r="I89" s="77">
        <f t="shared" si="18"/>
        <v>83</v>
      </c>
      <c r="J89" s="73">
        <f t="shared" si="34"/>
        <v>2025</v>
      </c>
      <c r="K89" s="78">
        <f t="shared" si="19"/>
        <v>45778</v>
      </c>
    </row>
    <row r="90" spans="2:11" outlineLevel="1">
      <c r="B90" s="78">
        <f t="shared" si="31"/>
        <v>45809</v>
      </c>
      <c r="C90" s="75">
        <f>IF(F90&lt;&gt;0,-INDEX([11]Delta!$F$1:$EE$997,$L$13,$I90),0)</f>
        <v>65447.611412644386</v>
      </c>
      <c r="D90" s="71">
        <f>IF(F90&lt;&gt;0,VLOOKUP($J90,'Table 1'!$B$13:$C$33,2,FALSE)/12*1000*Study_MW,0)</f>
        <v>0</v>
      </c>
      <c r="E90" s="71">
        <f t="shared" si="32"/>
        <v>65447.611412644386</v>
      </c>
      <c r="F90" s="75">
        <f>INDEX([11]Delta!$F$1:$EE$997,$L$14,$I90)</f>
        <v>3163.9119355980001</v>
      </c>
      <c r="G90" s="76">
        <f t="shared" si="33"/>
        <v>20.685661530675429</v>
      </c>
      <c r="I90" s="77">
        <f t="shared" ref="I90:I96" si="35">I78+13</f>
        <v>84</v>
      </c>
      <c r="J90" s="73">
        <f t="shared" si="34"/>
        <v>2025</v>
      </c>
      <c r="K90" s="78">
        <f t="shared" ref="K90:K153" si="36">IF(ISNUMBER(F90),IF(F90&lt;&gt;0,B90,""),"")</f>
        <v>45809</v>
      </c>
    </row>
    <row r="91" spans="2:11" outlineLevel="1">
      <c r="B91" s="78">
        <f t="shared" si="31"/>
        <v>45839</v>
      </c>
      <c r="C91" s="75">
        <f>IF(F91&lt;&gt;0,-INDEX([11]Delta!$F$1:$EE$997,$L$13,$I91),0)</f>
        <v>156453.5598680377</v>
      </c>
      <c r="D91" s="71">
        <f>IF(F91&lt;&gt;0,VLOOKUP($J91,'Table 1'!$B$13:$C$33,2,FALSE)/12*1000*Study_MW,0)</f>
        <v>0</v>
      </c>
      <c r="E91" s="71">
        <f t="shared" si="32"/>
        <v>156453.5598680377</v>
      </c>
      <c r="F91" s="75">
        <f>INDEX([11]Delta!$F$1:$EE$997,$L$14,$I91)</f>
        <v>2863.610768986</v>
      </c>
      <c r="G91" s="76">
        <f t="shared" si="33"/>
        <v>54.635064779923866</v>
      </c>
      <c r="I91" s="77">
        <f t="shared" si="35"/>
        <v>85</v>
      </c>
      <c r="J91" s="73">
        <f t="shared" si="34"/>
        <v>2025</v>
      </c>
      <c r="K91" s="78">
        <f t="shared" si="36"/>
        <v>45839</v>
      </c>
    </row>
    <row r="92" spans="2:11" outlineLevel="1">
      <c r="B92" s="78">
        <f t="shared" si="31"/>
        <v>45870</v>
      </c>
      <c r="C92" s="75">
        <f>IF(F92&lt;&gt;0,-INDEX([11]Delta!$F$1:$EE$997,$L$13,$I92),0)</f>
        <v>118282.61864453554</v>
      </c>
      <c r="D92" s="71">
        <f>IF(F92&lt;&gt;0,VLOOKUP($J92,'Table 1'!$B$13:$C$33,2,FALSE)/12*1000*Study_MW,0)</f>
        <v>0</v>
      </c>
      <c r="E92" s="71">
        <f t="shared" si="32"/>
        <v>118282.61864453554</v>
      </c>
      <c r="F92" s="75">
        <f>INDEX([11]Delta!$F$1:$EE$997,$L$14,$I92)</f>
        <v>2868.1428673539999</v>
      </c>
      <c r="G92" s="76">
        <f t="shared" si="33"/>
        <v>41.24014183214554</v>
      </c>
      <c r="I92" s="77">
        <f t="shared" si="35"/>
        <v>86</v>
      </c>
      <c r="J92" s="73">
        <f t="shared" si="34"/>
        <v>2025</v>
      </c>
      <c r="K92" s="78">
        <f t="shared" si="36"/>
        <v>45870</v>
      </c>
    </row>
    <row r="93" spans="2:11" outlineLevel="1">
      <c r="B93" s="78">
        <f t="shared" si="31"/>
        <v>45901</v>
      </c>
      <c r="C93" s="75">
        <f>IF(F93&lt;&gt;0,-INDEX([11]Delta!$F$1:$EE$997,$L$13,$I93),0)</f>
        <v>52501.650978505611</v>
      </c>
      <c r="D93" s="71">
        <f>IF(F93&lt;&gt;0,VLOOKUP($J93,'Table 1'!$B$13:$C$33,2,FALSE)/12*1000*Study_MW,0)</f>
        <v>0</v>
      </c>
      <c r="E93" s="71">
        <f t="shared" si="32"/>
        <v>52501.650978505611</v>
      </c>
      <c r="F93" s="75">
        <f>INDEX([11]Delta!$F$1:$EE$997,$L$14,$I93)</f>
        <v>2528.1337210319998</v>
      </c>
      <c r="G93" s="76">
        <f t="shared" si="33"/>
        <v>20.766959651593947</v>
      </c>
      <c r="I93" s="77">
        <f t="shared" si="35"/>
        <v>87</v>
      </c>
      <c r="J93" s="73">
        <f t="shared" si="34"/>
        <v>2025</v>
      </c>
      <c r="K93" s="78">
        <f t="shared" si="36"/>
        <v>45901</v>
      </c>
    </row>
    <row r="94" spans="2:11" outlineLevel="1">
      <c r="B94" s="78">
        <f t="shared" si="31"/>
        <v>45931</v>
      </c>
      <c r="C94" s="75">
        <f>IF(F94&lt;&gt;0,-INDEX([11]Delta!$F$1:$EE$997,$L$13,$I94),0)</f>
        <v>40736.899965390563</v>
      </c>
      <c r="D94" s="71">
        <f>IF(F94&lt;&gt;0,VLOOKUP($J94,'Table 1'!$B$13:$C$33,2,FALSE)/12*1000*Study_MW,0)</f>
        <v>0</v>
      </c>
      <c r="E94" s="71">
        <f t="shared" si="32"/>
        <v>40736.899965390563</v>
      </c>
      <c r="F94" s="75">
        <f>INDEX([11]Delta!$F$1:$EE$997,$L$14,$I94)</f>
        <v>2049.5982376229999</v>
      </c>
      <c r="G94" s="76">
        <f t="shared" si="33"/>
        <v>19.87555376347062</v>
      </c>
      <c r="I94" s="77">
        <f t="shared" si="35"/>
        <v>88</v>
      </c>
      <c r="J94" s="73">
        <f t="shared" si="34"/>
        <v>2025</v>
      </c>
      <c r="K94" s="78">
        <f t="shared" si="36"/>
        <v>45931</v>
      </c>
    </row>
    <row r="95" spans="2:11" outlineLevel="1">
      <c r="B95" s="78">
        <f t="shared" si="31"/>
        <v>45962</v>
      </c>
      <c r="C95" s="75">
        <f>IF(F95&lt;&gt;0,-INDEX([11]Delta!$F$1:$EE$997,$L$13,$I95),0)</f>
        <v>27100.696349412203</v>
      </c>
      <c r="D95" s="71">
        <f>IF(F95&lt;&gt;0,VLOOKUP($J95,'Table 1'!$B$13:$C$33,2,FALSE)/12*1000*Study_MW,0)</f>
        <v>0</v>
      </c>
      <c r="E95" s="71">
        <f t="shared" si="32"/>
        <v>27100.696349412203</v>
      </c>
      <c r="F95" s="75">
        <f>INDEX([11]Delta!$F$1:$EE$997,$L$14,$I95)</f>
        <v>1380.4449536029999</v>
      </c>
      <c r="G95" s="76">
        <f t="shared" si="33"/>
        <v>19.631855858271368</v>
      </c>
      <c r="I95" s="77">
        <f t="shared" si="35"/>
        <v>89</v>
      </c>
      <c r="J95" s="73">
        <f t="shared" si="34"/>
        <v>2025</v>
      </c>
      <c r="K95" s="78">
        <f t="shared" si="36"/>
        <v>45962</v>
      </c>
    </row>
    <row r="96" spans="2:11" outlineLevel="1">
      <c r="B96" s="82">
        <f t="shared" si="31"/>
        <v>45992</v>
      </c>
      <c r="C96" s="79">
        <f>IF(F96&lt;&gt;0,-INDEX([11]Delta!$F$1:$EE$997,$L$13,$I96),0)</f>
        <v>25184.298679858446</v>
      </c>
      <c r="D96" s="80">
        <f>IF(F96&lt;&gt;0,VLOOKUP($J96,'Table 1'!$B$13:$C$33,2,FALSE)/12*1000*Study_MW,0)</f>
        <v>0</v>
      </c>
      <c r="E96" s="80">
        <f t="shared" si="32"/>
        <v>25184.298679858446</v>
      </c>
      <c r="F96" s="79">
        <f>INDEX([11]Delta!$F$1:$EE$997,$L$14,$I96)</f>
        <v>1059.5594503489999</v>
      </c>
      <c r="G96" s="81">
        <f t="shared" si="33"/>
        <v>23.768650896901715</v>
      </c>
      <c r="I96" s="64">
        <f t="shared" si="35"/>
        <v>90</v>
      </c>
      <c r="J96" s="73">
        <f t="shared" si="34"/>
        <v>2025</v>
      </c>
      <c r="K96" s="82">
        <f t="shared" si="36"/>
        <v>45992</v>
      </c>
    </row>
    <row r="97" spans="2:11" outlineLevel="1">
      <c r="B97" s="74">
        <f t="shared" si="31"/>
        <v>46023</v>
      </c>
      <c r="C97" s="69">
        <f>IF(F97&lt;&gt;0,-INDEX([11]Delta!$F$1:$EE$997,$L$13,$I97),0)</f>
        <v>23581.662187680602</v>
      </c>
      <c r="D97" s="70">
        <f>IF(F97&lt;&gt;0,VLOOKUP($J97,'Table 1'!$B$13:$C$33,2,FALSE)/12*1000*Study_MW,0)</f>
        <v>0</v>
      </c>
      <c r="E97" s="70">
        <f t="shared" si="32"/>
        <v>23581.662187680602</v>
      </c>
      <c r="F97" s="69">
        <f>INDEX([11]Delta!$F$1:$EE$997,$L$14,$I97)</f>
        <v>1271.339609485</v>
      </c>
      <c r="G97" s="72">
        <f t="shared" si="33"/>
        <v>18.548672606238682</v>
      </c>
      <c r="I97" s="60">
        <f>I85+13</f>
        <v>92</v>
      </c>
      <c r="J97" s="73">
        <f t="shared" si="34"/>
        <v>2026</v>
      </c>
      <c r="K97" s="74">
        <f t="shared" si="36"/>
        <v>46023</v>
      </c>
    </row>
    <row r="98" spans="2:11" outlineLevel="1">
      <c r="B98" s="78">
        <f t="shared" si="31"/>
        <v>46054</v>
      </c>
      <c r="C98" s="75">
        <f>IF(F98&lt;&gt;0,-INDEX([11]Delta!$F$1:$EE$997,$L$13,$I98),0)</f>
        <v>26205.495371967554</v>
      </c>
      <c r="D98" s="71">
        <f>IF(F98&lt;&gt;0,VLOOKUP($J98,'Table 1'!$B$13:$C$33,2,FALSE)/12*1000*Study_MW,0)</f>
        <v>0</v>
      </c>
      <c r="E98" s="71">
        <f t="shared" si="32"/>
        <v>26205.495371967554</v>
      </c>
      <c r="F98" s="75">
        <f>INDEX([11]Delta!$F$1:$EE$997,$L$14,$I98)</f>
        <v>1422.8770991440001</v>
      </c>
      <c r="G98" s="76">
        <f t="shared" si="33"/>
        <v>18.417258516376943</v>
      </c>
      <c r="I98" s="77">
        <f t="shared" ref="I98:I120" si="37">I86+13</f>
        <v>93</v>
      </c>
      <c r="J98" s="73">
        <f t="shared" si="34"/>
        <v>2026</v>
      </c>
      <c r="K98" s="78">
        <f t="shared" si="36"/>
        <v>46054</v>
      </c>
    </row>
    <row r="99" spans="2:11" outlineLevel="1">
      <c r="B99" s="78">
        <f t="shared" si="31"/>
        <v>46082</v>
      </c>
      <c r="C99" s="75">
        <f>IF(F99&lt;&gt;0,-INDEX([11]Delta!$F$1:$EE$997,$L$13,$I99),0)</f>
        <v>38499.840777814388</v>
      </c>
      <c r="D99" s="71">
        <f>IF(F99&lt;&gt;0,VLOOKUP($J99,'Table 1'!$B$13:$C$33,2,FALSE)/12*1000*Study_MW,0)</f>
        <v>0</v>
      </c>
      <c r="E99" s="71">
        <f t="shared" si="32"/>
        <v>38499.840777814388</v>
      </c>
      <c r="F99" s="75">
        <f>INDEX([11]Delta!$F$1:$EE$997,$L$14,$I99)</f>
        <v>2202.2672318049999</v>
      </c>
      <c r="G99" s="76">
        <f t="shared" si="33"/>
        <v>17.48191146914516</v>
      </c>
      <c r="I99" s="77">
        <f t="shared" si="37"/>
        <v>94</v>
      </c>
      <c r="J99" s="73">
        <f t="shared" si="34"/>
        <v>2026</v>
      </c>
      <c r="K99" s="78">
        <f t="shared" si="36"/>
        <v>46082</v>
      </c>
    </row>
    <row r="100" spans="2:11" outlineLevel="1">
      <c r="B100" s="78">
        <f t="shared" si="31"/>
        <v>46113</v>
      </c>
      <c r="C100" s="75">
        <f>IF(F100&lt;&gt;0,-INDEX([11]Delta!$F$1:$EE$997,$L$13,$I100),0)</f>
        <v>41456.505754828453</v>
      </c>
      <c r="D100" s="71">
        <f>IF(F100&lt;&gt;0,VLOOKUP($J100,'Table 1'!$B$13:$C$33,2,FALSE)/12*1000*Study_MW,0)</f>
        <v>0</v>
      </c>
      <c r="E100" s="71">
        <f t="shared" si="32"/>
        <v>41456.505754828453</v>
      </c>
      <c r="F100" s="75">
        <f>INDEX([11]Delta!$F$1:$EE$997,$L$14,$I100)</f>
        <v>2559.769657112</v>
      </c>
      <c r="G100" s="76">
        <f t="shared" si="33"/>
        <v>16.195404785601209</v>
      </c>
      <c r="I100" s="77">
        <f t="shared" si="37"/>
        <v>95</v>
      </c>
      <c r="J100" s="73">
        <f t="shared" si="34"/>
        <v>2026</v>
      </c>
      <c r="K100" s="78">
        <f t="shared" si="36"/>
        <v>46113</v>
      </c>
    </row>
    <row r="101" spans="2:11" outlineLevel="1">
      <c r="B101" s="78">
        <f t="shared" si="31"/>
        <v>46143</v>
      </c>
      <c r="C101" s="75">
        <f>IF(F101&lt;&gt;0,-INDEX([11]Delta!$F$1:$EE$997,$L$13,$I101),0)</f>
        <v>48503.913588821888</v>
      </c>
      <c r="D101" s="71">
        <f>IF(F101&lt;&gt;0,VLOOKUP($J101,'Table 1'!$B$13:$C$33,2,FALSE)/12*1000*Study_MW,0)</f>
        <v>0</v>
      </c>
      <c r="E101" s="71">
        <f t="shared" si="32"/>
        <v>48503.913588821888</v>
      </c>
      <c r="F101" s="75">
        <f>INDEX([11]Delta!$F$1:$EE$997,$L$14,$I101)</f>
        <v>2963.2461077940002</v>
      </c>
      <c r="G101" s="76">
        <f t="shared" si="33"/>
        <v>16.368506639136637</v>
      </c>
      <c r="I101" s="77">
        <f t="shared" si="37"/>
        <v>96</v>
      </c>
      <c r="J101" s="73">
        <f t="shared" si="34"/>
        <v>2026</v>
      </c>
      <c r="K101" s="78">
        <f t="shared" si="36"/>
        <v>46143</v>
      </c>
    </row>
    <row r="102" spans="2:11" outlineLevel="1">
      <c r="B102" s="78">
        <f t="shared" si="31"/>
        <v>46174</v>
      </c>
      <c r="C102" s="75">
        <f>IF(F102&lt;&gt;0,-INDEX([11]Delta!$F$1:$EE$997,$L$13,$I102),0)</f>
        <v>68598.927305802703</v>
      </c>
      <c r="D102" s="71">
        <f>IF(F102&lt;&gt;0,VLOOKUP($J102,'Table 1'!$B$13:$C$33,2,FALSE)/12*1000*Study_MW,0)</f>
        <v>0</v>
      </c>
      <c r="E102" s="71">
        <f t="shared" si="32"/>
        <v>68598.927305802703</v>
      </c>
      <c r="F102" s="75">
        <f>INDEX([11]Delta!$F$1:$EE$997,$L$14,$I102)</f>
        <v>3148.092386155</v>
      </c>
      <c r="G102" s="76">
        <f t="shared" si="33"/>
        <v>21.790633466633324</v>
      </c>
      <c r="I102" s="77">
        <f t="shared" si="37"/>
        <v>97</v>
      </c>
      <c r="J102" s="73">
        <f t="shared" si="34"/>
        <v>2026</v>
      </c>
      <c r="K102" s="78">
        <f t="shared" si="36"/>
        <v>46174</v>
      </c>
    </row>
    <row r="103" spans="2:11" outlineLevel="1">
      <c r="B103" s="78">
        <f t="shared" si="31"/>
        <v>46204</v>
      </c>
      <c r="C103" s="75">
        <f>IF(F103&lt;&gt;0,-INDEX([11]Delta!$F$1:$EE$997,$L$13,$I103),0)</f>
        <v>172088.74291524291</v>
      </c>
      <c r="D103" s="71">
        <f>IF(F103&lt;&gt;0,VLOOKUP($J103,'Table 1'!$B$13:$C$33,2,FALSE)/12*1000*Study_MW,0)</f>
        <v>0</v>
      </c>
      <c r="E103" s="71">
        <f t="shared" si="32"/>
        <v>172088.74291524291</v>
      </c>
      <c r="F103" s="75">
        <f>INDEX([11]Delta!$F$1:$EE$997,$L$14,$I103)</f>
        <v>2849.292809392</v>
      </c>
      <c r="G103" s="76">
        <f t="shared" si="33"/>
        <v>60.397001792161994</v>
      </c>
      <c r="I103" s="77">
        <f t="shared" si="37"/>
        <v>98</v>
      </c>
      <c r="J103" s="73">
        <f t="shared" si="34"/>
        <v>2026</v>
      </c>
      <c r="K103" s="78">
        <f t="shared" si="36"/>
        <v>46204</v>
      </c>
    </row>
    <row r="104" spans="2:11" outlineLevel="1">
      <c r="B104" s="78">
        <f t="shared" si="31"/>
        <v>46235</v>
      </c>
      <c r="C104" s="75">
        <f>IF(F104&lt;&gt;0,-INDEX([11]Delta!$F$1:$EE$997,$L$13,$I104),0)</f>
        <v>116030.50711995363</v>
      </c>
      <c r="D104" s="71">
        <f>IF(F104&lt;&gt;0,VLOOKUP($J104,'Table 1'!$B$13:$C$33,2,FALSE)/12*1000*Study_MW,0)</f>
        <v>0</v>
      </c>
      <c r="E104" s="71">
        <f t="shared" si="32"/>
        <v>116030.50711995363</v>
      </c>
      <c r="F104" s="75">
        <f>INDEX([11]Delta!$F$1:$EE$997,$L$14,$I104)</f>
        <v>2853.8022460930001</v>
      </c>
      <c r="G104" s="76">
        <f t="shared" si="33"/>
        <v>40.65821564153763</v>
      </c>
      <c r="I104" s="77">
        <f t="shared" si="37"/>
        <v>99</v>
      </c>
      <c r="J104" s="73">
        <f t="shared" si="34"/>
        <v>2026</v>
      </c>
      <c r="K104" s="78">
        <f t="shared" si="36"/>
        <v>46235</v>
      </c>
    </row>
    <row r="105" spans="2:11" outlineLevel="1">
      <c r="B105" s="78">
        <f t="shared" si="31"/>
        <v>46266</v>
      </c>
      <c r="C105" s="75">
        <f>IF(F105&lt;&gt;0,-INDEX([11]Delta!$F$1:$EE$997,$L$13,$I105),0)</f>
        <v>51919.095702275634</v>
      </c>
      <c r="D105" s="71">
        <f>IF(F105&lt;&gt;0,VLOOKUP($J105,'Table 1'!$B$13:$C$33,2,FALSE)/12*1000*Study_MW,0)</f>
        <v>0</v>
      </c>
      <c r="E105" s="71">
        <f t="shared" si="32"/>
        <v>51919.095702275634</v>
      </c>
      <c r="F105" s="75">
        <f>INDEX([11]Delta!$F$1:$EE$997,$L$14,$I105)</f>
        <v>2515.4931493969998</v>
      </c>
      <c r="G105" s="76">
        <f t="shared" si="33"/>
        <v>20.639728521908872</v>
      </c>
      <c r="I105" s="77">
        <f t="shared" si="37"/>
        <v>100</v>
      </c>
      <c r="J105" s="73">
        <f t="shared" si="34"/>
        <v>2026</v>
      </c>
      <c r="K105" s="78">
        <f t="shared" si="36"/>
        <v>46266</v>
      </c>
    </row>
    <row r="106" spans="2:11" outlineLevel="1">
      <c r="B106" s="78">
        <f t="shared" si="31"/>
        <v>46296</v>
      </c>
      <c r="C106" s="75">
        <f>IF(F106&lt;&gt;0,-INDEX([11]Delta!$F$1:$EE$997,$L$13,$I106),0)</f>
        <v>41689.973365575075</v>
      </c>
      <c r="D106" s="71">
        <f>IF(F106&lt;&gt;0,VLOOKUP($J106,'Table 1'!$B$13:$C$33,2,FALSE)/12*1000*Study_MW,0)</f>
        <v>0</v>
      </c>
      <c r="E106" s="71">
        <f t="shared" si="32"/>
        <v>41689.973365575075</v>
      </c>
      <c r="F106" s="75">
        <f>INDEX([11]Delta!$F$1:$EE$997,$L$14,$I106)</f>
        <v>2039.3502462169999</v>
      </c>
      <c r="G106" s="76">
        <f t="shared" si="33"/>
        <v>20.442772614910108</v>
      </c>
      <c r="I106" s="77">
        <f t="shared" si="37"/>
        <v>101</v>
      </c>
      <c r="J106" s="73">
        <f t="shared" si="34"/>
        <v>2026</v>
      </c>
      <c r="K106" s="78">
        <f t="shared" si="36"/>
        <v>46296</v>
      </c>
    </row>
    <row r="107" spans="2:11" outlineLevel="1">
      <c r="B107" s="78">
        <f t="shared" si="31"/>
        <v>46327</v>
      </c>
      <c r="C107" s="75">
        <f>IF(F107&lt;&gt;0,-INDEX([11]Delta!$F$1:$EE$997,$L$13,$I107),0)</f>
        <v>27609.480511203408</v>
      </c>
      <c r="D107" s="71">
        <f>IF(F107&lt;&gt;0,VLOOKUP($J107,'Table 1'!$B$13:$C$33,2,FALSE)/12*1000*Study_MW,0)</f>
        <v>0</v>
      </c>
      <c r="E107" s="71">
        <f t="shared" si="32"/>
        <v>27609.480511203408</v>
      </c>
      <c r="F107" s="75">
        <f>INDEX([11]Delta!$F$1:$EE$997,$L$14,$I107)</f>
        <v>1373.5427310760001</v>
      </c>
      <c r="G107" s="76">
        <f t="shared" si="33"/>
        <v>20.100925793240382</v>
      </c>
      <c r="I107" s="77">
        <f t="shared" si="37"/>
        <v>102</v>
      </c>
      <c r="J107" s="73">
        <f t="shared" si="34"/>
        <v>2026</v>
      </c>
      <c r="K107" s="78">
        <f t="shared" si="36"/>
        <v>46327</v>
      </c>
    </row>
    <row r="108" spans="2:11" outlineLevel="1">
      <c r="B108" s="82">
        <f t="shared" si="31"/>
        <v>46357</v>
      </c>
      <c r="C108" s="79">
        <f>IF(F108&lt;&gt;0,-INDEX([11]Delta!$F$1:$EE$997,$L$13,$I108),0)</f>
        <v>25700.535569489002</v>
      </c>
      <c r="D108" s="80">
        <f>IF(F108&lt;&gt;0,VLOOKUP($J108,'Table 1'!$B$13:$C$33,2,FALSE)/12*1000*Study_MW,0)</f>
        <v>0</v>
      </c>
      <c r="E108" s="80">
        <f t="shared" si="32"/>
        <v>25700.535569489002</v>
      </c>
      <c r="F108" s="79">
        <f>INDEX([11]Delta!$F$1:$EE$997,$L$14,$I108)</f>
        <v>1054.2616503040001</v>
      </c>
      <c r="G108" s="81">
        <f t="shared" si="33"/>
        <v>24.377758179933949</v>
      </c>
      <c r="I108" s="64">
        <f t="shared" si="37"/>
        <v>103</v>
      </c>
      <c r="J108" s="73">
        <f t="shared" si="34"/>
        <v>2026</v>
      </c>
      <c r="K108" s="82">
        <f t="shared" si="36"/>
        <v>46357</v>
      </c>
    </row>
    <row r="109" spans="2:11" outlineLevel="1">
      <c r="B109" s="74">
        <f t="shared" si="31"/>
        <v>46388</v>
      </c>
      <c r="C109" s="69">
        <f>IF(F109&lt;&gt;0,-INDEX([11]Delta!$F$1:$EE$997,$L$13,$I109),0)</f>
        <v>24157.17075355351</v>
      </c>
      <c r="D109" s="70">
        <f>IF(F109&lt;&gt;0,VLOOKUP($J109,'Table 1'!$B$13:$C$33,2,FALSE)/12*1000*Study_MW,0)</f>
        <v>0</v>
      </c>
      <c r="E109" s="70">
        <f t="shared" si="32"/>
        <v>24157.17075355351</v>
      </c>
      <c r="F109" s="69">
        <f>INDEX([11]Delta!$F$1:$EE$997,$L$14,$I109)</f>
        <v>1264.98291705</v>
      </c>
      <c r="G109" s="72">
        <f t="shared" si="33"/>
        <v>19.096835560348257</v>
      </c>
      <c r="I109" s="60">
        <f>I97+13</f>
        <v>105</v>
      </c>
      <c r="J109" s="73">
        <f t="shared" si="34"/>
        <v>2027</v>
      </c>
      <c r="K109" s="74">
        <f t="shared" si="36"/>
        <v>46388</v>
      </c>
    </row>
    <row r="110" spans="2:11" outlineLevel="1">
      <c r="B110" s="78">
        <f t="shared" si="31"/>
        <v>46419</v>
      </c>
      <c r="C110" s="75">
        <f>IF(F110&lt;&gt;0,-INDEX([11]Delta!$F$1:$EE$997,$L$13,$I110),0)</f>
        <v>26975.389177232981</v>
      </c>
      <c r="D110" s="71">
        <f>IF(F110&lt;&gt;0,VLOOKUP($J110,'Table 1'!$B$13:$C$33,2,FALSE)/12*1000*Study_MW,0)</f>
        <v>0</v>
      </c>
      <c r="E110" s="71">
        <f t="shared" si="32"/>
        <v>26975.389177232981</v>
      </c>
      <c r="F110" s="75">
        <f>INDEX([11]Delta!$F$1:$EE$997,$L$14,$I110)</f>
        <v>1415.7627215929999</v>
      </c>
      <c r="G110" s="76">
        <f t="shared" si="33"/>
        <v>19.053608889264002</v>
      </c>
      <c r="I110" s="77">
        <f t="shared" si="37"/>
        <v>106</v>
      </c>
      <c r="J110" s="73">
        <f t="shared" si="34"/>
        <v>2027</v>
      </c>
      <c r="K110" s="78">
        <f t="shared" si="36"/>
        <v>46419</v>
      </c>
    </row>
    <row r="111" spans="2:11" outlineLevel="1">
      <c r="B111" s="78">
        <f t="shared" si="31"/>
        <v>46447</v>
      </c>
      <c r="C111" s="75">
        <f>IF(F111&lt;&gt;0,-INDEX([11]Delta!$F$1:$EE$997,$L$13,$I111),0)</f>
        <v>40162.053134977818</v>
      </c>
      <c r="D111" s="71">
        <f>IF(F111&lt;&gt;0,VLOOKUP($J111,'Table 1'!$B$13:$C$33,2,FALSE)/12*1000*Study_MW,0)</f>
        <v>0</v>
      </c>
      <c r="E111" s="71">
        <f t="shared" si="32"/>
        <v>40162.053134977818</v>
      </c>
      <c r="F111" s="75">
        <f>INDEX([11]Delta!$F$1:$EE$997,$L$14,$I111)</f>
        <v>2191.2558922120002</v>
      </c>
      <c r="G111" s="76">
        <f t="shared" si="33"/>
        <v>18.328326361936469</v>
      </c>
      <c r="I111" s="77">
        <f t="shared" si="37"/>
        <v>107</v>
      </c>
      <c r="J111" s="73">
        <f t="shared" si="34"/>
        <v>2027</v>
      </c>
      <c r="K111" s="78">
        <f t="shared" si="36"/>
        <v>46447</v>
      </c>
    </row>
    <row r="112" spans="2:11" outlineLevel="1">
      <c r="B112" s="78">
        <f t="shared" si="31"/>
        <v>46478</v>
      </c>
      <c r="C112" s="75">
        <f>IF(F112&lt;&gt;0,-INDEX([11]Delta!$F$1:$EE$997,$L$13,$I112),0)</f>
        <v>41317.182907685637</v>
      </c>
      <c r="D112" s="71">
        <f>IF(F112&lt;&gt;0,VLOOKUP($J112,'Table 1'!$B$13:$C$33,2,FALSE)/12*1000*Study_MW,0)</f>
        <v>0</v>
      </c>
      <c r="E112" s="71">
        <f t="shared" si="32"/>
        <v>41317.182907685637</v>
      </c>
      <c r="F112" s="75">
        <f>INDEX([11]Delta!$F$1:$EE$997,$L$14,$I112)</f>
        <v>2546.9708031810001</v>
      </c>
      <c r="G112" s="76">
        <f t="shared" si="33"/>
        <v>16.222087373786607</v>
      </c>
      <c r="I112" s="77">
        <f t="shared" si="37"/>
        <v>108</v>
      </c>
      <c r="J112" s="73">
        <f t="shared" si="34"/>
        <v>2027</v>
      </c>
      <c r="K112" s="78">
        <f t="shared" si="36"/>
        <v>46478</v>
      </c>
    </row>
    <row r="113" spans="2:11" outlineLevel="1">
      <c r="B113" s="78">
        <f t="shared" si="31"/>
        <v>46508</v>
      </c>
      <c r="C113" s="75">
        <f>IF(F113&lt;&gt;0,-INDEX([11]Delta!$F$1:$EE$997,$L$13,$I113),0)</f>
        <v>47778.100234657526</v>
      </c>
      <c r="D113" s="71">
        <f>IF(F113&lt;&gt;0,VLOOKUP($J113,'Table 1'!$B$13:$C$33,2,FALSE)/12*1000*Study_MW,0)</f>
        <v>0</v>
      </c>
      <c r="E113" s="71">
        <f t="shared" si="32"/>
        <v>47778.100234657526</v>
      </c>
      <c r="F113" s="75">
        <f>INDEX([11]Delta!$F$1:$EE$997,$L$14,$I113)</f>
        <v>2948.4298735450002</v>
      </c>
      <c r="G113" s="76">
        <f t="shared" si="33"/>
        <v>16.204591014136025</v>
      </c>
      <c r="I113" s="77">
        <f t="shared" si="37"/>
        <v>109</v>
      </c>
      <c r="J113" s="73">
        <f t="shared" si="34"/>
        <v>2027</v>
      </c>
      <c r="K113" s="78">
        <f t="shared" si="36"/>
        <v>46508</v>
      </c>
    </row>
    <row r="114" spans="2:11" outlineLevel="1">
      <c r="B114" s="78">
        <f t="shared" si="31"/>
        <v>46539</v>
      </c>
      <c r="C114" s="75">
        <f>IF(F114&lt;&gt;0,-INDEX([11]Delta!$F$1:$EE$997,$L$13,$I114),0)</f>
        <v>71082.18370115757</v>
      </c>
      <c r="D114" s="71">
        <f>IF(F114&lt;&gt;0,VLOOKUP($J114,'Table 1'!$B$13:$C$33,2,FALSE)/12*1000*Study_MW,0)</f>
        <v>0</v>
      </c>
      <c r="E114" s="71">
        <f t="shared" si="32"/>
        <v>71082.18370115757</v>
      </c>
      <c r="F114" s="75">
        <f>INDEX([11]Delta!$F$1:$EE$997,$L$14,$I114)</f>
        <v>3132.351919493</v>
      </c>
      <c r="G114" s="76">
        <f t="shared" si="33"/>
        <v>22.692911118576635</v>
      </c>
      <c r="I114" s="77">
        <f t="shared" si="37"/>
        <v>110</v>
      </c>
      <c r="J114" s="73">
        <f t="shared" si="34"/>
        <v>2027</v>
      </c>
      <c r="K114" s="78">
        <f t="shared" si="36"/>
        <v>46539</v>
      </c>
    </row>
    <row r="115" spans="2:11" outlineLevel="1">
      <c r="B115" s="78">
        <f t="shared" si="31"/>
        <v>46569</v>
      </c>
      <c r="C115" s="75">
        <f>IF(F115&lt;&gt;0,-INDEX([11]Delta!$F$1:$EE$997,$L$13,$I115),0)</f>
        <v>167622.96282336116</v>
      </c>
      <c r="D115" s="71">
        <f>IF(F115&lt;&gt;0,VLOOKUP($J115,'Table 1'!$B$13:$C$33,2,FALSE)/12*1000*Study_MW,0)</f>
        <v>0</v>
      </c>
      <c r="E115" s="71">
        <f t="shared" si="32"/>
        <v>167622.96282336116</v>
      </c>
      <c r="F115" s="75">
        <f>INDEX([11]Delta!$F$1:$EE$997,$L$14,$I115)</f>
        <v>2835.0463476800001</v>
      </c>
      <c r="G115" s="76">
        <f t="shared" si="33"/>
        <v>59.125298942830987</v>
      </c>
      <c r="I115" s="77">
        <f t="shared" si="37"/>
        <v>111</v>
      </c>
      <c r="J115" s="73">
        <f t="shared" si="34"/>
        <v>2027</v>
      </c>
      <c r="K115" s="78">
        <f t="shared" si="36"/>
        <v>46569</v>
      </c>
    </row>
    <row r="116" spans="2:11" outlineLevel="1">
      <c r="B116" s="78">
        <f t="shared" si="31"/>
        <v>46600</v>
      </c>
      <c r="C116" s="75">
        <f>IF(F116&lt;&gt;0,-INDEX([11]Delta!$F$1:$EE$997,$L$13,$I116),0)</f>
        <v>111151.45672249794</v>
      </c>
      <c r="D116" s="71">
        <f>IF(F116&lt;&gt;0,VLOOKUP($J116,'Table 1'!$B$13:$C$33,2,FALSE)/12*1000*Study_MW,0)</f>
        <v>0</v>
      </c>
      <c r="E116" s="71">
        <f t="shared" si="32"/>
        <v>111151.45672249794</v>
      </c>
      <c r="F116" s="75">
        <f>INDEX([11]Delta!$F$1:$EE$997,$L$14,$I116)</f>
        <v>2839.5332451690001</v>
      </c>
      <c r="G116" s="76">
        <f t="shared" si="33"/>
        <v>39.144270246387819</v>
      </c>
      <c r="I116" s="77">
        <f t="shared" si="37"/>
        <v>112</v>
      </c>
      <c r="J116" s="73">
        <f t="shared" si="34"/>
        <v>2027</v>
      </c>
      <c r="K116" s="78">
        <f t="shared" si="36"/>
        <v>46600</v>
      </c>
    </row>
    <row r="117" spans="2:11" outlineLevel="1">
      <c r="B117" s="78">
        <f t="shared" si="31"/>
        <v>46631</v>
      </c>
      <c r="C117" s="75">
        <f>IF(F117&lt;&gt;0,-INDEX([11]Delta!$F$1:$EE$997,$L$13,$I117),0)</f>
        <v>53121.028679266572</v>
      </c>
      <c r="D117" s="71">
        <f>IF(F117&lt;&gt;0,VLOOKUP($J117,'Table 1'!$B$13:$C$33,2,FALSE)/12*1000*Study_MW,0)</f>
        <v>0</v>
      </c>
      <c r="E117" s="71">
        <f t="shared" si="32"/>
        <v>53121.028679266572</v>
      </c>
      <c r="F117" s="75">
        <f>INDEX([11]Delta!$F$1:$EE$997,$L$14,$I117)</f>
        <v>2502.9156895159999</v>
      </c>
      <c r="G117" s="76">
        <f t="shared" si="33"/>
        <v>21.223658831887711</v>
      </c>
      <c r="I117" s="77">
        <f t="shared" si="37"/>
        <v>113</v>
      </c>
      <c r="J117" s="73">
        <f t="shared" si="34"/>
        <v>2027</v>
      </c>
      <c r="K117" s="78">
        <f t="shared" si="36"/>
        <v>46631</v>
      </c>
    </row>
    <row r="118" spans="2:11" outlineLevel="1">
      <c r="B118" s="78">
        <f t="shared" si="31"/>
        <v>46661</v>
      </c>
      <c r="C118" s="75">
        <f>IF(F118&lt;&gt;0,-INDEX([11]Delta!$F$1:$EE$997,$L$13,$I118),0)</f>
        <v>42595.115602642298</v>
      </c>
      <c r="D118" s="71">
        <f>IF(F118&lt;&gt;0,VLOOKUP($J118,'Table 1'!$B$13:$C$33,2,FALSE)/12*1000*Study_MW,0)</f>
        <v>0</v>
      </c>
      <c r="E118" s="71">
        <f t="shared" si="32"/>
        <v>42595.115602642298</v>
      </c>
      <c r="F118" s="75">
        <f>INDEX([11]Delta!$F$1:$EE$997,$L$14,$I118)</f>
        <v>2029.1534952649999</v>
      </c>
      <c r="G118" s="76">
        <f t="shared" si="33"/>
        <v>20.991568997632449</v>
      </c>
      <c r="I118" s="77">
        <f t="shared" si="37"/>
        <v>114</v>
      </c>
      <c r="J118" s="73">
        <f t="shared" si="34"/>
        <v>2027</v>
      </c>
      <c r="K118" s="78">
        <f t="shared" si="36"/>
        <v>46661</v>
      </c>
    </row>
    <row r="119" spans="2:11" outlineLevel="1">
      <c r="B119" s="78">
        <f t="shared" si="31"/>
        <v>46692</v>
      </c>
      <c r="C119" s="75">
        <f>IF(F119&lt;&gt;0,-INDEX([11]Delta!$F$1:$EE$997,$L$13,$I119),0)</f>
        <v>28820.760651558638</v>
      </c>
      <c r="D119" s="71">
        <f>IF(F119&lt;&gt;0,VLOOKUP($J119,'Table 1'!$B$13:$C$33,2,FALSE)/12*1000*Study_MW,0)</f>
        <v>0</v>
      </c>
      <c r="E119" s="71">
        <f t="shared" si="32"/>
        <v>28820.760651558638</v>
      </c>
      <c r="F119" s="75">
        <f>INDEX([11]Delta!$F$1:$EE$997,$L$14,$I119)</f>
        <v>1366.6750154260001</v>
      </c>
      <c r="G119" s="76">
        <f t="shared" si="33"/>
        <v>21.088232627546095</v>
      </c>
      <c r="I119" s="77">
        <f t="shared" si="37"/>
        <v>115</v>
      </c>
      <c r="J119" s="73">
        <f t="shared" si="34"/>
        <v>2027</v>
      </c>
      <c r="K119" s="78">
        <f t="shared" si="36"/>
        <v>46692</v>
      </c>
    </row>
    <row r="120" spans="2:11" outlineLevel="1">
      <c r="B120" s="82">
        <f t="shared" si="31"/>
        <v>46722</v>
      </c>
      <c r="C120" s="79">
        <f>IF(F120&lt;&gt;0,-INDEX([11]Delta!$F$1:$EE$997,$L$13,$I120),0)</f>
        <v>26438.631033301353</v>
      </c>
      <c r="D120" s="80">
        <f>IF(F120&lt;&gt;0,VLOOKUP($J120,'Table 1'!$B$13:$C$33,2,FALSE)/12*1000*Study_MW,0)</f>
        <v>0</v>
      </c>
      <c r="E120" s="80">
        <f t="shared" si="32"/>
        <v>26438.631033301353</v>
      </c>
      <c r="F120" s="79">
        <f>INDEX([11]Delta!$F$1:$EE$997,$L$14,$I120)</f>
        <v>1048.9903417539999</v>
      </c>
      <c r="G120" s="81">
        <f t="shared" si="33"/>
        <v>25.203884135952809</v>
      </c>
      <c r="I120" s="64">
        <f t="shared" si="37"/>
        <v>116</v>
      </c>
      <c r="J120" s="73">
        <f t="shared" si="34"/>
        <v>2027</v>
      </c>
      <c r="K120" s="82">
        <f t="shared" si="36"/>
        <v>46722</v>
      </c>
    </row>
    <row r="121" spans="2:11" outlineLevel="1">
      <c r="B121" s="74">
        <f t="shared" si="31"/>
        <v>46753</v>
      </c>
      <c r="C121" s="69">
        <f>IF(F121&lt;&gt;0,-INDEX([11]Delta!$F$1:$EE$997,$L$13,$I121),0)</f>
        <v>27142.243023306131</v>
      </c>
      <c r="D121" s="70">
        <f>IF(F121&lt;&gt;0,VLOOKUP($J121,'Table 1'!$B$13:$C$33,2,FALSE)/12*1000*Study_MW,0)</f>
        <v>0</v>
      </c>
      <c r="E121" s="70">
        <f t="shared" si="32"/>
        <v>27142.243023306131</v>
      </c>
      <c r="F121" s="69">
        <f>INDEX([11]Delta!$F$1:$EE$997,$L$14,$I121)</f>
        <v>1258.6579827139999</v>
      </c>
      <c r="G121" s="72">
        <f t="shared" si="33"/>
        <v>21.564430843063711</v>
      </c>
      <c r="I121" s="60">
        <f>I109+13</f>
        <v>118</v>
      </c>
      <c r="J121" s="73">
        <f t="shared" si="34"/>
        <v>2028</v>
      </c>
      <c r="K121" s="74">
        <f t="shared" si="36"/>
        <v>46753</v>
      </c>
    </row>
    <row r="122" spans="2:11" outlineLevel="1">
      <c r="B122" s="78">
        <f t="shared" si="31"/>
        <v>46784</v>
      </c>
      <c r="C122" s="75">
        <f>IF(F122&lt;&gt;0,-INDEX([11]Delta!$F$1:$EE$997,$L$13,$I122),0)</f>
        <v>31183.786140844226</v>
      </c>
      <c r="D122" s="71">
        <f>IF(F122&lt;&gt;0,VLOOKUP($J122,'Table 1'!$B$13:$C$33,2,FALSE)/12*1000*Study_MW,0)</f>
        <v>0</v>
      </c>
      <c r="E122" s="71">
        <f t="shared" si="32"/>
        <v>31183.786140844226</v>
      </c>
      <c r="F122" s="75">
        <f>INDEX([11]Delta!$F$1:$EE$997,$L$14,$I122)</f>
        <v>1493.451743589</v>
      </c>
      <c r="G122" s="76">
        <f t="shared" si="33"/>
        <v>20.880343991500304</v>
      </c>
      <c r="I122" s="77">
        <f t="shared" ref="I122:I132" si="38">I110+13</f>
        <v>119</v>
      </c>
      <c r="J122" s="73">
        <f t="shared" si="34"/>
        <v>2028</v>
      </c>
      <c r="K122" s="78">
        <f t="shared" si="36"/>
        <v>46784</v>
      </c>
    </row>
    <row r="123" spans="2:11" outlineLevel="1">
      <c r="B123" s="78">
        <f t="shared" si="31"/>
        <v>46813</v>
      </c>
      <c r="C123" s="75">
        <f>IF(F123&lt;&gt;0,-INDEX([11]Delta!$F$1:$EE$997,$L$13,$I123),0)</f>
        <v>41412.95287515223</v>
      </c>
      <c r="D123" s="71">
        <f>IF(F123&lt;&gt;0,VLOOKUP($J123,'Table 1'!$B$13:$C$33,2,FALSE)/12*1000*Study_MW,0)</f>
        <v>0</v>
      </c>
      <c r="E123" s="71">
        <f t="shared" si="32"/>
        <v>41412.95287515223</v>
      </c>
      <c r="F123" s="75">
        <f>INDEX([11]Delta!$F$1:$EE$997,$L$14,$I123)</f>
        <v>2180.2996144869999</v>
      </c>
      <c r="G123" s="76">
        <f t="shared" si="33"/>
        <v>18.994156858068443</v>
      </c>
      <c r="I123" s="77">
        <f t="shared" si="38"/>
        <v>120</v>
      </c>
      <c r="J123" s="73">
        <f t="shared" si="34"/>
        <v>2028</v>
      </c>
      <c r="K123" s="78">
        <f t="shared" si="36"/>
        <v>46813</v>
      </c>
    </row>
    <row r="124" spans="2:11" outlineLevel="1">
      <c r="B124" s="78">
        <f t="shared" si="31"/>
        <v>46844</v>
      </c>
      <c r="C124" s="75">
        <f>IF(F124&lt;&gt;0,-INDEX([11]Delta!$F$1:$EE$997,$L$13,$I124),0)</f>
        <v>46085.035611256957</v>
      </c>
      <c r="D124" s="71">
        <f>IF(F124&lt;&gt;0,VLOOKUP($J124,'Table 1'!$B$13:$C$33,2,FALSE)/12*1000*Study_MW,0)</f>
        <v>0</v>
      </c>
      <c r="E124" s="71">
        <f t="shared" si="32"/>
        <v>46085.035611256957</v>
      </c>
      <c r="F124" s="75">
        <f>INDEX([11]Delta!$F$1:$EE$997,$L$14,$I124)</f>
        <v>2534.23595312</v>
      </c>
      <c r="G124" s="76">
        <f t="shared" si="33"/>
        <v>18.184982165737097</v>
      </c>
      <c r="I124" s="77">
        <f t="shared" si="38"/>
        <v>121</v>
      </c>
      <c r="J124" s="73">
        <f t="shared" si="34"/>
        <v>2028</v>
      </c>
      <c r="K124" s="78">
        <f t="shared" si="36"/>
        <v>46844</v>
      </c>
    </row>
    <row r="125" spans="2:11" outlineLevel="1">
      <c r="B125" s="78">
        <f t="shared" si="31"/>
        <v>46874</v>
      </c>
      <c r="C125" s="75">
        <f>IF(F125&lt;&gt;0,-INDEX([11]Delta!$F$1:$EE$997,$L$13,$I125),0)</f>
        <v>55564.320345565677</v>
      </c>
      <c r="D125" s="71">
        <f>IF(F125&lt;&gt;0,VLOOKUP($J125,'Table 1'!$B$13:$C$33,2,FALSE)/12*1000*Study_MW,0)</f>
        <v>0</v>
      </c>
      <c r="E125" s="71">
        <f t="shared" si="32"/>
        <v>55564.320345565677</v>
      </c>
      <c r="F125" s="75">
        <f>INDEX([11]Delta!$F$1:$EE$997,$L$14,$I125)</f>
        <v>2933.6877329220001</v>
      </c>
      <c r="G125" s="76">
        <f t="shared" si="33"/>
        <v>18.940093630968256</v>
      </c>
      <c r="I125" s="77">
        <f t="shared" si="38"/>
        <v>122</v>
      </c>
      <c r="J125" s="73">
        <f t="shared" si="34"/>
        <v>2028</v>
      </c>
      <c r="K125" s="78">
        <f t="shared" si="36"/>
        <v>46874</v>
      </c>
    </row>
    <row r="126" spans="2:11" outlineLevel="1">
      <c r="B126" s="78">
        <f t="shared" si="31"/>
        <v>46905</v>
      </c>
      <c r="C126" s="75">
        <f>IF(F126&lt;&gt;0,-INDEX([11]Delta!$F$1:$EE$997,$L$13,$I126),0)</f>
        <v>84683.035955503583</v>
      </c>
      <c r="D126" s="71">
        <f>IF(F126&lt;&gt;0,VLOOKUP($J126,'Table 1'!$B$13:$C$33,2,FALSE)/12*1000*Study_MW,0)</f>
        <v>0</v>
      </c>
      <c r="E126" s="71">
        <f t="shared" si="32"/>
        <v>84683.035955503583</v>
      </c>
      <c r="F126" s="75">
        <f>INDEX([11]Delta!$F$1:$EE$997,$L$14,$I126)</f>
        <v>3116.6901466210002</v>
      </c>
      <c r="G126" s="76">
        <f t="shared" si="33"/>
        <v>27.170822883151793</v>
      </c>
      <c r="I126" s="77">
        <f t="shared" si="38"/>
        <v>123</v>
      </c>
      <c r="J126" s="73">
        <f t="shared" si="34"/>
        <v>2028</v>
      </c>
      <c r="K126" s="78">
        <f t="shared" si="36"/>
        <v>46905</v>
      </c>
    </row>
    <row r="127" spans="2:11" outlineLevel="1">
      <c r="B127" s="78">
        <f t="shared" si="31"/>
        <v>46935</v>
      </c>
      <c r="C127" s="75">
        <f>IF(F127&lt;&gt;0,-INDEX([11]Delta!$F$1:$EE$997,$L$13,$I127),0)</f>
        <v>218908.96381112933</v>
      </c>
      <c r="D127" s="71">
        <f>IF(F127&lt;&gt;0,VLOOKUP($J127,'Table 1'!$B$13:$C$33,2,FALSE)/12*1000*Study_MW,0)</f>
        <v>0</v>
      </c>
      <c r="E127" s="71">
        <f t="shared" si="32"/>
        <v>218908.96381112933</v>
      </c>
      <c r="F127" s="75">
        <f>INDEX([11]Delta!$F$1:$EE$997,$L$14,$I127)</f>
        <v>2820.871060685</v>
      </c>
      <c r="G127" s="76">
        <f t="shared" si="33"/>
        <v>77.603321492465184</v>
      </c>
      <c r="I127" s="77">
        <f t="shared" si="38"/>
        <v>124</v>
      </c>
      <c r="J127" s="73">
        <f t="shared" si="34"/>
        <v>2028</v>
      </c>
      <c r="K127" s="78">
        <f t="shared" si="36"/>
        <v>46935</v>
      </c>
    </row>
    <row r="128" spans="2:11" outlineLevel="1">
      <c r="B128" s="78">
        <f t="shared" si="31"/>
        <v>46966</v>
      </c>
      <c r="C128" s="75">
        <f>IF(F128&lt;&gt;0,-INDEX([11]Delta!$F$1:$EE$997,$L$13,$I128),0)</f>
        <v>155483.99397861958</v>
      </c>
      <c r="D128" s="71">
        <f>IF(F128&lt;&gt;0,VLOOKUP($J128,'Table 1'!$B$13:$C$33,2,FALSE)/12*1000*Study_MW,0)</f>
        <v>0</v>
      </c>
      <c r="E128" s="71">
        <f t="shared" si="32"/>
        <v>155483.99397861958</v>
      </c>
      <c r="F128" s="75">
        <f>INDEX([11]Delta!$F$1:$EE$997,$L$14,$I128)</f>
        <v>2825.3355253630002</v>
      </c>
      <c r="G128" s="76">
        <f t="shared" si="33"/>
        <v>55.032045781055658</v>
      </c>
      <c r="I128" s="77">
        <f t="shared" si="38"/>
        <v>125</v>
      </c>
      <c r="J128" s="73">
        <f t="shared" si="34"/>
        <v>2028</v>
      </c>
      <c r="K128" s="78">
        <f t="shared" si="36"/>
        <v>46966</v>
      </c>
    </row>
    <row r="129" spans="2:11" outlineLevel="1">
      <c r="B129" s="78">
        <f t="shared" si="31"/>
        <v>46997</v>
      </c>
      <c r="C129" s="75">
        <f>IF(F129&lt;&gt;0,-INDEX([11]Delta!$F$1:$EE$997,$L$13,$I129),0)</f>
        <v>63588.272461861372</v>
      </c>
      <c r="D129" s="71">
        <f>IF(F129&lt;&gt;0,VLOOKUP($J129,'Table 1'!$B$13:$C$33,2,FALSE)/12*1000*Study_MW,0)</f>
        <v>0</v>
      </c>
      <c r="E129" s="71">
        <f t="shared" si="32"/>
        <v>63588.272461861372</v>
      </c>
      <c r="F129" s="75">
        <f>INDEX([11]Delta!$F$1:$EE$997,$L$14,$I129)</f>
        <v>2490.4010605520002</v>
      </c>
      <c r="G129" s="76">
        <f t="shared" si="33"/>
        <v>25.533346202385154</v>
      </c>
      <c r="I129" s="77">
        <f t="shared" si="38"/>
        <v>126</v>
      </c>
      <c r="J129" s="73">
        <f t="shared" si="34"/>
        <v>2028</v>
      </c>
      <c r="K129" s="78">
        <f t="shared" si="36"/>
        <v>46997</v>
      </c>
    </row>
    <row r="130" spans="2:11" outlineLevel="1">
      <c r="B130" s="78">
        <f t="shared" si="31"/>
        <v>47027</v>
      </c>
      <c r="C130" s="75">
        <f>IF(F130&lt;&gt;0,-INDEX([11]Delta!$F$1:$EE$997,$L$13,$I130),0)</f>
        <v>44609.31756208837</v>
      </c>
      <c r="D130" s="71">
        <f>IF(F130&lt;&gt;0,VLOOKUP($J130,'Table 1'!$B$13:$C$33,2,FALSE)/12*1000*Study_MW,0)</f>
        <v>0</v>
      </c>
      <c r="E130" s="71">
        <f t="shared" si="32"/>
        <v>44609.31756208837</v>
      </c>
      <c r="F130" s="75">
        <f>INDEX([11]Delta!$F$1:$EE$997,$L$14,$I130)</f>
        <v>2019.0077265059999</v>
      </c>
      <c r="G130" s="76">
        <f t="shared" si="33"/>
        <v>22.094674020533425</v>
      </c>
      <c r="I130" s="77">
        <f t="shared" si="38"/>
        <v>127</v>
      </c>
      <c r="J130" s="73">
        <f t="shared" si="34"/>
        <v>2028</v>
      </c>
      <c r="K130" s="78">
        <f t="shared" si="36"/>
        <v>47027</v>
      </c>
    </row>
    <row r="131" spans="2:11" outlineLevel="1">
      <c r="B131" s="78">
        <f t="shared" si="31"/>
        <v>47058</v>
      </c>
      <c r="C131" s="75">
        <f>IF(F131&lt;&gt;0,-INDEX([11]Delta!$F$1:$EE$997,$L$13,$I131),0)</f>
        <v>30890.821583002806</v>
      </c>
      <c r="D131" s="71">
        <f>IF(F131&lt;&gt;0,VLOOKUP($J131,'Table 1'!$B$13:$C$33,2,FALSE)/12*1000*Study_MW,0)</f>
        <v>0</v>
      </c>
      <c r="E131" s="71">
        <f t="shared" si="32"/>
        <v>30890.821583002806</v>
      </c>
      <c r="F131" s="75">
        <f>INDEX([11]Delta!$F$1:$EE$997,$L$14,$I131)</f>
        <v>1359.8416379939999</v>
      </c>
      <c r="G131" s="76">
        <f t="shared" si="33"/>
        <v>22.716484566961839</v>
      </c>
      <c r="I131" s="77">
        <f t="shared" si="38"/>
        <v>128</v>
      </c>
      <c r="J131" s="73">
        <f t="shared" si="34"/>
        <v>2028</v>
      </c>
      <c r="K131" s="78">
        <f t="shared" si="36"/>
        <v>47058</v>
      </c>
    </row>
    <row r="132" spans="2:11" outlineLevel="1">
      <c r="B132" s="82">
        <f t="shared" si="31"/>
        <v>47088</v>
      </c>
      <c r="C132" s="79">
        <f>IF(F132&lt;&gt;0,-INDEX([11]Delta!$F$1:$EE$997,$L$13,$I132),0)</f>
        <v>29707.389174118638</v>
      </c>
      <c r="D132" s="80">
        <f>IF(F132&lt;&gt;0,VLOOKUP($J132,'Table 1'!$B$13:$C$33,2,FALSE)/12*1000*Study_MW,0)</f>
        <v>0</v>
      </c>
      <c r="E132" s="80">
        <f t="shared" si="32"/>
        <v>29707.389174118638</v>
      </c>
      <c r="F132" s="79">
        <f>INDEX([11]Delta!$F$1:$EE$997,$L$14,$I132)</f>
        <v>1043.745391468</v>
      </c>
      <c r="G132" s="81">
        <f t="shared" si="33"/>
        <v>28.462294939895244</v>
      </c>
      <c r="I132" s="64">
        <f t="shared" si="38"/>
        <v>129</v>
      </c>
      <c r="J132" s="73">
        <f t="shared" si="34"/>
        <v>2028</v>
      </c>
      <c r="K132" s="82">
        <f t="shared" si="36"/>
        <v>47088</v>
      </c>
    </row>
    <row r="133" spans="2:11" outlineLevel="1">
      <c r="B133" s="74">
        <f t="shared" si="31"/>
        <v>47119</v>
      </c>
      <c r="C133" s="69">
        <f>IF(F133&lt;&gt;0,-INDEX([12]Delta!$F$1:$EE$65554,$L$13,$I133),0)</f>
        <v>31527.093872100115</v>
      </c>
      <c r="D133" s="70">
        <f>IF(F133&lt;&gt;0,VLOOKUP($J133,'Table 1'!$B$13:$C$33,2,FALSE)/12*1000*Study_MW,0)</f>
        <v>0</v>
      </c>
      <c r="E133" s="70">
        <f t="shared" si="32"/>
        <v>31527.093872100115</v>
      </c>
      <c r="F133" s="69">
        <f>INDEX([12]Delta!$F$1:$EE$65554,$L$14,$I133)</f>
        <v>1252.364720581</v>
      </c>
      <c r="G133" s="72">
        <f t="shared" si="33"/>
        <v>25.174051419680673</v>
      </c>
      <c r="I133" s="60">
        <f>I13</f>
        <v>1</v>
      </c>
      <c r="J133" s="73">
        <f t="shared" si="34"/>
        <v>2029</v>
      </c>
      <c r="K133" s="74">
        <f t="shared" si="36"/>
        <v>47119</v>
      </c>
    </row>
    <row r="134" spans="2:11" outlineLevel="1">
      <c r="B134" s="78">
        <f t="shared" si="31"/>
        <v>47150</v>
      </c>
      <c r="C134" s="75">
        <f>IF(F134&lt;&gt;0,-INDEX([12]Delta!$F$1:$EE$65554,$L$13,$I134),0)</f>
        <v>33228.585438728333</v>
      </c>
      <c r="D134" s="71">
        <f>IF(F134&lt;&gt;0,VLOOKUP($J134,'Table 1'!$B$13:$C$33,2,FALSE)/12*1000*Study_MW,0)</f>
        <v>0</v>
      </c>
      <c r="E134" s="71">
        <f t="shared" si="32"/>
        <v>33228.585438728333</v>
      </c>
      <c r="F134" s="75">
        <f>INDEX([12]Delta!$F$1:$EE$65554,$L$14,$I134)</f>
        <v>1401.6404838609999</v>
      </c>
      <c r="G134" s="76">
        <f t="shared" si="33"/>
        <v>23.706924722376666</v>
      </c>
      <c r="I134" s="77">
        <f t="shared" ref="I134:I197" si="39">I14</f>
        <v>2</v>
      </c>
      <c r="J134" s="73">
        <f t="shared" si="34"/>
        <v>2029</v>
      </c>
      <c r="K134" s="78">
        <f t="shared" si="36"/>
        <v>47150</v>
      </c>
    </row>
    <row r="135" spans="2:11" outlineLevel="1">
      <c r="B135" s="78">
        <f t="shared" si="31"/>
        <v>47178</v>
      </c>
      <c r="C135" s="75">
        <f>IF(F135&lt;&gt;0,-INDEX([12]Delta!$F$1:$EE$65554,$L$13,$I135),0)</f>
        <v>45701.324773550034</v>
      </c>
      <c r="D135" s="71">
        <f>IF(F135&lt;&gt;0,VLOOKUP($J135,'Table 1'!$B$13:$C$33,2,FALSE)/12*1000*Study_MW,0)</f>
        <v>0</v>
      </c>
      <c r="E135" s="71">
        <f t="shared" si="32"/>
        <v>45701.324773550034</v>
      </c>
      <c r="F135" s="75">
        <f>INDEX([12]Delta!$F$1:$EE$65554,$L$14,$I135)</f>
        <v>2169.3981190149998</v>
      </c>
      <c r="G135" s="76">
        <f t="shared" si="33"/>
        <v>21.066361389812766</v>
      </c>
      <c r="I135" s="77">
        <f t="shared" si="39"/>
        <v>3</v>
      </c>
      <c r="J135" s="73">
        <f t="shared" si="34"/>
        <v>2029</v>
      </c>
      <c r="K135" s="78">
        <f t="shared" si="36"/>
        <v>47178</v>
      </c>
    </row>
    <row r="136" spans="2:11" outlineLevel="1">
      <c r="B136" s="78">
        <f t="shared" si="31"/>
        <v>47209</v>
      </c>
      <c r="C136" s="75">
        <f>IF(F136&lt;&gt;0,-INDEX([12]Delta!$F$1:$EE$65554,$L$13,$I136),0)</f>
        <v>49428.434749111533</v>
      </c>
      <c r="D136" s="71">
        <f>IF(F136&lt;&gt;0,VLOOKUP($J136,'Table 1'!$B$13:$C$33,2,FALSE)/12*1000*Study_MW,0)</f>
        <v>0</v>
      </c>
      <c r="E136" s="71">
        <f t="shared" si="32"/>
        <v>49428.434749111533</v>
      </c>
      <c r="F136" s="75">
        <f>INDEX([12]Delta!$F$1:$EE$65554,$L$14,$I136)</f>
        <v>2521.5647672059999</v>
      </c>
      <c r="G136" s="76">
        <f t="shared" si="33"/>
        <v>19.602286402454901</v>
      </c>
      <c r="I136" s="77">
        <f t="shared" si="39"/>
        <v>4</v>
      </c>
      <c r="J136" s="73">
        <f t="shared" si="34"/>
        <v>2029</v>
      </c>
      <c r="K136" s="78">
        <f t="shared" si="36"/>
        <v>47209</v>
      </c>
    </row>
    <row r="137" spans="2:11" outlineLevel="1">
      <c r="B137" s="78">
        <f t="shared" si="31"/>
        <v>47239</v>
      </c>
      <c r="C137" s="75">
        <f>IF(F137&lt;&gt;0,-INDEX([12]Delta!$F$1:$EE$65554,$L$13,$I137),0)</f>
        <v>58319.090701922774</v>
      </c>
      <c r="D137" s="71">
        <f>IF(F137&lt;&gt;0,VLOOKUP($J137,'Table 1'!$B$13:$C$33,2,FALSE)/12*1000*Study_MW,0)</f>
        <v>0</v>
      </c>
      <c r="E137" s="71">
        <f t="shared" si="32"/>
        <v>58319.090701922774</v>
      </c>
      <c r="F137" s="75">
        <f>INDEX([12]Delta!$F$1:$EE$65554,$L$14,$I137)</f>
        <v>2919.0192869389998</v>
      </c>
      <c r="G137" s="76">
        <f t="shared" si="33"/>
        <v>19.979001496450714</v>
      </c>
      <c r="I137" s="77">
        <f t="shared" si="39"/>
        <v>5</v>
      </c>
      <c r="J137" s="73">
        <f t="shared" si="34"/>
        <v>2029</v>
      </c>
      <c r="K137" s="78">
        <f t="shared" si="36"/>
        <v>47239</v>
      </c>
    </row>
    <row r="138" spans="2:11" outlineLevel="1">
      <c r="B138" s="78">
        <f t="shared" si="31"/>
        <v>47270</v>
      </c>
      <c r="C138" s="75">
        <f>IF(F138&lt;&gt;0,-INDEX([12]Delta!$F$1:$EE$65554,$L$13,$I138),0)</f>
        <v>88245.830478429794</v>
      </c>
      <c r="D138" s="71">
        <f>IF(F138&lt;&gt;0,VLOOKUP($J138,'Table 1'!$B$13:$C$33,2,FALSE)/12*1000*Study_MW,0)</f>
        <v>0</v>
      </c>
      <c r="E138" s="71">
        <f t="shared" si="32"/>
        <v>88245.830478429794</v>
      </c>
      <c r="F138" s="75">
        <f>INDEX([12]Delta!$F$1:$EE$65554,$L$14,$I138)</f>
        <v>3101.1067084790002</v>
      </c>
      <c r="G138" s="76">
        <f t="shared" si="33"/>
        <v>28.456237973736712</v>
      </c>
      <c r="I138" s="77">
        <f t="shared" si="39"/>
        <v>6</v>
      </c>
      <c r="J138" s="73">
        <f t="shared" si="34"/>
        <v>2029</v>
      </c>
      <c r="K138" s="78">
        <f t="shared" si="36"/>
        <v>47270</v>
      </c>
    </row>
    <row r="139" spans="2:11" outlineLevel="1">
      <c r="B139" s="78">
        <f t="shared" si="31"/>
        <v>47300</v>
      </c>
      <c r="C139" s="75">
        <f>IF(F139&lt;&gt;0,-INDEX([12]Delta!$F$1:$EE$65554,$L$13,$I139),0)</f>
        <v>219348.40014097095</v>
      </c>
      <c r="D139" s="71">
        <f>IF(F139&lt;&gt;0,VLOOKUP($J139,'Table 1'!$B$13:$C$33,2,FALSE)/12*1000*Study_MW,0)</f>
        <v>0</v>
      </c>
      <c r="E139" s="71">
        <f t="shared" si="32"/>
        <v>219348.40014097095</v>
      </c>
      <c r="F139" s="75">
        <f>INDEX([12]Delta!$F$1:$EE$65554,$L$14,$I139)</f>
        <v>2806.7667800569998</v>
      </c>
      <c r="G139" s="76">
        <f t="shared" si="33"/>
        <v>78.149849036091425</v>
      </c>
      <c r="I139" s="77">
        <f t="shared" si="39"/>
        <v>7</v>
      </c>
      <c r="J139" s="73">
        <f t="shared" si="34"/>
        <v>2029</v>
      </c>
      <c r="K139" s="78">
        <f t="shared" si="36"/>
        <v>47300</v>
      </c>
    </row>
    <row r="140" spans="2:11" outlineLevel="1">
      <c r="B140" s="78">
        <f t="shared" si="31"/>
        <v>47331</v>
      </c>
      <c r="C140" s="75">
        <f>IF(F140&lt;&gt;0,-INDEX([12]Delta!$F$1:$EE$65554,$L$13,$I140),0)</f>
        <v>186102.10307356715</v>
      </c>
      <c r="D140" s="71">
        <f>IF(F140&lt;&gt;0,VLOOKUP($J140,'Table 1'!$B$13:$C$33,2,FALSE)/12*1000*Study_MW,0)</f>
        <v>0</v>
      </c>
      <c r="E140" s="71">
        <f t="shared" si="32"/>
        <v>186102.10307356715</v>
      </c>
      <c r="F140" s="75">
        <f>INDEX([12]Delta!$F$1:$EE$65554,$L$14,$I140)</f>
        <v>2811.2089165420002</v>
      </c>
      <c r="G140" s="76">
        <f t="shared" si="33"/>
        <v>66.200025895793914</v>
      </c>
      <c r="I140" s="77">
        <f t="shared" si="39"/>
        <v>8</v>
      </c>
      <c r="J140" s="73">
        <f t="shared" si="34"/>
        <v>2029</v>
      </c>
      <c r="K140" s="78">
        <f t="shared" si="36"/>
        <v>47331</v>
      </c>
    </row>
    <row r="141" spans="2:11" outlineLevel="1">
      <c r="B141" s="78">
        <f t="shared" si="31"/>
        <v>47362</v>
      </c>
      <c r="C141" s="75">
        <f>IF(F141&lt;&gt;0,-INDEX([12]Delta!$F$1:$EE$65554,$L$13,$I141),0)</f>
        <v>71022.281021162868</v>
      </c>
      <c r="D141" s="71">
        <f>IF(F141&lt;&gt;0,VLOOKUP($J141,'Table 1'!$B$13:$C$33,2,FALSE)/12*1000*Study_MW,0)</f>
        <v>0</v>
      </c>
      <c r="E141" s="71">
        <f t="shared" si="32"/>
        <v>71022.281021162868</v>
      </c>
      <c r="F141" s="75">
        <f>INDEX([12]Delta!$F$1:$EE$65554,$L$14,$I141)</f>
        <v>2477.949120067</v>
      </c>
      <c r="G141" s="76">
        <f t="shared" si="33"/>
        <v>28.661718856940265</v>
      </c>
      <c r="I141" s="77">
        <f t="shared" si="39"/>
        <v>9</v>
      </c>
      <c r="J141" s="73">
        <f t="shared" si="34"/>
        <v>2029</v>
      </c>
      <c r="K141" s="78">
        <f t="shared" si="36"/>
        <v>47362</v>
      </c>
    </row>
    <row r="142" spans="2:11" outlineLevel="1">
      <c r="B142" s="78">
        <f t="shared" ref="B142:B205" si="40">EDATE(B141,1)</f>
        <v>47392</v>
      </c>
      <c r="C142" s="75">
        <f>IF(F142&lt;&gt;0,-INDEX([12]Delta!$F$1:$EE$65554,$L$13,$I142),0)</f>
        <v>49581.712905883789</v>
      </c>
      <c r="D142" s="71">
        <f>IF(F142&lt;&gt;0,VLOOKUP($J142,'Table 1'!$B$13:$C$33,2,FALSE)/12*1000*Study_MW,0)</f>
        <v>0</v>
      </c>
      <c r="E142" s="71">
        <f t="shared" ref="E142:E192" si="41">C142+D142</f>
        <v>49581.712905883789</v>
      </c>
      <c r="F142" s="75">
        <f>INDEX([12]Delta!$F$1:$EE$65554,$L$14,$I142)</f>
        <v>2008.9126867550001</v>
      </c>
      <c r="G142" s="76">
        <f t="shared" ref="G142:G192" si="42">IF(ISNUMBER($F142),E142/$F142,"")</f>
        <v>24.680870021271662</v>
      </c>
      <c r="I142" s="77">
        <f t="shared" si="39"/>
        <v>10</v>
      </c>
      <c r="J142" s="73">
        <f t="shared" ref="J142:J192" si="43">YEAR(B142)</f>
        <v>2029</v>
      </c>
      <c r="K142" s="78">
        <f t="shared" si="36"/>
        <v>47392</v>
      </c>
    </row>
    <row r="143" spans="2:11" outlineLevel="1">
      <c r="B143" s="78">
        <f t="shared" si="40"/>
        <v>47423</v>
      </c>
      <c r="C143" s="75">
        <f>IF(F143&lt;&gt;0,-INDEX([12]Delta!$F$1:$EE$65554,$L$13,$I143),0)</f>
        <v>33664.153717458248</v>
      </c>
      <c r="D143" s="71">
        <f>IF(F143&lt;&gt;0,VLOOKUP($J143,'Table 1'!$B$13:$C$33,2,FALSE)/12*1000*Study_MW,0)</f>
        <v>0</v>
      </c>
      <c r="E143" s="71">
        <f t="shared" si="41"/>
        <v>33664.153717458248</v>
      </c>
      <c r="F143" s="75">
        <f>INDEX([12]Delta!$F$1:$EE$65554,$L$14,$I143)</f>
        <v>1353.0424312560001</v>
      </c>
      <c r="G143" s="76">
        <f t="shared" si="42"/>
        <v>24.880338516958808</v>
      </c>
      <c r="I143" s="77">
        <f t="shared" si="39"/>
        <v>11</v>
      </c>
      <c r="J143" s="73">
        <f t="shared" si="43"/>
        <v>2029</v>
      </c>
      <c r="K143" s="78">
        <f t="shared" si="36"/>
        <v>47423</v>
      </c>
    </row>
    <row r="144" spans="2:11" outlineLevel="1">
      <c r="B144" s="82">
        <f t="shared" si="40"/>
        <v>47453</v>
      </c>
      <c r="C144" s="79">
        <f>IF(F144&lt;&gt;0,-INDEX([12]Delta!$F$1:$EE$65554,$L$13,$I144),0)</f>
        <v>33126.403446435928</v>
      </c>
      <c r="D144" s="80">
        <f>IF(F144&lt;&gt;0,VLOOKUP($J144,'Table 1'!$B$13:$C$33,2,FALSE)/12*1000*Study_MW,0)</f>
        <v>0</v>
      </c>
      <c r="E144" s="80">
        <f t="shared" si="41"/>
        <v>33126.403446435928</v>
      </c>
      <c r="F144" s="79">
        <f>INDEX([12]Delta!$F$1:$EE$65554,$L$14,$I144)</f>
        <v>1038.5266640750001</v>
      </c>
      <c r="G144" s="81">
        <f t="shared" si="42"/>
        <v>31.897499209556756</v>
      </c>
      <c r="I144" s="64">
        <f t="shared" si="39"/>
        <v>12</v>
      </c>
      <c r="J144" s="73">
        <f t="shared" si="43"/>
        <v>2029</v>
      </c>
      <c r="K144" s="82">
        <f t="shared" si="36"/>
        <v>47453</v>
      </c>
    </row>
    <row r="145" spans="2:11" outlineLevel="1">
      <c r="B145" s="74">
        <f t="shared" si="40"/>
        <v>47484</v>
      </c>
      <c r="C145" s="69">
        <f>IF(F145&lt;&gt;0,-INDEX([12]Delta!$F$1:$EE$65554,$L$13,$I145),0)</f>
        <v>-71.44088688492775</v>
      </c>
      <c r="D145" s="70">
        <f>IF(F145&lt;&gt;0,VLOOKUP($J145,'Table 1'!$B$13:$C$33,2,FALSE)/12*1000*Study_MW,0)</f>
        <v>102525.13003133138</v>
      </c>
      <c r="E145" s="70">
        <f t="shared" si="41"/>
        <v>102453.68914444646</v>
      </c>
      <c r="F145" s="69">
        <f>INDEX([12]Delta!$F$1:$EE$65554,$L$14,$I145)</f>
        <v>1246.1028659890001</v>
      </c>
      <c r="G145" s="72">
        <f t="shared" si="42"/>
        <v>82.219286979274841</v>
      </c>
      <c r="I145" s="60">
        <f>I25</f>
        <v>14</v>
      </c>
      <c r="J145" s="73">
        <f t="shared" si="43"/>
        <v>2030</v>
      </c>
      <c r="K145" s="74">
        <f t="shared" si="36"/>
        <v>47484</v>
      </c>
    </row>
    <row r="146" spans="2:11" outlineLevel="1">
      <c r="B146" s="78">
        <f t="shared" si="40"/>
        <v>47515</v>
      </c>
      <c r="C146" s="75">
        <f>IF(F146&lt;&gt;0,-INDEX([12]Delta!$F$1:$EE$65554,$L$13,$I146),0)</f>
        <v>812.28939937055111</v>
      </c>
      <c r="D146" s="71">
        <f>IF(F146&lt;&gt;0,VLOOKUP($J146,'Table 1'!$B$13:$C$33,2,FALSE)/12*1000*Study_MW,0)</f>
        <v>102525.13003133138</v>
      </c>
      <c r="E146" s="71">
        <f t="shared" si="41"/>
        <v>103337.41943070194</v>
      </c>
      <c r="F146" s="75">
        <f>INDEX([12]Delta!$F$1:$EE$65554,$L$14,$I146)</f>
        <v>1394.632279642</v>
      </c>
      <c r="G146" s="76">
        <f t="shared" si="42"/>
        <v>74.096534935523295</v>
      </c>
      <c r="I146" s="77">
        <f t="shared" si="39"/>
        <v>15</v>
      </c>
      <c r="J146" s="73">
        <f t="shared" si="43"/>
        <v>2030</v>
      </c>
      <c r="K146" s="78">
        <f t="shared" si="36"/>
        <v>47515</v>
      </c>
    </row>
    <row r="147" spans="2:11" outlineLevel="1">
      <c r="B147" s="78">
        <f t="shared" si="40"/>
        <v>47543</v>
      </c>
      <c r="C147" s="75">
        <f>IF(F147&lt;&gt;0,-INDEX([12]Delta!$F$1:$EE$65554,$L$13,$I147),0)</f>
        <v>18824.992516621947</v>
      </c>
      <c r="D147" s="71">
        <f>IF(F147&lt;&gt;0,VLOOKUP($J147,'Table 1'!$B$13:$C$33,2,FALSE)/12*1000*Study_MW,0)</f>
        <v>102525.13003133138</v>
      </c>
      <c r="E147" s="71">
        <f t="shared" si="41"/>
        <v>121350.12254795333</v>
      </c>
      <c r="F147" s="75">
        <f>INDEX([12]Delta!$F$1:$EE$65554,$L$14,$I147)</f>
        <v>2158.5511316850002</v>
      </c>
      <c r="G147" s="76">
        <f t="shared" si="42"/>
        <v>56.21832198768692</v>
      </c>
      <c r="I147" s="77">
        <f t="shared" si="39"/>
        <v>16</v>
      </c>
      <c r="J147" s="73">
        <f t="shared" si="43"/>
        <v>2030</v>
      </c>
      <c r="K147" s="78">
        <f t="shared" si="36"/>
        <v>47543</v>
      </c>
    </row>
    <row r="148" spans="2:11" outlineLevel="1">
      <c r="B148" s="78">
        <f t="shared" si="40"/>
        <v>47574</v>
      </c>
      <c r="C148" s="75">
        <f>IF(F148&lt;&gt;0,-INDEX([12]Delta!$F$1:$EE$65554,$L$13,$I148),0)</f>
        <v>20201.830726876855</v>
      </c>
      <c r="D148" s="71">
        <f>IF(F148&lt;&gt;0,VLOOKUP($J148,'Table 1'!$B$13:$C$33,2,FALSE)/12*1000*Study_MW,0)</f>
        <v>102525.13003133138</v>
      </c>
      <c r="E148" s="71">
        <f t="shared" si="41"/>
        <v>122726.96075820824</v>
      </c>
      <c r="F148" s="75">
        <f>INDEX([12]Delta!$F$1:$EE$65554,$L$14,$I148)</f>
        <v>2508.9569500490002</v>
      </c>
      <c r="G148" s="76">
        <f t="shared" si="42"/>
        <v>48.915530717181646</v>
      </c>
      <c r="I148" s="77">
        <f t="shared" si="39"/>
        <v>17</v>
      </c>
      <c r="J148" s="73">
        <f t="shared" si="43"/>
        <v>2030</v>
      </c>
      <c r="K148" s="78">
        <f t="shared" si="36"/>
        <v>47574</v>
      </c>
    </row>
    <row r="149" spans="2:11" outlineLevel="1">
      <c r="B149" s="78">
        <f t="shared" si="40"/>
        <v>47604</v>
      </c>
      <c r="C149" s="75">
        <f>IF(F149&lt;&gt;0,-INDEX([12]Delta!$F$1:$EE$65554,$L$13,$I149),0)</f>
        <v>31713.363025411963</v>
      </c>
      <c r="D149" s="71">
        <f>IF(F149&lt;&gt;0,VLOOKUP($J149,'Table 1'!$B$13:$C$33,2,FALSE)/12*1000*Study_MW,0)</f>
        <v>102525.13003133138</v>
      </c>
      <c r="E149" s="71">
        <f t="shared" si="41"/>
        <v>134238.49305674335</v>
      </c>
      <c r="F149" s="75">
        <f>INDEX([12]Delta!$F$1:$EE$65554,$L$14,$I149)</f>
        <v>2904.424191093</v>
      </c>
      <c r="G149" s="76">
        <f t="shared" si="42"/>
        <v>46.218625181684082</v>
      </c>
      <c r="I149" s="77">
        <f t="shared" si="39"/>
        <v>18</v>
      </c>
      <c r="J149" s="73">
        <f t="shared" si="43"/>
        <v>2030</v>
      </c>
      <c r="K149" s="78">
        <f t="shared" si="36"/>
        <v>47604</v>
      </c>
    </row>
    <row r="150" spans="2:11" outlineLevel="1">
      <c r="B150" s="78">
        <f t="shared" si="40"/>
        <v>47635</v>
      </c>
      <c r="C150" s="75">
        <f>IF(F150&lt;&gt;0,-INDEX([12]Delta!$F$1:$EE$65554,$L$13,$I150),0)</f>
        <v>41523.586240559816</v>
      </c>
      <c r="D150" s="71">
        <f>IF(F150&lt;&gt;0,VLOOKUP($J150,'Table 1'!$B$13:$C$33,2,FALSE)/12*1000*Study_MW,0)</f>
        <v>102525.13003133138</v>
      </c>
      <c r="E150" s="71">
        <f t="shared" si="41"/>
        <v>144048.7162718912</v>
      </c>
      <c r="F150" s="75">
        <f>INDEX([12]Delta!$F$1:$EE$65554,$L$14,$I150)</f>
        <v>3085.6011669569998</v>
      </c>
      <c r="G150" s="76">
        <f t="shared" si="42"/>
        <v>46.684165735505971</v>
      </c>
      <c r="I150" s="77">
        <f t="shared" si="39"/>
        <v>19</v>
      </c>
      <c r="J150" s="73">
        <f t="shared" si="43"/>
        <v>2030</v>
      </c>
      <c r="K150" s="78">
        <f t="shared" si="36"/>
        <v>47635</v>
      </c>
    </row>
    <row r="151" spans="2:11" outlineLevel="1">
      <c r="B151" s="78">
        <f t="shared" si="40"/>
        <v>47665</v>
      </c>
      <c r="C151" s="75">
        <f>IF(F151&lt;&gt;0,-INDEX([12]Delta!$F$1:$EE$65554,$L$13,$I151),0)</f>
        <v>17560.225010275841</v>
      </c>
      <c r="D151" s="71">
        <f>IF(F151&lt;&gt;0,VLOOKUP($J151,'Table 1'!$B$13:$C$33,2,FALSE)/12*1000*Study_MW,0)</f>
        <v>102525.13003133138</v>
      </c>
      <c r="E151" s="71">
        <f t="shared" si="41"/>
        <v>120085.35504160722</v>
      </c>
      <c r="F151" s="75">
        <f>INDEX([12]Delta!$F$1:$EE$65554,$L$14,$I151)</f>
        <v>2792.7328761260001</v>
      </c>
      <c r="G151" s="76">
        <f t="shared" si="42"/>
        <v>42.999227053962365</v>
      </c>
      <c r="I151" s="77">
        <f t="shared" si="39"/>
        <v>20</v>
      </c>
      <c r="J151" s="73">
        <f t="shared" si="43"/>
        <v>2030</v>
      </c>
      <c r="K151" s="78">
        <f t="shared" si="36"/>
        <v>47665</v>
      </c>
    </row>
    <row r="152" spans="2:11" outlineLevel="1">
      <c r="B152" s="78">
        <f t="shared" si="40"/>
        <v>47696</v>
      </c>
      <c r="C152" s="75">
        <f>IF(F152&lt;&gt;0,-INDEX([12]Delta!$F$1:$EE$65554,$L$13,$I152),0)</f>
        <v>48901.586266964674</v>
      </c>
      <c r="D152" s="71">
        <f>IF(F152&lt;&gt;0,VLOOKUP($J152,'Table 1'!$B$13:$C$33,2,FALSE)/12*1000*Study_MW,0)</f>
        <v>102525.13003133138</v>
      </c>
      <c r="E152" s="71">
        <f t="shared" si="41"/>
        <v>151426.71629829606</v>
      </c>
      <c r="F152" s="75">
        <f>INDEX([12]Delta!$F$1:$EE$65554,$L$14,$I152)</f>
        <v>2797.152802862</v>
      </c>
      <c r="G152" s="76">
        <f t="shared" si="42"/>
        <v>54.136018648448079</v>
      </c>
      <c r="I152" s="77">
        <f t="shared" si="39"/>
        <v>21</v>
      </c>
      <c r="J152" s="73">
        <f t="shared" si="43"/>
        <v>2030</v>
      </c>
      <c r="K152" s="78">
        <f t="shared" si="36"/>
        <v>47696</v>
      </c>
    </row>
    <row r="153" spans="2:11" outlineLevel="1">
      <c r="B153" s="78">
        <f t="shared" si="40"/>
        <v>47727</v>
      </c>
      <c r="C153" s="75">
        <f>IF(F153&lt;&gt;0,-INDEX([12]Delta!$F$1:$EE$65554,$L$13,$I153),0)</f>
        <v>35047.615117579699</v>
      </c>
      <c r="D153" s="71">
        <f>IF(F153&lt;&gt;0,VLOOKUP($J153,'Table 1'!$B$13:$C$33,2,FALSE)/12*1000*Study_MW,0)</f>
        <v>102525.13003133138</v>
      </c>
      <c r="E153" s="71">
        <f t="shared" si="41"/>
        <v>137572.74514891108</v>
      </c>
      <c r="F153" s="75">
        <f>INDEX([12]Delta!$F$1:$EE$65554,$L$14,$I153)</f>
        <v>2465.5593040809999</v>
      </c>
      <c r="G153" s="76">
        <f t="shared" si="42"/>
        <v>55.797783862347309</v>
      </c>
      <c r="I153" s="77">
        <f t="shared" si="39"/>
        <v>22</v>
      </c>
      <c r="J153" s="73">
        <f t="shared" si="43"/>
        <v>2030</v>
      </c>
      <c r="K153" s="78">
        <f t="shared" si="36"/>
        <v>47727</v>
      </c>
    </row>
    <row r="154" spans="2:11" outlineLevel="1">
      <c r="B154" s="78">
        <f t="shared" si="40"/>
        <v>47757</v>
      </c>
      <c r="C154" s="75">
        <f>IF(F154&lt;&gt;0,-INDEX([12]Delta!$F$1:$EE$65554,$L$13,$I154),0)</f>
        <v>34699.765291765332</v>
      </c>
      <c r="D154" s="71">
        <f>IF(F154&lt;&gt;0,VLOOKUP($J154,'Table 1'!$B$13:$C$33,2,FALSE)/12*1000*Study_MW,0)</f>
        <v>102525.13003133138</v>
      </c>
      <c r="E154" s="71">
        <f t="shared" si="41"/>
        <v>137224.89532309672</v>
      </c>
      <c r="F154" s="75">
        <f>INDEX([12]Delta!$F$1:$EE$65554,$L$14,$I154)</f>
        <v>1998.868125429</v>
      </c>
      <c r="G154" s="76">
        <f t="shared" si="42"/>
        <v>68.651299991911827</v>
      </c>
      <c r="I154" s="77">
        <f t="shared" si="39"/>
        <v>23</v>
      </c>
      <c r="J154" s="73">
        <f t="shared" si="43"/>
        <v>2030</v>
      </c>
      <c r="K154" s="78">
        <f t="shared" ref="K154:K192" si="44">IF(ISNUMBER(F154),IF(F154&lt;&gt;0,B154,""),"")</f>
        <v>47757</v>
      </c>
    </row>
    <row r="155" spans="2:11" outlineLevel="1">
      <c r="B155" s="78">
        <f t="shared" si="40"/>
        <v>47788</v>
      </c>
      <c r="C155" s="75">
        <f>IF(F155&lt;&gt;0,-INDEX([12]Delta!$F$1:$EE$65554,$L$13,$I155),0)</f>
        <v>-497.90108744800091</v>
      </c>
      <c r="D155" s="71">
        <f>IF(F155&lt;&gt;0,VLOOKUP($J155,'Table 1'!$B$13:$C$33,2,FALSE)/12*1000*Study_MW,0)</f>
        <v>102525.13003133138</v>
      </c>
      <c r="E155" s="71">
        <f t="shared" si="41"/>
        <v>102027.22894388338</v>
      </c>
      <c r="F155" s="75">
        <f>INDEX([12]Delta!$F$1:$EE$65554,$L$14,$I155)</f>
        <v>1346.2772194090001</v>
      </c>
      <c r="G155" s="76">
        <f t="shared" si="42"/>
        <v>75.784710216423434</v>
      </c>
      <c r="I155" s="77">
        <f t="shared" si="39"/>
        <v>24</v>
      </c>
      <c r="J155" s="73">
        <f t="shared" si="43"/>
        <v>2030</v>
      </c>
      <c r="K155" s="78">
        <f t="shared" si="44"/>
        <v>47788</v>
      </c>
    </row>
    <row r="156" spans="2:11" outlineLevel="1">
      <c r="B156" s="82">
        <f t="shared" si="40"/>
        <v>47818</v>
      </c>
      <c r="C156" s="79">
        <f>IF(F156&lt;&gt;0,-INDEX([12]Delta!$F$1:$EE$65554,$L$13,$I156),0)</f>
        <v>-930.60492950677872</v>
      </c>
      <c r="D156" s="80">
        <f>IF(F156&lt;&gt;0,VLOOKUP($J156,'Table 1'!$B$13:$C$33,2,FALSE)/12*1000*Study_MW,0)</f>
        <v>102525.13003133138</v>
      </c>
      <c r="E156" s="80">
        <f t="shared" si="41"/>
        <v>101594.52510182461</v>
      </c>
      <c r="F156" s="79">
        <f>INDEX([12]Delta!$F$1:$EE$65554,$L$14,$I156)</f>
        <v>1033.334031056</v>
      </c>
      <c r="G156" s="81">
        <f t="shared" si="42"/>
        <v>98.317215971297912</v>
      </c>
      <c r="I156" s="64">
        <f t="shared" si="39"/>
        <v>25</v>
      </c>
      <c r="J156" s="73">
        <f t="shared" si="43"/>
        <v>2030</v>
      </c>
      <c r="K156" s="82">
        <f t="shared" si="44"/>
        <v>47818</v>
      </c>
    </row>
    <row r="157" spans="2:11" outlineLevel="1">
      <c r="B157" s="74">
        <f t="shared" si="40"/>
        <v>47849</v>
      </c>
      <c r="C157" s="69">
        <f>IF(F157&lt;&gt;0,-INDEX([12]Delta!$F$1:$EE$65554,$L$13,$I157),0)</f>
        <v>-167.87279760837555</v>
      </c>
      <c r="D157" s="70">
        <f>IF(F157&lt;&gt;0,VLOOKUP($J157,'Table 1'!$B$13:$C$33,2,FALSE)/12*1000*Study_MW,0)</f>
        <v>104876.50354812124</v>
      </c>
      <c r="E157" s="70">
        <f t="shared" si="41"/>
        <v>104708.63075051286</v>
      </c>
      <c r="F157" s="69">
        <f>INDEX([12]Delta!$F$1:$EE$65554,$L$14,$I157)</f>
        <v>1239.872336941</v>
      </c>
      <c r="G157" s="72">
        <f t="shared" si="42"/>
        <v>84.451138742920023</v>
      </c>
      <c r="I157" s="60">
        <f>I37</f>
        <v>27</v>
      </c>
      <c r="J157" s="73">
        <f t="shared" si="43"/>
        <v>2031</v>
      </c>
      <c r="K157" s="74">
        <f t="shared" si="44"/>
        <v>47849</v>
      </c>
    </row>
    <row r="158" spans="2:11" outlineLevel="1">
      <c r="B158" s="78">
        <f t="shared" si="40"/>
        <v>47880</v>
      </c>
      <c r="C158" s="75">
        <f>IF(F158&lt;&gt;0,-INDEX([12]Delta!$F$1:$EE$65554,$L$13,$I158),0)</f>
        <v>394.50346367061138</v>
      </c>
      <c r="D158" s="71">
        <f>IF(F158&lt;&gt;0,VLOOKUP($J158,'Table 1'!$B$13:$C$33,2,FALSE)/12*1000*Study_MW,0)</f>
        <v>104876.50354812124</v>
      </c>
      <c r="E158" s="71">
        <f t="shared" si="41"/>
        <v>105271.00701179185</v>
      </c>
      <c r="F158" s="75">
        <f>INDEX([12]Delta!$F$1:$EE$65554,$L$14,$I158)</f>
        <v>1387.659109877</v>
      </c>
      <c r="G158" s="76">
        <f t="shared" si="42"/>
        <v>75.862296627824477</v>
      </c>
      <c r="I158" s="77">
        <f t="shared" si="39"/>
        <v>28</v>
      </c>
      <c r="J158" s="73">
        <f t="shared" si="43"/>
        <v>2031</v>
      </c>
      <c r="K158" s="78">
        <f t="shared" si="44"/>
        <v>47880</v>
      </c>
    </row>
    <row r="159" spans="2:11" outlineLevel="1">
      <c r="B159" s="78">
        <f t="shared" si="40"/>
        <v>47908</v>
      </c>
      <c r="C159" s="75">
        <f>IF(F159&lt;&gt;0,-INDEX([12]Delta!$F$1:$EE$65554,$L$13,$I159),0)</f>
        <v>18904.292042762041</v>
      </c>
      <c r="D159" s="71">
        <f>IF(F159&lt;&gt;0,VLOOKUP($J159,'Table 1'!$B$13:$C$33,2,FALSE)/12*1000*Study_MW,0)</f>
        <v>104876.50354812124</v>
      </c>
      <c r="E159" s="71">
        <f t="shared" si="41"/>
        <v>123780.79559088328</v>
      </c>
      <c r="F159" s="75">
        <f>INDEX([12]Delta!$F$1:$EE$65554,$L$14,$I159)</f>
        <v>2147.7583786770001</v>
      </c>
      <c r="G159" s="76">
        <f t="shared" si="42"/>
        <v>57.632551603468144</v>
      </c>
      <c r="I159" s="77">
        <f t="shared" si="39"/>
        <v>29</v>
      </c>
      <c r="J159" s="73">
        <f t="shared" si="43"/>
        <v>2031</v>
      </c>
      <c r="K159" s="78">
        <f t="shared" si="44"/>
        <v>47908</v>
      </c>
    </row>
    <row r="160" spans="2:11" outlineLevel="1">
      <c r="B160" s="78">
        <f t="shared" si="40"/>
        <v>47939</v>
      </c>
      <c r="C160" s="75">
        <f>IF(F160&lt;&gt;0,-INDEX([12]Delta!$F$1:$EE$65554,$L$13,$I160),0)</f>
        <v>25173.409843012691</v>
      </c>
      <c r="D160" s="71">
        <f>IF(F160&lt;&gt;0,VLOOKUP($J160,'Table 1'!$B$13:$C$33,2,FALSE)/12*1000*Study_MW,0)</f>
        <v>104876.50354812124</v>
      </c>
      <c r="E160" s="71">
        <f t="shared" si="41"/>
        <v>130049.91339113393</v>
      </c>
      <c r="F160" s="75">
        <f>INDEX([12]Delta!$F$1:$EE$65554,$L$14,$I160)</f>
        <v>2496.4121640190001</v>
      </c>
      <c r="G160" s="76">
        <f t="shared" si="42"/>
        <v>52.09472829268914</v>
      </c>
      <c r="I160" s="77">
        <f t="shared" si="39"/>
        <v>30</v>
      </c>
      <c r="J160" s="73">
        <f t="shared" si="43"/>
        <v>2031</v>
      </c>
      <c r="K160" s="78">
        <f t="shared" si="44"/>
        <v>47939</v>
      </c>
    </row>
    <row r="161" spans="2:11" outlineLevel="1">
      <c r="B161" s="78">
        <f t="shared" si="40"/>
        <v>47969</v>
      </c>
      <c r="C161" s="75">
        <f>IF(F161&lt;&gt;0,-INDEX([12]Delta!$F$1:$EE$65554,$L$13,$I161),0)</f>
        <v>32241.686218366027</v>
      </c>
      <c r="D161" s="71">
        <f>IF(F161&lt;&gt;0,VLOOKUP($J161,'Table 1'!$B$13:$C$33,2,FALSE)/12*1000*Study_MW,0)</f>
        <v>104876.50354812124</v>
      </c>
      <c r="E161" s="71">
        <f t="shared" si="41"/>
        <v>137118.18976648728</v>
      </c>
      <c r="F161" s="75">
        <f>INDEX([12]Delta!$F$1:$EE$65554,$L$14,$I161)</f>
        <v>2889.9020704089999</v>
      </c>
      <c r="G161" s="76">
        <f t="shared" si="42"/>
        <v>47.447348188889087</v>
      </c>
      <c r="I161" s="77">
        <f t="shared" si="39"/>
        <v>31</v>
      </c>
      <c r="J161" s="73">
        <f t="shared" si="43"/>
        <v>2031</v>
      </c>
      <c r="K161" s="78">
        <f t="shared" si="44"/>
        <v>47969</v>
      </c>
    </row>
    <row r="162" spans="2:11" outlineLevel="1">
      <c r="B162" s="78">
        <f t="shared" si="40"/>
        <v>48000</v>
      </c>
      <c r="C162" s="75">
        <f>IF(F162&lt;&gt;0,-INDEX([12]Delta!$F$1:$EE$65554,$L$13,$I162),0)</f>
        <v>39168.252288520336</v>
      </c>
      <c r="D162" s="71">
        <f>IF(F162&lt;&gt;0,VLOOKUP($J162,'Table 1'!$B$13:$C$33,2,FALSE)/12*1000*Study_MW,0)</f>
        <v>104876.50354812124</v>
      </c>
      <c r="E162" s="71">
        <f t="shared" si="41"/>
        <v>144044.75583664159</v>
      </c>
      <c r="F162" s="75">
        <f>INDEX([12]Delta!$F$1:$EE$65554,$L$14,$I162)</f>
        <v>3070.1731636650002</v>
      </c>
      <c r="G162" s="76">
        <f t="shared" si="42"/>
        <v>46.91746952301839</v>
      </c>
      <c r="I162" s="77">
        <f t="shared" si="39"/>
        <v>32</v>
      </c>
      <c r="J162" s="73">
        <f t="shared" si="43"/>
        <v>2031</v>
      </c>
      <c r="K162" s="78">
        <f t="shared" si="44"/>
        <v>48000</v>
      </c>
    </row>
    <row r="163" spans="2:11" outlineLevel="1">
      <c r="B163" s="78">
        <f t="shared" si="40"/>
        <v>48030</v>
      </c>
      <c r="C163" s="75">
        <f>IF(F163&lt;&gt;0,-INDEX([12]Delta!$F$1:$EE$65554,$L$13,$I163),0)</f>
        <v>12637.811196684837</v>
      </c>
      <c r="D163" s="71">
        <f>IF(F163&lt;&gt;0,VLOOKUP($J163,'Table 1'!$B$13:$C$33,2,FALSE)/12*1000*Study_MW,0)</f>
        <v>104876.50354812124</v>
      </c>
      <c r="E163" s="71">
        <f t="shared" si="41"/>
        <v>117514.31474480608</v>
      </c>
      <c r="F163" s="75">
        <f>INDEX([12]Delta!$F$1:$EE$65554,$L$14,$I163)</f>
        <v>2778.7691679330001</v>
      </c>
      <c r="G163" s="76">
        <f t="shared" si="42"/>
        <v>42.290059966448972</v>
      </c>
      <c r="I163" s="77">
        <f t="shared" si="39"/>
        <v>33</v>
      </c>
      <c r="J163" s="73">
        <f t="shared" si="43"/>
        <v>2031</v>
      </c>
      <c r="K163" s="78">
        <f t="shared" si="44"/>
        <v>48030</v>
      </c>
    </row>
    <row r="164" spans="2:11" outlineLevel="1">
      <c r="B164" s="78">
        <f t="shared" si="40"/>
        <v>48061</v>
      </c>
      <c r="C164" s="75">
        <f>IF(F164&lt;&gt;0,-INDEX([12]Delta!$F$1:$EE$65554,$L$13,$I164),0)</f>
        <v>50808.12157317996</v>
      </c>
      <c r="D164" s="71">
        <f>IF(F164&lt;&gt;0,VLOOKUP($J164,'Table 1'!$B$13:$C$33,2,FALSE)/12*1000*Study_MW,0)</f>
        <v>104876.50354812124</v>
      </c>
      <c r="E164" s="71">
        <f t="shared" si="41"/>
        <v>155684.62512130121</v>
      </c>
      <c r="F164" s="75">
        <f>INDEX([12]Delta!$F$1:$EE$65554,$L$14,$I164)</f>
        <v>2783.1669910589999</v>
      </c>
      <c r="G164" s="76">
        <f t="shared" si="42"/>
        <v>55.93793890968179</v>
      </c>
      <c r="I164" s="77">
        <f t="shared" si="39"/>
        <v>34</v>
      </c>
      <c r="J164" s="73">
        <f t="shared" si="43"/>
        <v>2031</v>
      </c>
      <c r="K164" s="78">
        <f t="shared" si="44"/>
        <v>48061</v>
      </c>
    </row>
    <row r="165" spans="2:11" outlineLevel="1">
      <c r="B165" s="78">
        <f t="shared" si="40"/>
        <v>48092</v>
      </c>
      <c r="C165" s="75">
        <f>IF(F165&lt;&gt;0,-INDEX([12]Delta!$F$1:$EE$65554,$L$13,$I165),0)</f>
        <v>40171.360513538122</v>
      </c>
      <c r="D165" s="71">
        <f>IF(F165&lt;&gt;0,VLOOKUP($J165,'Table 1'!$B$13:$C$33,2,FALSE)/12*1000*Study_MW,0)</f>
        <v>104876.50354812124</v>
      </c>
      <c r="E165" s="71">
        <f t="shared" si="41"/>
        <v>145047.86406165938</v>
      </c>
      <c r="F165" s="75">
        <f>INDEX([12]Delta!$F$1:$EE$65554,$L$14,$I165)</f>
        <v>2453.2314729539999</v>
      </c>
      <c r="G165" s="76">
        <f t="shared" si="42"/>
        <v>59.125225507971926</v>
      </c>
      <c r="I165" s="77">
        <f t="shared" si="39"/>
        <v>35</v>
      </c>
      <c r="J165" s="73">
        <f t="shared" si="43"/>
        <v>2031</v>
      </c>
      <c r="K165" s="78">
        <f t="shared" si="44"/>
        <v>48092</v>
      </c>
    </row>
    <row r="166" spans="2:11" outlineLevel="1">
      <c r="B166" s="78">
        <f t="shared" si="40"/>
        <v>48122</v>
      </c>
      <c r="C166" s="75">
        <f>IF(F166&lt;&gt;0,-INDEX([12]Delta!$F$1:$EE$65554,$L$13,$I166),0)</f>
        <v>24350.786134898663</v>
      </c>
      <c r="D166" s="71">
        <f>IF(F166&lt;&gt;0,VLOOKUP($J166,'Table 1'!$B$13:$C$33,2,FALSE)/12*1000*Study_MW,0)</f>
        <v>104876.50354812124</v>
      </c>
      <c r="E166" s="71">
        <f t="shared" si="41"/>
        <v>129227.2896830199</v>
      </c>
      <c r="F166" s="75">
        <f>INDEX([12]Delta!$F$1:$EE$65554,$L$14,$I166)</f>
        <v>1988.873784201</v>
      </c>
      <c r="G166" s="76">
        <f t="shared" si="42"/>
        <v>64.97510838021077</v>
      </c>
      <c r="I166" s="77">
        <f t="shared" si="39"/>
        <v>36</v>
      </c>
      <c r="J166" s="73">
        <f t="shared" si="43"/>
        <v>2031</v>
      </c>
      <c r="K166" s="78">
        <f t="shared" si="44"/>
        <v>48122</v>
      </c>
    </row>
    <row r="167" spans="2:11" outlineLevel="1">
      <c r="B167" s="78">
        <f t="shared" si="40"/>
        <v>48153</v>
      </c>
      <c r="C167" s="75">
        <f>IF(F167&lt;&gt;0,-INDEX([12]Delta!$F$1:$EE$65554,$L$13,$I167),0)</f>
        <v>-1342.5481081902981</v>
      </c>
      <c r="D167" s="71">
        <f>IF(F167&lt;&gt;0,VLOOKUP($J167,'Table 1'!$B$13:$C$33,2,FALSE)/12*1000*Study_MW,0)</f>
        <v>104876.50354812124</v>
      </c>
      <c r="E167" s="71">
        <f t="shared" si="41"/>
        <v>103533.95543993094</v>
      </c>
      <c r="F167" s="75">
        <f>INDEX([12]Delta!$F$1:$EE$65554,$L$14,$I167)</f>
        <v>1339.5458314140001</v>
      </c>
      <c r="G167" s="76">
        <f t="shared" si="42"/>
        <v>77.290342003933077</v>
      </c>
      <c r="I167" s="77">
        <f t="shared" si="39"/>
        <v>37</v>
      </c>
      <c r="J167" s="73">
        <f t="shared" si="43"/>
        <v>2031</v>
      </c>
      <c r="K167" s="78">
        <f t="shared" si="44"/>
        <v>48153</v>
      </c>
    </row>
    <row r="168" spans="2:11" outlineLevel="1">
      <c r="B168" s="82">
        <f t="shared" si="40"/>
        <v>48183</v>
      </c>
      <c r="C168" s="79">
        <f>IF(F168&lt;&gt;0,-INDEX([12]Delta!$F$1:$EE$65554,$L$13,$I168),0)</f>
        <v>-2510.6164657175541</v>
      </c>
      <c r="D168" s="80">
        <f>IF(F168&lt;&gt;0,VLOOKUP($J168,'Table 1'!$B$13:$C$33,2,FALSE)/12*1000*Study_MW,0)</f>
        <v>104876.50354812124</v>
      </c>
      <c r="E168" s="80">
        <f t="shared" si="41"/>
        <v>102365.88708240369</v>
      </c>
      <c r="F168" s="79">
        <f>INDEX([12]Delta!$F$1:$EE$65554,$L$14,$I168)</f>
        <v>1028.167361581</v>
      </c>
      <c r="G168" s="81">
        <f t="shared" si="42"/>
        <v>99.561502249008328</v>
      </c>
      <c r="I168" s="64">
        <f t="shared" si="39"/>
        <v>38</v>
      </c>
      <c r="J168" s="73">
        <f t="shared" si="43"/>
        <v>2031</v>
      </c>
      <c r="K168" s="82">
        <f t="shared" si="44"/>
        <v>48183</v>
      </c>
    </row>
    <row r="169" spans="2:11" outlineLevel="1">
      <c r="B169" s="74">
        <f t="shared" si="40"/>
        <v>48214</v>
      </c>
      <c r="C169" s="69">
        <f>IF(F169&lt;&gt;0,-INDEX([12]Delta!$F$1:$EE$65554,$L$13,$I169),0)</f>
        <v>-1473.2007925212383</v>
      </c>
      <c r="D169" s="70">
        <f>IF(F169&lt;&gt;0,VLOOKUP($J169,'Table 1'!$B$13:$C$33,2,FALSE)/12*1000*Study_MW,0)</f>
        <v>107289.06522334056</v>
      </c>
      <c r="E169" s="70">
        <f t="shared" si="41"/>
        <v>105815.86443081932</v>
      </c>
      <c r="F169" s="69">
        <f>INDEX([12]Delta!$F$1:$EE$65554,$L$14,$I169)</f>
        <v>1233.6729838030001</v>
      </c>
      <c r="G169" s="72">
        <f t="shared" si="42"/>
        <v>85.773025607340855</v>
      </c>
      <c r="I169" s="60">
        <f>I49</f>
        <v>40</v>
      </c>
      <c r="J169" s="73">
        <f t="shared" si="43"/>
        <v>2032</v>
      </c>
      <c r="K169" s="74">
        <f t="shared" si="44"/>
        <v>48214</v>
      </c>
    </row>
    <row r="170" spans="2:11" outlineLevel="1">
      <c r="B170" s="78">
        <f t="shared" si="40"/>
        <v>48245</v>
      </c>
      <c r="C170" s="75">
        <f>IF(F170&lt;&gt;0,-INDEX([12]Delta!$F$1:$EE$65554,$L$13,$I170),0)</f>
        <v>489.69374316930771</v>
      </c>
      <c r="D170" s="71">
        <f>IF(F170&lt;&gt;0,VLOOKUP($J170,'Table 1'!$B$13:$C$33,2,FALSE)/12*1000*Study_MW,0)</f>
        <v>107289.06522334056</v>
      </c>
      <c r="E170" s="71">
        <f t="shared" si="41"/>
        <v>107778.75896650986</v>
      </c>
      <c r="F170" s="75">
        <f>INDEX([12]Delta!$F$1:$EE$65554,$L$14,$I170)</f>
        <v>1463.8059825749999</v>
      </c>
      <c r="G170" s="76">
        <f t="shared" si="42"/>
        <v>73.629128620525833</v>
      </c>
      <c r="I170" s="77">
        <f t="shared" si="39"/>
        <v>41</v>
      </c>
      <c r="J170" s="73">
        <f t="shared" si="43"/>
        <v>2032</v>
      </c>
      <c r="K170" s="78">
        <f t="shared" si="44"/>
        <v>48245</v>
      </c>
    </row>
    <row r="171" spans="2:11" outlineLevel="1">
      <c r="B171" s="78">
        <f t="shared" si="40"/>
        <v>48274</v>
      </c>
      <c r="C171" s="75">
        <f>IF(F171&lt;&gt;0,-INDEX([12]Delta!$F$1:$EE$65554,$L$13,$I171),0)</f>
        <v>18896.336000069976</v>
      </c>
      <c r="D171" s="71">
        <f>IF(F171&lt;&gt;0,VLOOKUP($J171,'Table 1'!$B$13:$C$33,2,FALSE)/12*1000*Study_MW,0)</f>
        <v>107289.06522334056</v>
      </c>
      <c r="E171" s="71">
        <f t="shared" si="41"/>
        <v>126185.40122341053</v>
      </c>
      <c r="F171" s="75">
        <f>INDEX([12]Delta!$F$1:$EE$65554,$L$14,$I171)</f>
        <v>2137.019583194</v>
      </c>
      <c r="G171" s="76">
        <f t="shared" si="42"/>
        <v>59.047377111450338</v>
      </c>
      <c r="I171" s="77">
        <f t="shared" si="39"/>
        <v>42</v>
      </c>
      <c r="J171" s="73">
        <f t="shared" si="43"/>
        <v>2032</v>
      </c>
      <c r="K171" s="78">
        <f t="shared" si="44"/>
        <v>48274</v>
      </c>
    </row>
    <row r="172" spans="2:11" outlineLevel="1">
      <c r="B172" s="78">
        <f t="shared" si="40"/>
        <v>48305</v>
      </c>
      <c r="C172" s="75">
        <f>IF(F172&lt;&gt;0,-INDEX([12]Delta!$F$1:$EE$65554,$L$13,$I172),0)</f>
        <v>24440.497457578778</v>
      </c>
      <c r="D172" s="71">
        <f>IF(F172&lt;&gt;0,VLOOKUP($J172,'Table 1'!$B$13:$C$33,2,FALSE)/12*1000*Study_MW,0)</f>
        <v>107289.06522334056</v>
      </c>
      <c r="E172" s="71">
        <f t="shared" si="41"/>
        <v>131729.56268091933</v>
      </c>
      <c r="F172" s="75">
        <f>INDEX([12]Delta!$F$1:$EE$65554,$L$14,$I172)</f>
        <v>2483.9301087809999</v>
      </c>
      <c r="G172" s="76">
        <f t="shared" si="42"/>
        <v>53.032717070113627</v>
      </c>
      <c r="I172" s="77">
        <f t="shared" si="39"/>
        <v>43</v>
      </c>
      <c r="J172" s="73">
        <f t="shared" si="43"/>
        <v>2032</v>
      </c>
      <c r="K172" s="78">
        <f t="shared" si="44"/>
        <v>48305</v>
      </c>
    </row>
    <row r="173" spans="2:11" outlineLevel="1">
      <c r="B173" s="78">
        <f t="shared" si="40"/>
        <v>48335</v>
      </c>
      <c r="C173" s="75">
        <f>IF(F173&lt;&gt;0,-INDEX([12]Delta!$F$1:$EE$65554,$L$13,$I173),0)</f>
        <v>39988.88830935955</v>
      </c>
      <c r="D173" s="71">
        <f>IF(F173&lt;&gt;0,VLOOKUP($J173,'Table 1'!$B$13:$C$33,2,FALSE)/12*1000*Study_MW,0)</f>
        <v>107289.06522334056</v>
      </c>
      <c r="E173" s="71">
        <f t="shared" si="41"/>
        <v>147277.95353270011</v>
      </c>
      <c r="F173" s="75">
        <f>INDEX([12]Delta!$F$1:$EE$65554,$L$14,$I173)</f>
        <v>2875.452568319</v>
      </c>
      <c r="G173" s="76">
        <f t="shared" si="42"/>
        <v>51.219051621776302</v>
      </c>
      <c r="I173" s="77">
        <f t="shared" si="39"/>
        <v>44</v>
      </c>
      <c r="J173" s="73">
        <f t="shared" si="43"/>
        <v>2032</v>
      </c>
      <c r="K173" s="78">
        <f t="shared" si="44"/>
        <v>48335</v>
      </c>
    </row>
    <row r="174" spans="2:11" outlineLevel="1">
      <c r="B174" s="78">
        <f t="shared" si="40"/>
        <v>48366</v>
      </c>
      <c r="C174" s="75">
        <f>IF(F174&lt;&gt;0,-INDEX([12]Delta!$F$1:$EE$65554,$L$13,$I174),0)</f>
        <v>43748.914292633533</v>
      </c>
      <c r="D174" s="71">
        <f>IF(F174&lt;&gt;0,VLOOKUP($J174,'Table 1'!$B$13:$C$33,2,FALSE)/12*1000*Study_MW,0)</f>
        <v>107289.06522334056</v>
      </c>
      <c r="E174" s="71">
        <f t="shared" si="41"/>
        <v>151037.97951597409</v>
      </c>
      <c r="F174" s="75">
        <f>INDEX([12]Delta!$F$1:$EE$65554,$L$14,$I174)</f>
        <v>3054.8223111829998</v>
      </c>
      <c r="G174" s="76">
        <f t="shared" si="42"/>
        <v>49.442476232761194</v>
      </c>
      <c r="I174" s="77">
        <f t="shared" si="39"/>
        <v>45</v>
      </c>
      <c r="J174" s="73">
        <f t="shared" si="43"/>
        <v>2032</v>
      </c>
      <c r="K174" s="78">
        <f t="shared" si="44"/>
        <v>48366</v>
      </c>
    </row>
    <row r="175" spans="2:11" outlineLevel="1">
      <c r="B175" s="78">
        <f t="shared" si="40"/>
        <v>48396</v>
      </c>
      <c r="C175" s="75">
        <f>IF(F175&lt;&gt;0,-INDEX([12]Delta!$F$1:$EE$65554,$L$13,$I175),0)</f>
        <v>16314.693753510714</v>
      </c>
      <c r="D175" s="71">
        <f>IF(F175&lt;&gt;0,VLOOKUP($J175,'Table 1'!$B$13:$C$33,2,FALSE)/12*1000*Study_MW,0)</f>
        <v>107289.06522334056</v>
      </c>
      <c r="E175" s="71">
        <f t="shared" si="41"/>
        <v>123603.75897685127</v>
      </c>
      <c r="F175" s="75">
        <f>INDEX([12]Delta!$F$1:$EE$65554,$L$14,$I175)</f>
        <v>2764.8753439970001</v>
      </c>
      <c r="G175" s="76">
        <f t="shared" si="42"/>
        <v>44.705002431742678</v>
      </c>
      <c r="I175" s="77">
        <f t="shared" si="39"/>
        <v>46</v>
      </c>
      <c r="J175" s="73">
        <f t="shared" si="43"/>
        <v>2032</v>
      </c>
      <c r="K175" s="78">
        <f t="shared" si="44"/>
        <v>48396</v>
      </c>
    </row>
    <row r="176" spans="2:11" outlineLevel="1">
      <c r="B176" s="78">
        <f t="shared" si="40"/>
        <v>48427</v>
      </c>
      <c r="C176" s="75">
        <f>IF(F176&lt;&gt;0,-INDEX([12]Delta!$F$1:$EE$65554,$L$13,$I176),0)</f>
        <v>56374.381504446268</v>
      </c>
      <c r="D176" s="71">
        <f>IF(F176&lt;&gt;0,VLOOKUP($J176,'Table 1'!$B$13:$C$33,2,FALSE)/12*1000*Study_MW,0)</f>
        <v>107289.06522334056</v>
      </c>
      <c r="E176" s="71">
        <f t="shared" si="41"/>
        <v>163663.44672778682</v>
      </c>
      <c r="F176" s="75">
        <f>INDEX([12]Delta!$F$1:$EE$65554,$L$14,$I176)</f>
        <v>2769.2511781120002</v>
      </c>
      <c r="G176" s="76">
        <f t="shared" si="42"/>
        <v>59.100253534736453</v>
      </c>
      <c r="I176" s="77">
        <f t="shared" si="39"/>
        <v>47</v>
      </c>
      <c r="J176" s="73">
        <f t="shared" si="43"/>
        <v>2032</v>
      </c>
      <c r="K176" s="78">
        <f t="shared" si="44"/>
        <v>48427</v>
      </c>
    </row>
    <row r="177" spans="2:11" outlineLevel="1">
      <c r="B177" s="78">
        <f t="shared" si="40"/>
        <v>48458</v>
      </c>
      <c r="C177" s="75">
        <f>IF(F177&lt;&gt;0,-INDEX([12]Delta!$F$1:$EE$65554,$L$13,$I177),0)</f>
        <v>38745.109804779291</v>
      </c>
      <c r="D177" s="71">
        <f>IF(F177&lt;&gt;0,VLOOKUP($J177,'Table 1'!$B$13:$C$33,2,FALSE)/12*1000*Study_MW,0)</f>
        <v>107289.06522334056</v>
      </c>
      <c r="E177" s="71">
        <f t="shared" si="41"/>
        <v>146034.17502811985</v>
      </c>
      <c r="F177" s="75">
        <f>INDEX([12]Delta!$F$1:$EE$65554,$L$14,$I177)</f>
        <v>2440.9653284890001</v>
      </c>
      <c r="G177" s="76">
        <f t="shared" si="42"/>
        <v>59.826402826670851</v>
      </c>
      <c r="I177" s="77">
        <f t="shared" si="39"/>
        <v>48</v>
      </c>
      <c r="J177" s="73">
        <f t="shared" si="43"/>
        <v>2032</v>
      </c>
      <c r="K177" s="78">
        <f t="shared" si="44"/>
        <v>48458</v>
      </c>
    </row>
    <row r="178" spans="2:11" outlineLevel="1">
      <c r="B178" s="78">
        <f t="shared" si="40"/>
        <v>48488</v>
      </c>
      <c r="C178" s="75">
        <f>IF(F178&lt;&gt;0,-INDEX([12]Delta!$F$1:$EE$65554,$L$13,$I178),0)</f>
        <v>28524.148495987058</v>
      </c>
      <c r="D178" s="71">
        <f>IF(F178&lt;&gt;0,VLOOKUP($J178,'Table 1'!$B$13:$C$33,2,FALSE)/12*1000*Study_MW,0)</f>
        <v>107289.06522334056</v>
      </c>
      <c r="E178" s="71">
        <f t="shared" si="41"/>
        <v>135813.21371932761</v>
      </c>
      <c r="F178" s="75">
        <f>INDEX([12]Delta!$F$1:$EE$65554,$L$14,$I178)</f>
        <v>1978.929413156</v>
      </c>
      <c r="G178" s="76">
        <f t="shared" si="42"/>
        <v>68.629640257219918</v>
      </c>
      <c r="I178" s="77">
        <f t="shared" si="39"/>
        <v>49</v>
      </c>
      <c r="J178" s="73">
        <f t="shared" si="43"/>
        <v>2032</v>
      </c>
      <c r="K178" s="78">
        <f t="shared" si="44"/>
        <v>48488</v>
      </c>
    </row>
    <row r="179" spans="2:11" outlineLevel="1">
      <c r="B179" s="78">
        <f t="shared" si="40"/>
        <v>48519</v>
      </c>
      <c r="C179" s="75">
        <f>IF(F179&lt;&gt;0,-INDEX([12]Delta!$F$1:$EE$65554,$L$13,$I179),0)</f>
        <v>-1735.2230256944895</v>
      </c>
      <c r="D179" s="71">
        <f>IF(F179&lt;&gt;0,VLOOKUP($J179,'Table 1'!$B$13:$C$33,2,FALSE)/12*1000*Study_MW,0)</f>
        <v>107289.06522334056</v>
      </c>
      <c r="E179" s="71">
        <f t="shared" si="41"/>
        <v>105553.84219764607</v>
      </c>
      <c r="F179" s="75">
        <f>INDEX([12]Delta!$F$1:$EE$65554,$L$14,$I179)</f>
        <v>1332.8480996000001</v>
      </c>
      <c r="G179" s="76">
        <f t="shared" si="42"/>
        <v>79.194202422109271</v>
      </c>
      <c r="I179" s="77">
        <f t="shared" si="39"/>
        <v>50</v>
      </c>
      <c r="J179" s="73">
        <f t="shared" si="43"/>
        <v>2032</v>
      </c>
      <c r="K179" s="78">
        <f t="shared" si="44"/>
        <v>48519</v>
      </c>
    </row>
    <row r="180" spans="2:11" outlineLevel="1">
      <c r="B180" s="82">
        <f t="shared" si="40"/>
        <v>48549</v>
      </c>
      <c r="C180" s="79">
        <f>IF(F180&lt;&gt;0,-INDEX([12]Delta!$F$1:$EE$65554,$L$13,$I180),0)</f>
        <v>-3001.1685218811035</v>
      </c>
      <c r="D180" s="80">
        <f>IF(F180&lt;&gt;0,VLOOKUP($J180,'Table 1'!$B$13:$C$33,2,FALSE)/12*1000*Study_MW,0)</f>
        <v>107289.06522334056</v>
      </c>
      <c r="E180" s="80">
        <f t="shared" si="41"/>
        <v>104287.89670145945</v>
      </c>
      <c r="F180" s="79">
        <f>INDEX([12]Delta!$F$1:$EE$65554,$L$14,$I180)</f>
        <v>1023.026525192</v>
      </c>
      <c r="G180" s="81">
        <f t="shared" si="42"/>
        <v>101.94055983239228</v>
      </c>
      <c r="I180" s="64">
        <f t="shared" si="39"/>
        <v>51</v>
      </c>
      <c r="J180" s="73">
        <f t="shared" si="43"/>
        <v>2032</v>
      </c>
      <c r="K180" s="82">
        <f t="shared" si="44"/>
        <v>48549</v>
      </c>
    </row>
    <row r="181" spans="2:11" outlineLevel="1" collapsed="1">
      <c r="B181" s="74">
        <f t="shared" si="40"/>
        <v>48580</v>
      </c>
      <c r="C181" s="69">
        <f>IF(F181&lt;&gt;0,-INDEX([12]Delta!$F$1:$EE$65554,$L$13,$I181),0)</f>
        <v>-6387.5781764537096</v>
      </c>
      <c r="D181" s="70">
        <f>IF(F181&lt;&gt;0,VLOOKUP($J181,'Table 1'!$B$13:$C$33,2,FALSE)/12*1000*Study_MW,0)</f>
        <v>109762.81505698935</v>
      </c>
      <c r="E181" s="70">
        <f t="shared" si="41"/>
        <v>103375.23688053564</v>
      </c>
      <c r="F181" s="69">
        <f>INDEX([12]Delta!$F$1:$EE$65554,$L$14,$I181)</f>
        <v>1227.5046117060001</v>
      </c>
      <c r="G181" s="72">
        <f t="shared" si="42"/>
        <v>84.215762527249112</v>
      </c>
      <c r="I181" s="60">
        <f>I61</f>
        <v>53</v>
      </c>
      <c r="J181" s="73">
        <f t="shared" si="43"/>
        <v>2033</v>
      </c>
      <c r="K181" s="74">
        <f t="shared" si="44"/>
        <v>48580</v>
      </c>
    </row>
    <row r="182" spans="2:11" outlineLevel="1">
      <c r="B182" s="78">
        <f t="shared" si="40"/>
        <v>48611</v>
      </c>
      <c r="C182" s="75">
        <f>IF(F182&lt;&gt;0,-INDEX([12]Delta!$F$1:$EE$65554,$L$13,$I182),0)</f>
        <v>-6002.6137418448925</v>
      </c>
      <c r="D182" s="71">
        <f>IF(F182&lt;&gt;0,VLOOKUP($J182,'Table 1'!$B$13:$C$33,2,FALSE)/12*1000*Study_MW,0)</f>
        <v>109762.81505698935</v>
      </c>
      <c r="E182" s="71">
        <f t="shared" si="41"/>
        <v>103760.20131514446</v>
      </c>
      <c r="F182" s="75">
        <f>INDEX([12]Delta!$F$1:$EE$65554,$L$14,$I182)</f>
        <v>1373.8172118580001</v>
      </c>
      <c r="G182" s="76">
        <f t="shared" si="42"/>
        <v>75.526933582973101</v>
      </c>
      <c r="I182" s="77">
        <f t="shared" si="39"/>
        <v>54</v>
      </c>
      <c r="J182" s="73">
        <f t="shared" si="43"/>
        <v>2033</v>
      </c>
      <c r="K182" s="78">
        <f t="shared" si="44"/>
        <v>48611</v>
      </c>
    </row>
    <row r="183" spans="2:11" outlineLevel="1">
      <c r="B183" s="78">
        <f t="shared" si="40"/>
        <v>48639</v>
      </c>
      <c r="C183" s="75">
        <f>IF(F183&lt;&gt;0,-INDEX([12]Delta!$F$1:$EE$65554,$L$13,$I183),0)</f>
        <v>9400.8584947288036</v>
      </c>
      <c r="D183" s="71">
        <f>IF(F183&lt;&gt;0,VLOOKUP($J183,'Table 1'!$B$13:$C$33,2,FALSE)/12*1000*Study_MW,0)</f>
        <v>109762.81505698935</v>
      </c>
      <c r="E183" s="71">
        <f t="shared" si="41"/>
        <v>119163.67355171815</v>
      </c>
      <c r="F183" s="75">
        <f>INDEX([12]Delta!$F$1:$EE$65554,$L$14,$I183)</f>
        <v>2126.334485804</v>
      </c>
      <c r="G183" s="76">
        <f t="shared" si="42"/>
        <v>56.041828953670247</v>
      </c>
      <c r="I183" s="77">
        <f t="shared" si="39"/>
        <v>55</v>
      </c>
      <c r="J183" s="73">
        <f t="shared" si="43"/>
        <v>2033</v>
      </c>
      <c r="K183" s="78">
        <f t="shared" si="44"/>
        <v>48639</v>
      </c>
    </row>
    <row r="184" spans="2:11" outlineLevel="1">
      <c r="B184" s="78">
        <f t="shared" si="40"/>
        <v>48670</v>
      </c>
      <c r="C184" s="75">
        <f>IF(F184&lt;&gt;0,-INDEX([12]Delta!$F$1:$EE$65554,$L$13,$I184),0)</f>
        <v>15345.808527767658</v>
      </c>
      <c r="D184" s="71">
        <f>IF(F184&lt;&gt;0,VLOOKUP($J184,'Table 1'!$B$13:$C$33,2,FALSE)/12*1000*Study_MW,0)</f>
        <v>109762.81505698935</v>
      </c>
      <c r="E184" s="71">
        <f t="shared" si="41"/>
        <v>125108.62358475701</v>
      </c>
      <c r="F184" s="75">
        <f>INDEX([12]Delta!$F$1:$EE$65554,$L$14,$I184)</f>
        <v>2471.5104472889998</v>
      </c>
      <c r="G184" s="76">
        <f t="shared" si="42"/>
        <v>50.620309423328017</v>
      </c>
      <c r="I184" s="77">
        <f t="shared" si="39"/>
        <v>56</v>
      </c>
      <c r="J184" s="73">
        <f t="shared" si="43"/>
        <v>2033</v>
      </c>
      <c r="K184" s="78">
        <f t="shared" si="44"/>
        <v>48670</v>
      </c>
    </row>
    <row r="185" spans="2:11" outlineLevel="1">
      <c r="B185" s="78">
        <f t="shared" si="40"/>
        <v>48700</v>
      </c>
      <c r="C185" s="75">
        <f>IF(F185&lt;&gt;0,-INDEX([12]Delta!$F$1:$EE$65554,$L$13,$I185),0)</f>
        <v>28046.508581414819</v>
      </c>
      <c r="D185" s="71">
        <f>IF(F185&lt;&gt;0,VLOOKUP($J185,'Table 1'!$B$13:$C$33,2,FALSE)/12*1000*Study_MW,0)</f>
        <v>109762.81505698935</v>
      </c>
      <c r="E185" s="71">
        <f t="shared" si="41"/>
        <v>137809.32363840417</v>
      </c>
      <c r="F185" s="75">
        <f>INDEX([12]Delta!$F$1:$EE$65554,$L$14,$I185)</f>
        <v>2861.0752905690001</v>
      </c>
      <c r="G185" s="76">
        <f t="shared" si="42"/>
        <v>48.166968584387433</v>
      </c>
      <c r="I185" s="77">
        <f t="shared" si="39"/>
        <v>57</v>
      </c>
      <c r="J185" s="73">
        <f t="shared" si="43"/>
        <v>2033</v>
      </c>
      <c r="K185" s="78">
        <f t="shared" si="44"/>
        <v>48700</v>
      </c>
    </row>
    <row r="186" spans="2:11" outlineLevel="1">
      <c r="B186" s="78">
        <f t="shared" si="40"/>
        <v>48731</v>
      </c>
      <c r="C186" s="75">
        <f>IF(F186&lt;&gt;0,-INDEX([12]Delta!$F$1:$EE$65554,$L$13,$I186),0)</f>
        <v>36305.961095958948</v>
      </c>
      <c r="D186" s="71">
        <f>IF(F186&lt;&gt;0,VLOOKUP($J186,'Table 1'!$B$13:$C$33,2,FALSE)/12*1000*Study_MW,0)</f>
        <v>109762.81505698935</v>
      </c>
      <c r="E186" s="71">
        <f t="shared" si="41"/>
        <v>146068.7761529483</v>
      </c>
      <c r="F186" s="75">
        <f>INDEX([12]Delta!$F$1:$EE$65554,$L$14,$I186)</f>
        <v>3039.5481858210001</v>
      </c>
      <c r="G186" s="76">
        <f t="shared" si="42"/>
        <v>48.056081767130877</v>
      </c>
      <c r="I186" s="77">
        <f t="shared" si="39"/>
        <v>58</v>
      </c>
      <c r="J186" s="73">
        <f t="shared" si="43"/>
        <v>2033</v>
      </c>
      <c r="K186" s="78">
        <f t="shared" si="44"/>
        <v>48731</v>
      </c>
    </row>
    <row r="187" spans="2:11" outlineLevel="1">
      <c r="B187" s="78">
        <f t="shared" si="40"/>
        <v>48761</v>
      </c>
      <c r="C187" s="75">
        <f>IF(F187&lt;&gt;0,-INDEX([12]Delta!$F$1:$EE$65554,$L$13,$I187),0)</f>
        <v>18544.708444029093</v>
      </c>
      <c r="D187" s="71">
        <f>IF(F187&lt;&gt;0,VLOOKUP($J187,'Table 1'!$B$13:$C$33,2,FALSE)/12*1000*Study_MW,0)</f>
        <v>109762.81505698935</v>
      </c>
      <c r="E187" s="71">
        <f t="shared" si="41"/>
        <v>128307.52350101844</v>
      </c>
      <c r="F187" s="75">
        <f>INDEX([12]Delta!$F$1:$EE$65554,$L$14,$I187)</f>
        <v>2751.0509318519998</v>
      </c>
      <c r="G187" s="76">
        <f t="shared" si="42"/>
        <v>46.63945767614058</v>
      </c>
      <c r="I187" s="77">
        <f t="shared" si="39"/>
        <v>59</v>
      </c>
      <c r="J187" s="73">
        <f t="shared" si="43"/>
        <v>2033</v>
      </c>
      <c r="K187" s="78">
        <f t="shared" si="44"/>
        <v>48761</v>
      </c>
    </row>
    <row r="188" spans="2:11" outlineLevel="1">
      <c r="B188" s="78">
        <f t="shared" si="40"/>
        <v>48792</v>
      </c>
      <c r="C188" s="75">
        <f>IF(F188&lt;&gt;0,-INDEX([12]Delta!$F$1:$EE$65554,$L$13,$I188),0)</f>
        <v>52211.285880506039</v>
      </c>
      <c r="D188" s="71">
        <f>IF(F188&lt;&gt;0,VLOOKUP($J188,'Table 1'!$B$13:$C$33,2,FALSE)/12*1000*Study_MW,0)</f>
        <v>109762.81505698935</v>
      </c>
      <c r="E188" s="71">
        <f t="shared" si="41"/>
        <v>161974.10093749539</v>
      </c>
      <c r="F188" s="75">
        <f>INDEX([12]Delta!$F$1:$EE$65554,$L$14,$I188)</f>
        <v>2755.4048812269998</v>
      </c>
      <c r="G188" s="76">
        <f t="shared" si="42"/>
        <v>58.784138055735482</v>
      </c>
      <c r="I188" s="77">
        <f t="shared" si="39"/>
        <v>60</v>
      </c>
      <c r="J188" s="73">
        <f t="shared" si="43"/>
        <v>2033</v>
      </c>
      <c r="K188" s="78">
        <f t="shared" si="44"/>
        <v>48792</v>
      </c>
    </row>
    <row r="189" spans="2:11" outlineLevel="1">
      <c r="B189" s="78">
        <f t="shared" si="40"/>
        <v>48823</v>
      </c>
      <c r="C189" s="75">
        <f>IF(F189&lt;&gt;0,-INDEX([12]Delta!$F$1:$EE$65554,$L$13,$I189),0)</f>
        <v>25700.637550681829</v>
      </c>
      <c r="D189" s="71">
        <f>IF(F189&lt;&gt;0,VLOOKUP($J189,'Table 1'!$B$13:$C$33,2,FALSE)/12*1000*Study_MW,0)</f>
        <v>109762.81505698935</v>
      </c>
      <c r="E189" s="71">
        <f t="shared" si="41"/>
        <v>135463.45260767118</v>
      </c>
      <c r="F189" s="75">
        <f>INDEX([12]Delta!$F$1:$EE$65554,$L$14,$I189)</f>
        <v>2428.7604581629998</v>
      </c>
      <c r="G189" s="76">
        <f t="shared" si="42"/>
        <v>55.774727455061317</v>
      </c>
      <c r="I189" s="77">
        <f t="shared" si="39"/>
        <v>61</v>
      </c>
      <c r="J189" s="73">
        <f t="shared" si="43"/>
        <v>2033</v>
      </c>
      <c r="K189" s="78">
        <f t="shared" si="44"/>
        <v>48823</v>
      </c>
    </row>
    <row r="190" spans="2:11" outlineLevel="1">
      <c r="B190" s="78">
        <f t="shared" si="40"/>
        <v>48853</v>
      </c>
      <c r="C190" s="75">
        <f>IF(F190&lt;&gt;0,-INDEX([12]Delta!$F$1:$EE$65554,$L$13,$I190),0)</f>
        <v>20470.168984487653</v>
      </c>
      <c r="D190" s="71">
        <f>IF(F190&lt;&gt;0,VLOOKUP($J190,'Table 1'!$B$13:$C$33,2,FALSE)/12*1000*Study_MW,0)</f>
        <v>109762.81505698935</v>
      </c>
      <c r="E190" s="71">
        <f t="shared" si="41"/>
        <v>130232.984041477</v>
      </c>
      <c r="F190" s="75">
        <f>INDEX([12]Delta!$F$1:$EE$65554,$L$14,$I190)</f>
        <v>1969.0347619629999</v>
      </c>
      <c r="G190" s="76">
        <f t="shared" si="42"/>
        <v>66.140520501346131</v>
      </c>
      <c r="I190" s="77">
        <f t="shared" si="39"/>
        <v>62</v>
      </c>
      <c r="J190" s="73">
        <f t="shared" si="43"/>
        <v>2033</v>
      </c>
      <c r="K190" s="78">
        <f t="shared" si="44"/>
        <v>48853</v>
      </c>
    </row>
    <row r="191" spans="2:11" outlineLevel="1">
      <c r="B191" s="78">
        <f t="shared" si="40"/>
        <v>48884</v>
      </c>
      <c r="C191" s="75">
        <f>IF(F191&lt;&gt;0,-INDEX([12]Delta!$F$1:$EE$65554,$L$13,$I191),0)</f>
        <v>-6107.9681827872992</v>
      </c>
      <c r="D191" s="71">
        <f>IF(F191&lt;&gt;0,VLOOKUP($J191,'Table 1'!$B$13:$C$33,2,FALSE)/12*1000*Study_MW,0)</f>
        <v>109762.81505698935</v>
      </c>
      <c r="E191" s="71">
        <f t="shared" si="41"/>
        <v>103654.84687420205</v>
      </c>
      <c r="F191" s="75">
        <f>INDEX([12]Delta!$F$1:$EE$65554,$L$14,$I191)</f>
        <v>1326.1838627310001</v>
      </c>
      <c r="G191" s="76">
        <f t="shared" si="42"/>
        <v>78.160238400689352</v>
      </c>
      <c r="I191" s="77">
        <f t="shared" si="39"/>
        <v>63</v>
      </c>
      <c r="J191" s="73">
        <f t="shared" si="43"/>
        <v>2033</v>
      </c>
      <c r="K191" s="78">
        <f t="shared" si="44"/>
        <v>48884</v>
      </c>
    </row>
    <row r="192" spans="2:11" outlineLevel="1">
      <c r="B192" s="82">
        <f t="shared" si="40"/>
        <v>48914</v>
      </c>
      <c r="C192" s="79">
        <f>IF(F192&lt;&gt;0,-INDEX([12]Delta!$F$1:$EE$65554,$L$13,$I192),0)</f>
        <v>-6329.612635910511</v>
      </c>
      <c r="D192" s="80">
        <f>IF(F192&lt;&gt;0,VLOOKUP($J192,'Table 1'!$B$13:$C$33,2,FALSE)/12*1000*Study_MW,0)</f>
        <v>109762.81505698935</v>
      </c>
      <c r="E192" s="80">
        <f t="shared" si="41"/>
        <v>103433.20242107884</v>
      </c>
      <c r="F192" s="79">
        <f>INDEX([12]Delta!$F$1:$EE$65554,$L$14,$I192)</f>
        <v>1017.911391653</v>
      </c>
      <c r="G192" s="81">
        <f t="shared" si="42"/>
        <v>101.61316915130723</v>
      </c>
      <c r="I192" s="64">
        <f t="shared" si="39"/>
        <v>64</v>
      </c>
      <c r="J192" s="73">
        <f t="shared" si="43"/>
        <v>2033</v>
      </c>
      <c r="K192" s="82">
        <f t="shared" si="44"/>
        <v>48914</v>
      </c>
    </row>
    <row r="193" spans="2:13">
      <c r="B193" s="74">
        <f t="shared" si="40"/>
        <v>48945</v>
      </c>
      <c r="C193" s="69">
        <f>IF(F193&lt;&gt;0,-INDEX([12]Delta!$F$1:$EE$65554,$L$13,$I193),0)</f>
        <v>-7331.0249225795269</v>
      </c>
      <c r="D193" s="70">
        <f>IF(F193&lt;&gt;0,VLOOKUP($J193,'Table 1'!$B$13:$C$33,2,FALSE)/12*1000*Study_MW,0)</f>
        <v>112289.01188357774</v>
      </c>
      <c r="E193" s="70">
        <f t="shared" ref="E193:E216" si="45">C193+D193</f>
        <v>104957.98696099821</v>
      </c>
      <c r="F193" s="69">
        <f>INDEX([12]Delta!$F$1:$EE$65554,$L$14,$I193)</f>
        <v>1221.367108936</v>
      </c>
      <c r="G193" s="72">
        <f t="shared" ref="G193:G216" si="46">IF(ISNUMBER($F193),E193/$F193,"")</f>
        <v>85.93483989628055</v>
      </c>
      <c r="I193" s="60">
        <f>I73</f>
        <v>66</v>
      </c>
      <c r="J193" s="73">
        <f t="shared" ref="J193:J256" si="47">YEAR(B193)</f>
        <v>2034</v>
      </c>
      <c r="K193" s="74">
        <f t="shared" ref="K193:K256" si="48">IF(ISNUMBER(F193),IF(F193&lt;&gt;0,B193,""),"")</f>
        <v>48945</v>
      </c>
      <c r="M193" s="41">
        <v>2.3E-2</v>
      </c>
    </row>
    <row r="194" spans="2:13">
      <c r="B194" s="78">
        <f t="shared" si="40"/>
        <v>48976</v>
      </c>
      <c r="C194" s="75">
        <f>IF(F194&lt;&gt;0,-INDEX([12]Delta!$F$1:$EE$65554,$L$13,$I194),0)</f>
        <v>-5473.2211560308933</v>
      </c>
      <c r="D194" s="71">
        <f>IF(F194&lt;&gt;0,VLOOKUP($J194,'Table 1'!$B$13:$C$33,2,FALSE)/12*1000*Study_MW,0)</f>
        <v>112289.01188357774</v>
      </c>
      <c r="E194" s="71">
        <f t="shared" si="45"/>
        <v>106815.79072754685</v>
      </c>
      <c r="F194" s="75">
        <f>INDEX([12]Delta!$F$1:$EE$65554,$L$14,$I194)</f>
        <v>1366.948128836</v>
      </c>
      <c r="G194" s="76">
        <f t="shared" si="46"/>
        <v>78.14180251192407</v>
      </c>
      <c r="I194" s="77">
        <f t="shared" si="39"/>
        <v>67</v>
      </c>
      <c r="J194" s="73">
        <f t="shared" si="47"/>
        <v>2034</v>
      </c>
      <c r="K194" s="78">
        <f t="shared" si="48"/>
        <v>48976</v>
      </c>
      <c r="M194" s="41">
        <v>2.3E-2</v>
      </c>
    </row>
    <row r="195" spans="2:13">
      <c r="B195" s="78">
        <f t="shared" si="40"/>
        <v>49004</v>
      </c>
      <c r="C195" s="75">
        <f>IF(F195&lt;&gt;0,-INDEX([12]Delta!$F$1:$EE$65554,$L$13,$I195),0)</f>
        <v>9842.7183482795954</v>
      </c>
      <c r="D195" s="71">
        <f>IF(F195&lt;&gt;0,VLOOKUP($J195,'Table 1'!$B$13:$C$33,2,FALSE)/12*1000*Study_MW,0)</f>
        <v>112289.01188357774</v>
      </c>
      <c r="E195" s="71">
        <f t="shared" si="45"/>
        <v>122131.73023185733</v>
      </c>
      <c r="F195" s="75">
        <f>INDEX([12]Delta!$F$1:$EE$65554,$L$14,$I195)</f>
        <v>2115.7028059690001</v>
      </c>
      <c r="G195" s="76">
        <f t="shared" si="46"/>
        <v>57.726316705394041</v>
      </c>
      <c r="I195" s="77">
        <f t="shared" si="39"/>
        <v>68</v>
      </c>
      <c r="J195" s="73">
        <f t="shared" si="47"/>
        <v>2034</v>
      </c>
      <c r="K195" s="78">
        <f t="shared" si="48"/>
        <v>49004</v>
      </c>
      <c r="M195" s="41">
        <v>2.3E-2</v>
      </c>
    </row>
    <row r="196" spans="2:13">
      <c r="B196" s="78">
        <f t="shared" si="40"/>
        <v>49035</v>
      </c>
      <c r="C196" s="75">
        <f>IF(F196&lt;&gt;0,-INDEX([12]Delta!$F$1:$EE$65554,$L$13,$I196),0)</f>
        <v>14938.948779240251</v>
      </c>
      <c r="D196" s="71">
        <f>IF(F196&lt;&gt;0,VLOOKUP($J196,'Table 1'!$B$13:$C$33,2,FALSE)/12*1000*Study_MW,0)</f>
        <v>112289.01188357774</v>
      </c>
      <c r="E196" s="71">
        <f t="shared" si="45"/>
        <v>127227.96066281799</v>
      </c>
      <c r="F196" s="75">
        <f>INDEX([12]Delta!$F$1:$EE$65554,$L$14,$I196)</f>
        <v>2459.1529025750001</v>
      </c>
      <c r="G196" s="76">
        <f t="shared" si="46"/>
        <v>51.736498584368832</v>
      </c>
      <c r="I196" s="77">
        <f t="shared" si="39"/>
        <v>69</v>
      </c>
      <c r="J196" s="73">
        <f t="shared" si="47"/>
        <v>2034</v>
      </c>
      <c r="K196" s="78">
        <f t="shared" si="48"/>
        <v>49035</v>
      </c>
      <c r="M196" s="41">
        <v>2.3E-2</v>
      </c>
    </row>
    <row r="197" spans="2:13">
      <c r="B197" s="78">
        <f t="shared" si="40"/>
        <v>49065</v>
      </c>
      <c r="C197" s="75">
        <f>IF(F197&lt;&gt;0,-INDEX([12]Delta!$F$1:$EE$65554,$L$13,$I197),0)</f>
        <v>25220.359315931797</v>
      </c>
      <c r="D197" s="71">
        <f>IF(F197&lt;&gt;0,VLOOKUP($J197,'Table 1'!$B$13:$C$33,2,FALSE)/12*1000*Study_MW,0)</f>
        <v>112289.01188357774</v>
      </c>
      <c r="E197" s="71">
        <f t="shared" si="45"/>
        <v>137509.37119950954</v>
      </c>
      <c r="F197" s="75">
        <f>INDEX([12]Delta!$F$1:$EE$65554,$L$14,$I197)</f>
        <v>2846.7699123359998</v>
      </c>
      <c r="G197" s="76">
        <f t="shared" si="46"/>
        <v>48.303647795220733</v>
      </c>
      <c r="I197" s="77">
        <f t="shared" si="39"/>
        <v>70</v>
      </c>
      <c r="J197" s="73">
        <f t="shared" si="47"/>
        <v>2034</v>
      </c>
      <c r="K197" s="78">
        <f t="shared" si="48"/>
        <v>49065</v>
      </c>
      <c r="M197" s="41">
        <v>2.3E-2</v>
      </c>
    </row>
    <row r="198" spans="2:13">
      <c r="B198" s="78">
        <f t="shared" si="40"/>
        <v>49096</v>
      </c>
      <c r="C198" s="75">
        <f>IF(F198&lt;&gt;0,-INDEX([12]Delta!$F$1:$EE$65554,$L$13,$I198),0)</f>
        <v>31442.300249755383</v>
      </c>
      <c r="D198" s="71">
        <f>IF(F198&lt;&gt;0,VLOOKUP($J198,'Table 1'!$B$13:$C$33,2,FALSE)/12*1000*Study_MW,0)</f>
        <v>112289.01188357774</v>
      </c>
      <c r="E198" s="71">
        <f t="shared" si="45"/>
        <v>143731.31213333312</v>
      </c>
      <c r="F198" s="75">
        <f>INDEX([12]Delta!$F$1:$EE$65554,$L$14,$I198)</f>
        <v>3024.3504515200002</v>
      </c>
      <c r="G198" s="76">
        <f t="shared" si="46"/>
        <v>47.524688172660539</v>
      </c>
      <c r="I198" s="77">
        <f t="shared" ref="I198:I204" si="49">I78</f>
        <v>71</v>
      </c>
      <c r="J198" s="73">
        <f t="shared" si="47"/>
        <v>2034</v>
      </c>
      <c r="K198" s="78">
        <f t="shared" si="48"/>
        <v>49096</v>
      </c>
      <c r="M198" s="41">
        <v>2.3E-2</v>
      </c>
    </row>
    <row r="199" spans="2:13">
      <c r="B199" s="78">
        <f t="shared" si="40"/>
        <v>49126</v>
      </c>
      <c r="C199" s="75">
        <f>IF(F199&lt;&gt;0,-INDEX([12]Delta!$F$1:$EE$65554,$L$13,$I199),0)</f>
        <v>12884.558689951897</v>
      </c>
      <c r="D199" s="71">
        <f>IF(F199&lt;&gt;0,VLOOKUP($J199,'Table 1'!$B$13:$C$33,2,FALSE)/12*1000*Study_MW,0)</f>
        <v>112289.01188357774</v>
      </c>
      <c r="E199" s="71">
        <f t="shared" si="45"/>
        <v>125173.57057352964</v>
      </c>
      <c r="F199" s="75">
        <f>INDEX([12]Delta!$F$1:$EE$65554,$L$14,$I199)</f>
        <v>2737.2957521140002</v>
      </c>
      <c r="G199" s="76">
        <f t="shared" si="46"/>
        <v>45.728917117143332</v>
      </c>
      <c r="I199" s="77">
        <f t="shared" si="49"/>
        <v>72</v>
      </c>
      <c r="J199" s="73">
        <f t="shared" si="47"/>
        <v>2034</v>
      </c>
      <c r="K199" s="78">
        <f t="shared" si="48"/>
        <v>49126</v>
      </c>
      <c r="M199" s="41">
        <v>2.3E-2</v>
      </c>
    </row>
    <row r="200" spans="2:13">
      <c r="B200" s="78">
        <f t="shared" si="40"/>
        <v>49157</v>
      </c>
      <c r="C200" s="75">
        <f>IF(F200&lt;&gt;0,-INDEX([12]Delta!$F$1:$EE$65554,$L$13,$I200),0)</f>
        <v>62557.042297959328</v>
      </c>
      <c r="D200" s="71">
        <f>IF(F200&lt;&gt;0,VLOOKUP($J200,'Table 1'!$B$13:$C$33,2,FALSE)/12*1000*Study_MW,0)</f>
        <v>112289.01188357774</v>
      </c>
      <c r="E200" s="71">
        <f t="shared" si="45"/>
        <v>174846.05418153707</v>
      </c>
      <c r="F200" s="75">
        <f>INDEX([12]Delta!$F$1:$EE$65554,$L$14,$I200)</f>
        <v>2741.6279358219999</v>
      </c>
      <c r="G200" s="76">
        <f t="shared" si="46"/>
        <v>63.774537710608207</v>
      </c>
      <c r="I200" s="77">
        <f t="shared" si="49"/>
        <v>73</v>
      </c>
      <c r="J200" s="73">
        <f t="shared" si="47"/>
        <v>2034</v>
      </c>
      <c r="K200" s="78">
        <f t="shared" si="48"/>
        <v>49157</v>
      </c>
      <c r="M200" s="41">
        <v>2.3E-2</v>
      </c>
    </row>
    <row r="201" spans="2:13">
      <c r="B201" s="78">
        <f t="shared" si="40"/>
        <v>49188</v>
      </c>
      <c r="C201" s="75">
        <f>IF(F201&lt;&gt;0,-INDEX([12]Delta!$F$1:$EE$65554,$L$13,$I201),0)</f>
        <v>25490.122465163469</v>
      </c>
      <c r="D201" s="71">
        <f>IF(F201&lt;&gt;0,VLOOKUP($J201,'Table 1'!$B$13:$C$33,2,FALSE)/12*1000*Study_MW,0)</f>
        <v>112289.01188357774</v>
      </c>
      <c r="E201" s="71">
        <f t="shared" si="45"/>
        <v>137779.13434874121</v>
      </c>
      <c r="F201" s="75">
        <f>INDEX([12]Delta!$F$1:$EE$65554,$L$14,$I201)</f>
        <v>2416.6167386679999</v>
      </c>
      <c r="G201" s="76">
        <f t="shared" si="46"/>
        <v>57.013233478090875</v>
      </c>
      <c r="I201" s="77">
        <f t="shared" si="49"/>
        <v>74</v>
      </c>
      <c r="J201" s="73">
        <f t="shared" si="47"/>
        <v>2034</v>
      </c>
      <c r="K201" s="78">
        <f t="shared" si="48"/>
        <v>49188</v>
      </c>
      <c r="M201" s="41">
        <v>2.3E-2</v>
      </c>
    </row>
    <row r="202" spans="2:13">
      <c r="B202" s="78">
        <f t="shared" si="40"/>
        <v>49218</v>
      </c>
      <c r="C202" s="75">
        <f>IF(F202&lt;&gt;0,-INDEX([12]Delta!$F$1:$EE$65554,$L$13,$I202),0)</f>
        <v>19151.967466130853</v>
      </c>
      <c r="D202" s="71">
        <f>IF(F202&lt;&gt;0,VLOOKUP($J202,'Table 1'!$B$13:$C$33,2,FALSE)/12*1000*Study_MW,0)</f>
        <v>112289.01188357774</v>
      </c>
      <c r="E202" s="71">
        <f t="shared" si="45"/>
        <v>131440.97934970859</v>
      </c>
      <c r="F202" s="75">
        <f>INDEX([12]Delta!$F$1:$EE$65554,$L$14,$I202)</f>
        <v>1959.189589371</v>
      </c>
      <c r="G202" s="76">
        <f t="shared" si="46"/>
        <v>67.089463961426958</v>
      </c>
      <c r="I202" s="77">
        <f t="shared" si="49"/>
        <v>75</v>
      </c>
      <c r="J202" s="73">
        <f t="shared" si="47"/>
        <v>2034</v>
      </c>
      <c r="K202" s="78">
        <f t="shared" si="48"/>
        <v>49218</v>
      </c>
      <c r="M202" s="41">
        <v>2.3E-2</v>
      </c>
    </row>
    <row r="203" spans="2:13">
      <c r="B203" s="78">
        <f t="shared" si="40"/>
        <v>49249</v>
      </c>
      <c r="C203" s="75">
        <f>IF(F203&lt;&gt;0,-INDEX([12]Delta!$F$1:$EE$65554,$L$13,$I203),0)</f>
        <v>-6439.9310674369335</v>
      </c>
      <c r="D203" s="71">
        <f>IF(F203&lt;&gt;0,VLOOKUP($J203,'Table 1'!$B$13:$C$33,2,FALSE)/12*1000*Study_MW,0)</f>
        <v>112289.01188357774</v>
      </c>
      <c r="E203" s="71">
        <f t="shared" si="45"/>
        <v>105849.08081614081</v>
      </c>
      <c r="F203" s="75">
        <f>INDEX([12]Delta!$F$1:$EE$65554,$L$14,$I203)</f>
        <v>1319.5529448709999</v>
      </c>
      <c r="G203" s="76">
        <f t="shared" si="46"/>
        <v>80.215864946964032</v>
      </c>
      <c r="I203" s="77">
        <f t="shared" si="49"/>
        <v>76</v>
      </c>
      <c r="J203" s="73">
        <f t="shared" si="47"/>
        <v>2034</v>
      </c>
      <c r="K203" s="78">
        <f t="shared" si="48"/>
        <v>49249</v>
      </c>
      <c r="M203" s="41">
        <v>2.3E-2</v>
      </c>
    </row>
    <row r="204" spans="2:13">
      <c r="B204" s="82">
        <f t="shared" si="40"/>
        <v>49279</v>
      </c>
      <c r="C204" s="79">
        <f>IF(F204&lt;&gt;0,-INDEX([12]Delta!$F$1:$EE$65554,$L$13,$I204),0)</f>
        <v>-5934.560293674469</v>
      </c>
      <c r="D204" s="80">
        <f>IF(F204&lt;&gt;0,VLOOKUP($J204,'Table 1'!$B$13:$C$33,2,FALSE)/12*1000*Study_MW,0)</f>
        <v>112289.01188357774</v>
      </c>
      <c r="E204" s="80">
        <f t="shared" si="45"/>
        <v>106354.45158990327</v>
      </c>
      <c r="F204" s="79">
        <f>INDEX([12]Delta!$F$1:$EE$65554,$L$14,$I204)</f>
        <v>1012.821836307</v>
      </c>
      <c r="G204" s="81">
        <f t="shared" si="46"/>
        <v>105.0080554914752</v>
      </c>
      <c r="I204" s="64">
        <f t="shared" si="49"/>
        <v>77</v>
      </c>
      <c r="J204" s="73">
        <f t="shared" si="47"/>
        <v>2034</v>
      </c>
      <c r="K204" s="82">
        <f t="shared" si="48"/>
        <v>49279</v>
      </c>
      <c r="M204" s="41">
        <v>2.3E-2</v>
      </c>
    </row>
    <row r="205" spans="2:13" outlineLevel="1">
      <c r="B205" s="74">
        <f t="shared" si="40"/>
        <v>49310</v>
      </c>
      <c r="C205" s="69">
        <f>IF(F205&lt;&gt;0,-INDEX([12]Delta!$F$1:$EE$65554,$L$13,$I205),0)</f>
        <v>-4168.8788368999958</v>
      </c>
      <c r="D205" s="70">
        <f>IF(F205&lt;&gt;0,VLOOKUP($J205,'Table 1'!$B$13:$C$33,2,FALSE)/12*1000*Study_MW,0)</f>
        <v>114762.76171722652</v>
      </c>
      <c r="E205" s="70">
        <f t="shared" si="45"/>
        <v>110593.88288032652</v>
      </c>
      <c r="F205" s="69">
        <f>INDEX([12]Delta!$F$1:$EE$65554,$L$14,$I205)</f>
        <v>1215.2602506119999</v>
      </c>
      <c r="G205" s="72">
        <f t="shared" si="46"/>
        <v>91.004278980269376</v>
      </c>
      <c r="I205" s="60">
        <f>I85</f>
        <v>79</v>
      </c>
      <c r="J205" s="73">
        <f t="shared" si="47"/>
        <v>2035</v>
      </c>
      <c r="K205" s="74">
        <f t="shared" si="48"/>
        <v>49310</v>
      </c>
      <c r="M205" s="41">
        <v>2.1999999999999999E-2</v>
      </c>
    </row>
    <row r="206" spans="2:13" outlineLevel="1">
      <c r="B206" s="78">
        <f t="shared" ref="B206:B228" si="50">EDATE(B205,1)</f>
        <v>49341</v>
      </c>
      <c r="C206" s="75">
        <f>IF(F206&lt;&gt;0,-INDEX([12]Delta!$F$1:$EE$65554,$L$13,$I206),0)</f>
        <v>-229.1295782327652</v>
      </c>
      <c r="D206" s="71">
        <f>IF(F206&lt;&gt;0,VLOOKUP($J206,'Table 1'!$B$13:$C$33,2,FALSE)/12*1000*Study_MW,0)</f>
        <v>114762.76171722652</v>
      </c>
      <c r="E206" s="71">
        <f t="shared" si="45"/>
        <v>114533.63213899375</v>
      </c>
      <c r="F206" s="75">
        <f>INDEX([12]Delta!$F$1:$EE$65554,$L$14,$I206)</f>
        <v>1360.1133815420001</v>
      </c>
      <c r="G206" s="76">
        <f t="shared" si="46"/>
        <v>84.208885592422916</v>
      </c>
      <c r="I206" s="77">
        <f t="shared" ref="I206:I228" si="51">I86</f>
        <v>80</v>
      </c>
      <c r="J206" s="73">
        <f t="shared" si="47"/>
        <v>2035</v>
      </c>
      <c r="K206" s="78">
        <f t="shared" si="48"/>
        <v>49341</v>
      </c>
      <c r="M206" s="41">
        <v>2.1999999999999999E-2</v>
      </c>
    </row>
    <row r="207" spans="2:13" outlineLevel="1">
      <c r="B207" s="78">
        <f t="shared" si="50"/>
        <v>49369</v>
      </c>
      <c r="C207" s="75">
        <f>IF(F207&lt;&gt;0,-INDEX([12]Delta!$F$1:$EE$65554,$L$13,$I207),0)</f>
        <v>14645.729585319757</v>
      </c>
      <c r="D207" s="71">
        <f>IF(F207&lt;&gt;0,VLOOKUP($J207,'Table 1'!$B$13:$C$33,2,FALSE)/12*1000*Study_MW,0)</f>
        <v>114762.76171722652</v>
      </c>
      <c r="E207" s="71">
        <f t="shared" si="45"/>
        <v>129408.49130254627</v>
      </c>
      <c r="F207" s="75">
        <f>INDEX([12]Delta!$F$1:$EE$65554,$L$14,$I207)</f>
        <v>2105.1243071200001</v>
      </c>
      <c r="G207" s="76">
        <f t="shared" si="46"/>
        <v>61.473087771994216</v>
      </c>
      <c r="I207" s="77">
        <f t="shared" si="51"/>
        <v>81</v>
      </c>
      <c r="J207" s="73">
        <f t="shared" si="47"/>
        <v>2035</v>
      </c>
      <c r="K207" s="78">
        <f t="shared" si="48"/>
        <v>49369</v>
      </c>
      <c r="M207" s="41">
        <v>2.1999999999999999E-2</v>
      </c>
    </row>
    <row r="208" spans="2:13" outlineLevel="1">
      <c r="B208" s="78">
        <f t="shared" si="50"/>
        <v>49400</v>
      </c>
      <c r="C208" s="75">
        <f>IF(F208&lt;&gt;0,-INDEX([12]Delta!$F$1:$EE$65554,$L$13,$I208),0)</f>
        <v>15344.255352467299</v>
      </c>
      <c r="D208" s="71">
        <f>IF(F208&lt;&gt;0,VLOOKUP($J208,'Table 1'!$B$13:$C$33,2,FALSE)/12*1000*Study_MW,0)</f>
        <v>114762.76171722652</v>
      </c>
      <c r="E208" s="71">
        <f t="shared" si="45"/>
        <v>130107.01706969381</v>
      </c>
      <c r="F208" s="75">
        <f>INDEX([12]Delta!$F$1:$EE$65554,$L$14,$I208)</f>
        <v>2446.857135148</v>
      </c>
      <c r="G208" s="76">
        <f t="shared" si="46"/>
        <v>53.173115504278996</v>
      </c>
      <c r="I208" s="77">
        <f t="shared" si="51"/>
        <v>82</v>
      </c>
      <c r="J208" s="73">
        <f t="shared" si="47"/>
        <v>2035</v>
      </c>
      <c r="K208" s="78">
        <f t="shared" si="48"/>
        <v>49400</v>
      </c>
      <c r="M208" s="41">
        <v>2.1999999999999999E-2</v>
      </c>
    </row>
    <row r="209" spans="2:13" outlineLevel="1">
      <c r="B209" s="78">
        <f t="shared" si="50"/>
        <v>49430</v>
      </c>
      <c r="C209" s="75">
        <f>IF(F209&lt;&gt;0,-INDEX([12]Delta!$F$1:$EE$65554,$L$13,$I209),0)</f>
        <v>41296.110497176647</v>
      </c>
      <c r="D209" s="71">
        <f>IF(F209&lt;&gt;0,VLOOKUP($J209,'Table 1'!$B$13:$C$33,2,FALSE)/12*1000*Study_MW,0)</f>
        <v>114762.76171722652</v>
      </c>
      <c r="E209" s="71">
        <f t="shared" si="45"/>
        <v>156058.87221440318</v>
      </c>
      <c r="F209" s="75">
        <f>INDEX([12]Delta!$F$1:$EE$65554,$L$14,$I209)</f>
        <v>2832.536075774</v>
      </c>
      <c r="G209" s="76">
        <f t="shared" si="46"/>
        <v>55.095104895269365</v>
      </c>
      <c r="I209" s="77">
        <f t="shared" si="51"/>
        <v>83</v>
      </c>
      <c r="J209" s="73">
        <f t="shared" si="47"/>
        <v>2035</v>
      </c>
      <c r="K209" s="78">
        <f t="shared" si="48"/>
        <v>49430</v>
      </c>
      <c r="M209" s="41">
        <v>2.1999999999999999E-2</v>
      </c>
    </row>
    <row r="210" spans="2:13" outlineLevel="1">
      <c r="B210" s="78">
        <f t="shared" si="50"/>
        <v>49461</v>
      </c>
      <c r="C210" s="75">
        <f>IF(F210&lt;&gt;0,-INDEX([12]Delta!$F$1:$EE$65554,$L$13,$I210),0)</f>
        <v>50602.157513335347</v>
      </c>
      <c r="D210" s="71">
        <f>IF(F210&lt;&gt;0,VLOOKUP($J210,'Table 1'!$B$13:$C$33,2,FALSE)/12*1000*Study_MW,0)</f>
        <v>114762.76171722652</v>
      </c>
      <c r="E210" s="71">
        <f t="shared" si="45"/>
        <v>165364.91923056188</v>
      </c>
      <c r="F210" s="75">
        <f>INDEX([12]Delta!$F$1:$EE$65554,$L$14,$I210)</f>
        <v>3009.228696438</v>
      </c>
      <c r="G210" s="76">
        <f t="shared" si="46"/>
        <v>54.952592811009353</v>
      </c>
      <c r="I210" s="77">
        <f t="shared" si="51"/>
        <v>84</v>
      </c>
      <c r="J210" s="73">
        <f t="shared" si="47"/>
        <v>2035</v>
      </c>
      <c r="K210" s="78">
        <f t="shared" si="48"/>
        <v>49461</v>
      </c>
      <c r="M210" s="41">
        <v>2.1999999999999999E-2</v>
      </c>
    </row>
    <row r="211" spans="2:13" outlineLevel="1">
      <c r="B211" s="78">
        <f t="shared" si="50"/>
        <v>49491</v>
      </c>
      <c r="C211" s="75">
        <f>IF(F211&lt;&gt;0,-INDEX([12]Delta!$F$1:$EE$65554,$L$13,$I211),0)</f>
        <v>61813.416499048471</v>
      </c>
      <c r="D211" s="71">
        <f>IF(F211&lt;&gt;0,VLOOKUP($J211,'Table 1'!$B$13:$C$33,2,FALSE)/12*1000*Study_MW,0)</f>
        <v>114762.76171722652</v>
      </c>
      <c r="E211" s="71">
        <f t="shared" si="45"/>
        <v>176576.178216275</v>
      </c>
      <c r="F211" s="75">
        <f>INDEX([12]Delta!$F$1:$EE$65554,$L$14,$I211)</f>
        <v>2723.6091922679998</v>
      </c>
      <c r="G211" s="76">
        <f t="shared" si="46"/>
        <v>64.831686835818303</v>
      </c>
      <c r="I211" s="77">
        <f t="shared" si="51"/>
        <v>85</v>
      </c>
      <c r="J211" s="73">
        <f t="shared" si="47"/>
        <v>2035</v>
      </c>
      <c r="K211" s="78">
        <f t="shared" si="48"/>
        <v>49491</v>
      </c>
      <c r="M211" s="41">
        <v>2.1999999999999999E-2</v>
      </c>
    </row>
    <row r="212" spans="2:13" outlineLevel="1">
      <c r="B212" s="78">
        <f t="shared" si="50"/>
        <v>49522</v>
      </c>
      <c r="C212" s="75">
        <f>IF(F212&lt;&gt;0,-INDEX([12]Delta!$F$1:$EE$65554,$L$13,$I212),0)</f>
        <v>101581.37369289994</v>
      </c>
      <c r="D212" s="71">
        <f>IF(F212&lt;&gt;0,VLOOKUP($J212,'Table 1'!$B$13:$C$33,2,FALSE)/12*1000*Study_MW,0)</f>
        <v>114762.76171722652</v>
      </c>
      <c r="E212" s="71">
        <f t="shared" si="45"/>
        <v>216344.13541012647</v>
      </c>
      <c r="F212" s="75">
        <f>INDEX([12]Delta!$F$1:$EE$65554,$L$14,$I212)</f>
        <v>2727.9197196499999</v>
      </c>
      <c r="G212" s="76">
        <f t="shared" si="46"/>
        <v>79.307368853906027</v>
      </c>
      <c r="I212" s="77">
        <f t="shared" si="51"/>
        <v>86</v>
      </c>
      <c r="J212" s="73">
        <f t="shared" si="47"/>
        <v>2035</v>
      </c>
      <c r="K212" s="78">
        <f t="shared" si="48"/>
        <v>49522</v>
      </c>
      <c r="M212" s="41">
        <v>2.1999999999999999E-2</v>
      </c>
    </row>
    <row r="213" spans="2:13" outlineLevel="1">
      <c r="B213" s="78">
        <f t="shared" si="50"/>
        <v>49553</v>
      </c>
      <c r="C213" s="75">
        <f>IF(F213&lt;&gt;0,-INDEX([12]Delta!$F$1:$EE$65554,$L$13,$I213),0)</f>
        <v>33325.622727334499</v>
      </c>
      <c r="D213" s="71">
        <f>IF(F213&lt;&gt;0,VLOOKUP($J213,'Table 1'!$B$13:$C$33,2,FALSE)/12*1000*Study_MW,0)</f>
        <v>114762.76171722652</v>
      </c>
      <c r="E213" s="71">
        <f t="shared" si="45"/>
        <v>148088.38444456103</v>
      </c>
      <c r="F213" s="75">
        <f>INDEX([12]Delta!$F$1:$EE$65554,$L$14,$I213)</f>
        <v>2404.5335740149999</v>
      </c>
      <c r="G213" s="76">
        <f t="shared" si="46"/>
        <v>61.587156047602448</v>
      </c>
      <c r="I213" s="77">
        <f t="shared" si="51"/>
        <v>87</v>
      </c>
      <c r="J213" s="73">
        <f t="shared" si="47"/>
        <v>2035</v>
      </c>
      <c r="K213" s="78">
        <f t="shared" si="48"/>
        <v>49553</v>
      </c>
      <c r="M213" s="41">
        <v>2.1999999999999999E-2</v>
      </c>
    </row>
    <row r="214" spans="2:13" outlineLevel="1">
      <c r="B214" s="78">
        <f t="shared" si="50"/>
        <v>49583</v>
      </c>
      <c r="C214" s="75">
        <f>IF(F214&lt;&gt;0,-INDEX([12]Delta!$F$1:$EE$65554,$L$13,$I214),0)</f>
        <v>32038.855954185128</v>
      </c>
      <c r="D214" s="71">
        <f>IF(F214&lt;&gt;0,VLOOKUP($J214,'Table 1'!$B$13:$C$33,2,FALSE)/12*1000*Study_MW,0)</f>
        <v>114762.76171722652</v>
      </c>
      <c r="E214" s="71">
        <f t="shared" si="45"/>
        <v>146801.61767141166</v>
      </c>
      <c r="F214" s="75">
        <f>INDEX([12]Delta!$F$1:$EE$65554,$L$14,$I214)</f>
        <v>1949.393643937</v>
      </c>
      <c r="G214" s="76">
        <f t="shared" si="46"/>
        <v>75.306297487936178</v>
      </c>
      <c r="I214" s="77">
        <f t="shared" si="51"/>
        <v>88</v>
      </c>
      <c r="J214" s="73">
        <f t="shared" si="47"/>
        <v>2035</v>
      </c>
      <c r="K214" s="78">
        <f t="shared" si="48"/>
        <v>49583</v>
      </c>
      <c r="M214" s="41">
        <v>2.1999999999999999E-2</v>
      </c>
    </row>
    <row r="215" spans="2:13" outlineLevel="1">
      <c r="B215" s="78">
        <f t="shared" si="50"/>
        <v>49614</v>
      </c>
      <c r="C215" s="75">
        <f>IF(F215&lt;&gt;0,-INDEX([12]Delta!$F$1:$EE$65554,$L$13,$I215),0)</f>
        <v>-871.19155368208885</v>
      </c>
      <c r="D215" s="71">
        <f>IF(F215&lt;&gt;0,VLOOKUP($J215,'Table 1'!$B$13:$C$33,2,FALSE)/12*1000*Study_MW,0)</f>
        <v>114762.76171722652</v>
      </c>
      <c r="E215" s="71">
        <f t="shared" si="45"/>
        <v>113891.57016354443</v>
      </c>
      <c r="F215" s="75">
        <f>INDEX([12]Delta!$F$1:$EE$65554,$L$14,$I215)</f>
        <v>1312.9551740510001</v>
      </c>
      <c r="G215" s="76">
        <f t="shared" si="46"/>
        <v>86.744446737006768</v>
      </c>
      <c r="I215" s="77">
        <f t="shared" si="51"/>
        <v>89</v>
      </c>
      <c r="J215" s="73">
        <f t="shared" si="47"/>
        <v>2035</v>
      </c>
      <c r="K215" s="78">
        <f t="shared" si="48"/>
        <v>49614</v>
      </c>
      <c r="M215" s="41">
        <v>2.1999999999999999E-2</v>
      </c>
    </row>
    <row r="216" spans="2:13" outlineLevel="1">
      <c r="B216" s="82">
        <f t="shared" si="50"/>
        <v>49644</v>
      </c>
      <c r="C216" s="79">
        <f>IF(F216&lt;&gt;0,-INDEX([12]Delta!$F$1:$EE$65554,$L$13,$I216),0)</f>
        <v>-4445.8031896352768</v>
      </c>
      <c r="D216" s="80">
        <f>IF(F216&lt;&gt;0,VLOOKUP($J216,'Table 1'!$B$13:$C$33,2,FALSE)/12*1000*Study_MW,0)</f>
        <v>114762.76171722652</v>
      </c>
      <c r="E216" s="80">
        <f t="shared" si="45"/>
        <v>110316.95852759124</v>
      </c>
      <c r="F216" s="79">
        <f>INDEX([12]Delta!$F$1:$EE$65554,$L$14,$I216)</f>
        <v>1007.757723382</v>
      </c>
      <c r="G216" s="81">
        <f t="shared" si="46"/>
        <v>109.46773809618779</v>
      </c>
      <c r="I216" s="64">
        <f t="shared" si="51"/>
        <v>90</v>
      </c>
      <c r="J216" s="73">
        <f t="shared" si="47"/>
        <v>2035</v>
      </c>
      <c r="K216" s="82">
        <f t="shared" si="48"/>
        <v>49644</v>
      </c>
      <c r="M216" s="41">
        <v>2.1999999999999999E-2</v>
      </c>
    </row>
    <row r="217" spans="2:13" outlineLevel="1">
      <c r="B217" s="74">
        <f t="shared" si="50"/>
        <v>49675</v>
      </c>
      <c r="C217" s="69">
        <f>IF(F217&lt;&gt;0,-INDEX([12]Delta!$F$1:$EE$65554,$L$13,$I217),0)</f>
        <v>-5688.824773311615</v>
      </c>
      <c r="D217" s="70">
        <f>IF(F217&lt;&gt;0,VLOOKUP($J217,'Table 1'!$B$13:$C$33,2,FALSE)/12*1000*Study_MW,0)</f>
        <v>117288.95854381486</v>
      </c>
      <c r="E217" s="70">
        <f t="shared" ref="E217:E228" si="52">C217+D217</f>
        <v>111600.13377050325</v>
      </c>
      <c r="F217" s="69">
        <f>INDEX([12]Delta!$F$1:$EE$65554,$L$14,$I217)</f>
        <v>1209.1839727920001</v>
      </c>
      <c r="G217" s="72">
        <f t="shared" ref="G217:G228" si="53">IF(ISNUMBER($F217),E217/$F217,"")</f>
        <v>92.293758668351401</v>
      </c>
      <c r="I217" s="60">
        <f>I97</f>
        <v>92</v>
      </c>
      <c r="J217" s="73">
        <f t="shared" si="47"/>
        <v>2036</v>
      </c>
      <c r="K217" s="74">
        <f t="shared" si="48"/>
        <v>49675</v>
      </c>
      <c r="M217" s="41">
        <v>2.1999999999999999E-2</v>
      </c>
    </row>
    <row r="218" spans="2:13" outlineLevel="1">
      <c r="B218" s="78">
        <f t="shared" si="50"/>
        <v>49706</v>
      </c>
      <c r="C218" s="75">
        <f>IF(F218&lt;&gt;0,-INDEX([12]Delta!$F$1:$EE$65554,$L$13,$I218),0)</f>
        <v>-195.99101682007313</v>
      </c>
      <c r="D218" s="71">
        <f>IF(F218&lt;&gt;0,VLOOKUP($J218,'Table 1'!$B$13:$C$33,2,FALSE)/12*1000*Study_MW,0)</f>
        <v>117288.95854381486</v>
      </c>
      <c r="E218" s="71">
        <f t="shared" si="52"/>
        <v>117092.96752699479</v>
      </c>
      <c r="F218" s="75">
        <f>INDEX([12]Delta!$F$1:$EE$65554,$L$14,$I218)</f>
        <v>1434.7487027059999</v>
      </c>
      <c r="G218" s="76">
        <f t="shared" si="53"/>
        <v>81.612178708475042</v>
      </c>
      <c r="I218" s="77">
        <f t="shared" si="51"/>
        <v>93</v>
      </c>
      <c r="J218" s="73">
        <f t="shared" si="47"/>
        <v>2036</v>
      </c>
      <c r="K218" s="78">
        <f t="shared" si="48"/>
        <v>49706</v>
      </c>
      <c r="M218" s="41">
        <v>2.1999999999999999E-2</v>
      </c>
    </row>
    <row r="219" spans="2:13" outlineLevel="1">
      <c r="B219" s="78">
        <f t="shared" si="50"/>
        <v>49735</v>
      </c>
      <c r="C219" s="75">
        <f>IF(F219&lt;&gt;0,-INDEX([12]Delta!$F$1:$EE$65554,$L$13,$I219),0)</f>
        <v>24480.620126754045</v>
      </c>
      <c r="D219" s="71">
        <f>IF(F219&lt;&gt;0,VLOOKUP($J219,'Table 1'!$B$13:$C$33,2,FALSE)/12*1000*Study_MW,0)</f>
        <v>117288.95854381486</v>
      </c>
      <c r="E219" s="71">
        <f t="shared" si="52"/>
        <v>141769.57867056891</v>
      </c>
      <c r="F219" s="75">
        <f>INDEX([12]Delta!$F$1:$EE$65554,$L$14,$I219)</f>
        <v>2094.5986866029998</v>
      </c>
      <c r="G219" s="76">
        <f t="shared" si="53"/>
        <v>67.683408558080146</v>
      </c>
      <c r="I219" s="77">
        <f t="shared" si="51"/>
        <v>94</v>
      </c>
      <c r="J219" s="73">
        <f t="shared" si="47"/>
        <v>2036</v>
      </c>
      <c r="K219" s="78">
        <f t="shared" si="48"/>
        <v>49735</v>
      </c>
      <c r="M219" s="41">
        <v>2.1999999999999999E-2</v>
      </c>
    </row>
    <row r="220" spans="2:13" outlineLevel="1">
      <c r="B220" s="78">
        <f t="shared" si="50"/>
        <v>49766</v>
      </c>
      <c r="C220" s="75">
        <f>IF(F220&lt;&gt;0,-INDEX([12]Delta!$F$1:$EE$65554,$L$13,$I220),0)</f>
        <v>21457.157530814409</v>
      </c>
      <c r="D220" s="71">
        <f>IF(F220&lt;&gt;0,VLOOKUP($J220,'Table 1'!$B$13:$C$33,2,FALSE)/12*1000*Study_MW,0)</f>
        <v>117288.95854381486</v>
      </c>
      <c r="E220" s="71">
        <f t="shared" si="52"/>
        <v>138746.11607462927</v>
      </c>
      <c r="F220" s="75">
        <f>INDEX([12]Delta!$F$1:$EE$65554,$L$14,$I220)</f>
        <v>2434.6228444039998</v>
      </c>
      <c r="G220" s="76">
        <f t="shared" si="53"/>
        <v>56.988751417304051</v>
      </c>
      <c r="I220" s="77">
        <f t="shared" si="51"/>
        <v>95</v>
      </c>
      <c r="J220" s="73">
        <f t="shared" si="47"/>
        <v>2036</v>
      </c>
      <c r="K220" s="78">
        <f t="shared" si="48"/>
        <v>49766</v>
      </c>
      <c r="M220" s="41">
        <v>2.1999999999999999E-2</v>
      </c>
    </row>
    <row r="221" spans="2:13" outlineLevel="1">
      <c r="B221" s="78">
        <f t="shared" si="50"/>
        <v>49796</v>
      </c>
      <c r="C221" s="75">
        <f>IF(F221&lt;&gt;0,-INDEX([12]Delta!$F$1:$EE$65554,$L$13,$I221),0)</f>
        <v>39390.893505960703</v>
      </c>
      <c r="D221" s="71">
        <f>IF(F221&lt;&gt;0,VLOOKUP($J221,'Table 1'!$B$13:$C$33,2,FALSE)/12*1000*Study_MW,0)</f>
        <v>117288.95854381486</v>
      </c>
      <c r="E221" s="71">
        <f t="shared" si="52"/>
        <v>156679.85204977557</v>
      </c>
      <c r="F221" s="75">
        <f>INDEX([12]Delta!$F$1:$EE$65554,$L$14,$I221)</f>
        <v>2818.3733842840002</v>
      </c>
      <c r="G221" s="76">
        <f t="shared" si="53"/>
        <v>55.59229764355004</v>
      </c>
      <c r="I221" s="77">
        <f t="shared" si="51"/>
        <v>96</v>
      </c>
      <c r="J221" s="73">
        <f t="shared" si="47"/>
        <v>2036</v>
      </c>
      <c r="K221" s="78">
        <f t="shared" si="48"/>
        <v>49796</v>
      </c>
      <c r="M221" s="41">
        <v>2.1999999999999999E-2</v>
      </c>
    </row>
    <row r="222" spans="2:13" outlineLevel="1">
      <c r="B222" s="78">
        <f t="shared" si="50"/>
        <v>49827</v>
      </c>
      <c r="C222" s="75">
        <f>IF(F222&lt;&gt;0,-INDEX([12]Delta!$F$1:$EE$65554,$L$13,$I222),0)</f>
        <v>45132.316495805979</v>
      </c>
      <c r="D222" s="71">
        <f>IF(F222&lt;&gt;0,VLOOKUP($J222,'Table 1'!$B$13:$C$33,2,FALSE)/12*1000*Study_MW,0)</f>
        <v>117288.95854381486</v>
      </c>
      <c r="E222" s="71">
        <f t="shared" si="52"/>
        <v>162421.27503962084</v>
      </c>
      <c r="F222" s="75">
        <f>INDEX([12]Delta!$F$1:$EE$65554,$L$14,$I222)</f>
        <v>2994.1825475969999</v>
      </c>
      <c r="G222" s="76">
        <f t="shared" si="53"/>
        <v>54.245615441841736</v>
      </c>
      <c r="I222" s="77">
        <f t="shared" si="51"/>
        <v>97</v>
      </c>
      <c r="J222" s="73">
        <f t="shared" si="47"/>
        <v>2036</v>
      </c>
      <c r="K222" s="78">
        <f t="shared" si="48"/>
        <v>49827</v>
      </c>
      <c r="M222" s="41">
        <v>2.1999999999999999E-2</v>
      </c>
    </row>
    <row r="223" spans="2:13" outlineLevel="1">
      <c r="B223" s="78">
        <f t="shared" si="50"/>
        <v>49857</v>
      </c>
      <c r="C223" s="75">
        <f>IF(F223&lt;&gt;0,-INDEX([12]Delta!$F$1:$EE$65554,$L$13,$I223),0)</f>
        <v>52112.255777925253</v>
      </c>
      <c r="D223" s="71">
        <f>IF(F223&lt;&gt;0,VLOOKUP($J223,'Table 1'!$B$13:$C$33,2,FALSE)/12*1000*Study_MW,0)</f>
        <v>117288.95854381486</v>
      </c>
      <c r="E223" s="71">
        <f t="shared" si="52"/>
        <v>169401.21432174012</v>
      </c>
      <c r="F223" s="75">
        <f>INDEX([12]Delta!$F$1:$EE$65554,$L$14,$I223)</f>
        <v>2709.9912250749999</v>
      </c>
      <c r="G223" s="76">
        <f t="shared" si="53"/>
        <v>62.509875587162419</v>
      </c>
      <c r="I223" s="77">
        <f t="shared" si="51"/>
        <v>98</v>
      </c>
      <c r="J223" s="73">
        <f t="shared" si="47"/>
        <v>2036</v>
      </c>
      <c r="K223" s="78">
        <f t="shared" si="48"/>
        <v>49857</v>
      </c>
      <c r="M223" s="41">
        <v>2.1999999999999999E-2</v>
      </c>
    </row>
    <row r="224" spans="2:13" outlineLevel="1">
      <c r="B224" s="78">
        <f t="shared" si="50"/>
        <v>49888</v>
      </c>
      <c r="C224" s="75">
        <f>IF(F224&lt;&gt;0,-INDEX([12]Delta!$F$1:$EE$65554,$L$13,$I224),0)</f>
        <v>77118.944094896317</v>
      </c>
      <c r="D224" s="71">
        <f>IF(F224&lt;&gt;0,VLOOKUP($J224,'Table 1'!$B$13:$C$33,2,FALSE)/12*1000*Study_MW,0)</f>
        <v>117288.95854381486</v>
      </c>
      <c r="E224" s="71">
        <f t="shared" si="52"/>
        <v>194407.90263871118</v>
      </c>
      <c r="F224" s="75">
        <f>INDEX([12]Delta!$F$1:$EE$65554,$L$14,$I224)</f>
        <v>2714.2802034259998</v>
      </c>
      <c r="G224" s="76">
        <f t="shared" si="53"/>
        <v>71.624109549679872</v>
      </c>
      <c r="I224" s="77">
        <f t="shared" si="51"/>
        <v>99</v>
      </c>
      <c r="J224" s="73">
        <f t="shared" si="47"/>
        <v>2036</v>
      </c>
      <c r="K224" s="78">
        <f t="shared" si="48"/>
        <v>49888</v>
      </c>
      <c r="M224" s="41">
        <v>2.1999999999999999E-2</v>
      </c>
    </row>
    <row r="225" spans="2:20" outlineLevel="1">
      <c r="B225" s="78">
        <f t="shared" si="50"/>
        <v>49919</v>
      </c>
      <c r="C225" s="75">
        <f>IF(F225&lt;&gt;0,-INDEX([12]Delta!$F$1:$EE$65554,$L$13,$I225),0)</f>
        <v>44243.25347726047</v>
      </c>
      <c r="D225" s="71">
        <f>IF(F225&lt;&gt;0,VLOOKUP($J225,'Table 1'!$B$13:$C$33,2,FALSE)/12*1000*Study_MW,0)</f>
        <v>117288.95854381486</v>
      </c>
      <c r="E225" s="71">
        <f t="shared" si="52"/>
        <v>161532.21202107533</v>
      </c>
      <c r="F225" s="75">
        <f>INDEX([12]Delta!$F$1:$EE$65554,$L$14,$I225)</f>
        <v>2392.5109889089999</v>
      </c>
      <c r="G225" s="76">
        <f t="shared" si="53"/>
        <v>67.515765975534777</v>
      </c>
      <c r="I225" s="77">
        <f t="shared" si="51"/>
        <v>100</v>
      </c>
      <c r="J225" s="73">
        <f t="shared" si="47"/>
        <v>2036</v>
      </c>
      <c r="K225" s="78">
        <f t="shared" si="48"/>
        <v>49919</v>
      </c>
      <c r="M225" s="41">
        <v>2.1999999999999999E-2</v>
      </c>
    </row>
    <row r="226" spans="2:20" outlineLevel="1">
      <c r="B226" s="78">
        <f t="shared" si="50"/>
        <v>49949</v>
      </c>
      <c r="C226" s="75">
        <f>IF(F226&lt;&gt;0,-INDEX([12]Delta!$F$1:$EE$65554,$L$13,$I226),0)</f>
        <v>40918.423413023353</v>
      </c>
      <c r="D226" s="71">
        <f>IF(F226&lt;&gt;0,VLOOKUP($J226,'Table 1'!$B$13:$C$33,2,FALSE)/12*1000*Study_MW,0)</f>
        <v>117288.95854381486</v>
      </c>
      <c r="E226" s="71">
        <f t="shared" si="52"/>
        <v>158207.38195683822</v>
      </c>
      <c r="F226" s="75">
        <f>INDEX([12]Delta!$F$1:$EE$65554,$L$14,$I226)</f>
        <v>1939.6466793899999</v>
      </c>
      <c r="G226" s="76">
        <f t="shared" si="53"/>
        <v>81.565051840571755</v>
      </c>
      <c r="I226" s="77">
        <f t="shared" si="51"/>
        <v>101</v>
      </c>
      <c r="J226" s="73">
        <f t="shared" si="47"/>
        <v>2036</v>
      </c>
      <c r="K226" s="78">
        <f t="shared" si="48"/>
        <v>49949</v>
      </c>
      <c r="M226" s="41">
        <v>2.1999999999999999E-2</v>
      </c>
    </row>
    <row r="227" spans="2:20" outlineLevel="1">
      <c r="B227" s="78">
        <f t="shared" si="50"/>
        <v>49980</v>
      </c>
      <c r="C227" s="75">
        <f>IF(F227&lt;&gt;0,-INDEX([12]Delta!$F$1:$EE$65554,$L$13,$I227),0)</f>
        <v>2005.5166230499744</v>
      </c>
      <c r="D227" s="71">
        <f>IF(F227&lt;&gt;0,VLOOKUP($J227,'Table 1'!$B$13:$C$33,2,FALSE)/12*1000*Study_MW,0)</f>
        <v>117288.95854381486</v>
      </c>
      <c r="E227" s="71">
        <f t="shared" si="52"/>
        <v>119294.47516686484</v>
      </c>
      <c r="F227" s="75">
        <f>INDEX([12]Delta!$F$1:$EE$65554,$L$14,$I227)</f>
        <v>1306.3904015420001</v>
      </c>
      <c r="G227" s="76">
        <f t="shared" si="53"/>
        <v>91.316098944125287</v>
      </c>
      <c r="I227" s="77">
        <f t="shared" si="51"/>
        <v>102</v>
      </c>
      <c r="J227" s="73">
        <f t="shared" si="47"/>
        <v>2036</v>
      </c>
      <c r="K227" s="78">
        <f t="shared" si="48"/>
        <v>49980</v>
      </c>
      <c r="M227" s="41">
        <v>2.1999999999999999E-2</v>
      </c>
      <c r="T227" s="192"/>
    </row>
    <row r="228" spans="2:20" outlineLevel="1">
      <c r="B228" s="82">
        <f t="shared" si="50"/>
        <v>50010</v>
      </c>
      <c r="C228" s="79">
        <f>IF(F228&lt;&gt;0,-INDEX([12]Delta!$F$1:$EE$65554,$L$13,$I228),0)</f>
        <v>-5878.8364062905312</v>
      </c>
      <c r="D228" s="80">
        <f>IF(F228&lt;&gt;0,VLOOKUP($J228,'Table 1'!$B$13:$C$33,2,FALSE)/12*1000*Study_MW,0)</f>
        <v>117288.95854381486</v>
      </c>
      <c r="E228" s="80">
        <f t="shared" si="52"/>
        <v>111410.12213752433</v>
      </c>
      <c r="F228" s="79">
        <f>INDEX([12]Delta!$F$1:$EE$65554,$L$14,$I228)</f>
        <v>1002.718936139</v>
      </c>
      <c r="G228" s="81">
        <f t="shared" si="53"/>
        <v>111.10802650891627</v>
      </c>
      <c r="I228" s="64">
        <f t="shared" si="51"/>
        <v>103</v>
      </c>
      <c r="J228" s="73">
        <f t="shared" si="47"/>
        <v>2036</v>
      </c>
      <c r="K228" s="82">
        <f t="shared" si="48"/>
        <v>50010</v>
      </c>
      <c r="M228" s="41">
        <v>2.1999999999999999E-2</v>
      </c>
      <c r="T228" s="192"/>
    </row>
    <row r="229" spans="2:20" outlineLevel="1">
      <c r="B229" s="211">
        <f t="shared" ref="B229:B252" si="54">EDATE(B228,1)</f>
        <v>50041</v>
      </c>
      <c r="C229" s="200">
        <f t="shared" ref="C229:C252" si="55">(C217*(1+M229))*IF(AND(MONTH(K229)=2,OR(J217=2036,J217=2040)),28/29,1)</f>
        <v>-5813.9789183244702</v>
      </c>
      <c r="D229" s="201">
        <f>IF(ISNUMBER($F229)*SUM(F229:F240)&lt;&gt;0,VLOOKUP($J229,'Table 1'!$B$13:$C$33,2,FALSE)/12*1000*Study_MW,0)</f>
        <v>119867.60236334275</v>
      </c>
      <c r="E229" s="201">
        <f t="shared" ref="E229:E252" si="56">C229+D229</f>
        <v>114053.62344501828</v>
      </c>
      <c r="F229" s="200">
        <f>IF(J229&gt;2036,F217*IF(AND(MONTH(B229)=2,OR(J217=2036,J217=2040)),28/29,1),INDEX([12]Delta!$F$1:$EE$65554,$L$14,$I229))</f>
        <v>1209.1839727920001</v>
      </c>
      <c r="G229" s="202">
        <f t="shared" ref="G229:G252" si="57">IFERROR(E229/$F229,0)</f>
        <v>94.322804479180292</v>
      </c>
      <c r="I229" s="60">
        <f>I109</f>
        <v>105</v>
      </c>
      <c r="J229" s="73">
        <f t="shared" si="47"/>
        <v>2037</v>
      </c>
      <c r="K229" s="74">
        <f t="shared" si="48"/>
        <v>50041</v>
      </c>
      <c r="M229" s="41">
        <v>2.1999999999999999E-2</v>
      </c>
      <c r="T229" s="192"/>
    </row>
    <row r="230" spans="2:20" outlineLevel="1">
      <c r="B230" s="212">
        <f t="shared" si="54"/>
        <v>50072</v>
      </c>
      <c r="C230" s="194">
        <f t="shared" si="55"/>
        <v>-193.39582542493838</v>
      </c>
      <c r="D230" s="195">
        <f>IF(ISNUMBER($F230)*SUM(F230:F241)&lt;&gt;0,VLOOKUP($J230,'Table 1'!$B$13:$C$33,2,FALSE)/12*1000*Study_MW,0)</f>
        <v>119867.60236334275</v>
      </c>
      <c r="E230" s="195">
        <f t="shared" si="56"/>
        <v>119674.20653791781</v>
      </c>
      <c r="F230" s="194">
        <f>IF(J230&gt;2036,F218*IF(AND(MONTH(B230)=2,OR(J218=2036,J218=2040)),28/29,1),INDEX([12]Delta!$F$1:$EE$65554,$L$14,$I230))</f>
        <v>1385.2746095092414</v>
      </c>
      <c r="G230" s="196">
        <f t="shared" si="57"/>
        <v>86.39024040173129</v>
      </c>
      <c r="I230" s="77">
        <f t="shared" ref="I230:I264" si="58">I110</f>
        <v>106</v>
      </c>
      <c r="J230" s="73">
        <f t="shared" si="47"/>
        <v>2037</v>
      </c>
      <c r="K230" s="78">
        <f t="shared" si="48"/>
        <v>50072</v>
      </c>
      <c r="M230" s="41">
        <v>2.1999999999999999E-2</v>
      </c>
      <c r="T230" s="192"/>
    </row>
    <row r="231" spans="2:20" outlineLevel="1">
      <c r="B231" s="212">
        <f t="shared" si="54"/>
        <v>50100</v>
      </c>
      <c r="C231" s="194">
        <f t="shared" si="55"/>
        <v>25019.193769542635</v>
      </c>
      <c r="D231" s="195">
        <f>IF(ISNUMBER($F231)*SUM(F231:F242)&lt;&gt;0,VLOOKUP($J231,'Table 1'!$B$13:$C$33,2,FALSE)/12*1000*Study_MW,0)</f>
        <v>119867.60236334275</v>
      </c>
      <c r="E231" s="195">
        <f t="shared" si="56"/>
        <v>144886.79613288539</v>
      </c>
      <c r="F231" s="194">
        <f>IF(J231&gt;2036,F219*IF(AND(MONTH(B231)=2,OR(J219=2036,J219=2040)),28/29,1),INDEX([12]Delta!$F$1:$EE$65554,$L$14,$I231))</f>
        <v>2094.5986866029998</v>
      </c>
      <c r="G231" s="196">
        <f t="shared" si="57"/>
        <v>69.171625600444457</v>
      </c>
      <c r="I231" s="77">
        <f t="shared" si="58"/>
        <v>107</v>
      </c>
      <c r="J231" s="73">
        <f t="shared" si="47"/>
        <v>2037</v>
      </c>
      <c r="K231" s="78">
        <f t="shared" si="48"/>
        <v>50100</v>
      </c>
      <c r="M231" s="41">
        <v>2.1999999999999999E-2</v>
      </c>
      <c r="T231" s="192"/>
    </row>
    <row r="232" spans="2:20" outlineLevel="1">
      <c r="B232" s="212">
        <f t="shared" si="54"/>
        <v>50131</v>
      </c>
      <c r="C232" s="194">
        <f t="shared" si="55"/>
        <v>21929.214996492326</v>
      </c>
      <c r="D232" s="195">
        <f>IF(ISNUMBER($F232)*SUM(F232:F243)&lt;&gt;0,VLOOKUP($J232,'Table 1'!$B$13:$C$33,2,FALSE)/12*1000*Study_MW,0)</f>
        <v>119867.60236334275</v>
      </c>
      <c r="E232" s="195">
        <f t="shared" si="56"/>
        <v>141796.81735983508</v>
      </c>
      <c r="F232" s="194">
        <f>IF(J232&gt;2036,F220*IF(AND(MONTH(B232)=2,OR(J220=2036,J220=2040)),28/29,1),INDEX([12]Delta!$F$1:$EE$65554,$L$14,$I232))</f>
        <v>2434.6228444039998</v>
      </c>
      <c r="G232" s="196">
        <f t="shared" si="57"/>
        <v>58.24180023848713</v>
      </c>
      <c r="I232" s="77">
        <f t="shared" si="58"/>
        <v>108</v>
      </c>
      <c r="J232" s="73">
        <f t="shared" si="47"/>
        <v>2037</v>
      </c>
      <c r="K232" s="78">
        <f t="shared" si="48"/>
        <v>50131</v>
      </c>
      <c r="M232" s="41">
        <v>2.1999999999999999E-2</v>
      </c>
      <c r="T232" s="192"/>
    </row>
    <row r="233" spans="2:20" outlineLevel="1">
      <c r="B233" s="212">
        <f t="shared" si="54"/>
        <v>50161</v>
      </c>
      <c r="C233" s="194">
        <f t="shared" si="55"/>
        <v>40257.493163091836</v>
      </c>
      <c r="D233" s="195">
        <f>IF(ISNUMBER($F233)*SUM(F233:F244)&lt;&gt;0,VLOOKUP($J233,'Table 1'!$B$13:$C$33,2,FALSE)/12*1000*Study_MW,0)</f>
        <v>119867.60236334275</v>
      </c>
      <c r="E233" s="195">
        <f t="shared" si="56"/>
        <v>160125.0955264346</v>
      </c>
      <c r="F233" s="194">
        <f>IF(J233&gt;2036,F221*IF(AND(MONTH(B233)=2,OR(J221=2036,J221=2040)),28/29,1),INDEX([12]Delta!$F$1:$EE$65554,$L$14,$I233))</f>
        <v>2818.3733842840002</v>
      </c>
      <c r="G233" s="196">
        <f t="shared" si="57"/>
        <v>56.814720299068512</v>
      </c>
      <c r="I233" s="77">
        <f t="shared" si="58"/>
        <v>109</v>
      </c>
      <c r="J233" s="73">
        <f t="shared" si="47"/>
        <v>2037</v>
      </c>
      <c r="K233" s="78">
        <f t="shared" si="48"/>
        <v>50161</v>
      </c>
      <c r="M233" s="41">
        <v>2.1999999999999999E-2</v>
      </c>
      <c r="T233" s="192"/>
    </row>
    <row r="234" spans="2:20" outlineLevel="1">
      <c r="B234" s="212">
        <f t="shared" si="54"/>
        <v>50192</v>
      </c>
      <c r="C234" s="194">
        <f t="shared" si="55"/>
        <v>46125.227458713714</v>
      </c>
      <c r="D234" s="195">
        <f>IF(ISNUMBER($F234)*SUM(F234:F245)&lt;&gt;0,VLOOKUP($J234,'Table 1'!$B$13:$C$33,2,FALSE)/12*1000*Study_MW,0)</f>
        <v>119867.60236334275</v>
      </c>
      <c r="E234" s="195">
        <f t="shared" si="56"/>
        <v>165992.82982205646</v>
      </c>
      <c r="F234" s="194">
        <f>IF(J234&gt;2036,F222*IF(AND(MONTH(B234)=2,OR(J222=2036,J222=2040)),28/29,1),INDEX([12]Delta!$F$1:$EE$65554,$L$14,$I234))</f>
        <v>2994.1825475969999</v>
      </c>
      <c r="G234" s="196">
        <f t="shared" si="57"/>
        <v>55.438446782503306</v>
      </c>
      <c r="I234" s="77">
        <f t="shared" si="58"/>
        <v>110</v>
      </c>
      <c r="J234" s="73">
        <f t="shared" si="47"/>
        <v>2037</v>
      </c>
      <c r="K234" s="78">
        <f t="shared" si="48"/>
        <v>50192</v>
      </c>
      <c r="M234" s="41">
        <v>2.1999999999999999E-2</v>
      </c>
      <c r="T234" s="192"/>
    </row>
    <row r="235" spans="2:20" outlineLevel="1">
      <c r="B235" s="212">
        <f t="shared" si="54"/>
        <v>50222</v>
      </c>
      <c r="C235" s="194">
        <f t="shared" si="55"/>
        <v>53258.725405039608</v>
      </c>
      <c r="D235" s="195">
        <f>IF(ISNUMBER($F235)*SUM(F235:F246)&lt;&gt;0,VLOOKUP($J235,'Table 1'!$B$13:$C$33,2,FALSE)/12*1000*Study_MW,0)</f>
        <v>119867.60236334275</v>
      </c>
      <c r="E235" s="195">
        <f t="shared" si="56"/>
        <v>173126.32776838235</v>
      </c>
      <c r="F235" s="194">
        <f>IF(J235&gt;2036,F223*IF(AND(MONTH(B235)=2,OR(J223=2036,J223=2040)),28/29,1),INDEX([12]Delta!$F$1:$EE$65554,$L$14,$I235))</f>
        <v>2709.9912250749999</v>
      </c>
      <c r="G235" s="196">
        <f t="shared" si="57"/>
        <v>63.884460645658002</v>
      </c>
      <c r="I235" s="77">
        <f t="shared" si="58"/>
        <v>111</v>
      </c>
      <c r="J235" s="73">
        <f t="shared" si="47"/>
        <v>2037</v>
      </c>
      <c r="K235" s="78">
        <f t="shared" si="48"/>
        <v>50222</v>
      </c>
      <c r="M235" s="41">
        <v>2.1999999999999999E-2</v>
      </c>
      <c r="T235" s="192"/>
    </row>
    <row r="236" spans="2:20" outlineLevel="1">
      <c r="B236" s="212">
        <f t="shared" si="54"/>
        <v>50253</v>
      </c>
      <c r="C236" s="194">
        <f t="shared" si="55"/>
        <v>78815.560864984043</v>
      </c>
      <c r="D236" s="195">
        <f>IF(ISNUMBER($F236)*SUM(F236:F247)&lt;&gt;0,VLOOKUP($J236,'Table 1'!$B$13:$C$33,2,FALSE)/12*1000*Study_MW,0)</f>
        <v>119867.60236334275</v>
      </c>
      <c r="E236" s="195">
        <f t="shared" si="56"/>
        <v>198683.1632283268</v>
      </c>
      <c r="F236" s="194">
        <f>IF(J236&gt;2036,F224*IF(AND(MONTH(B236)=2,OR(J224=2036,J224=2040)),28/29,1),INDEX([12]Delta!$F$1:$EE$65554,$L$14,$I236))</f>
        <v>2714.2802034259998</v>
      </c>
      <c r="G236" s="196">
        <f t="shared" si="57"/>
        <v>73.199208754330641</v>
      </c>
      <c r="I236" s="77">
        <f t="shared" si="58"/>
        <v>112</v>
      </c>
      <c r="J236" s="73">
        <f t="shared" si="47"/>
        <v>2037</v>
      </c>
      <c r="K236" s="78">
        <f t="shared" si="48"/>
        <v>50253</v>
      </c>
      <c r="M236" s="41">
        <v>2.1999999999999999E-2</v>
      </c>
      <c r="T236" s="192"/>
    </row>
    <row r="237" spans="2:20" outlineLevel="1">
      <c r="B237" s="212">
        <f t="shared" si="54"/>
        <v>50284</v>
      </c>
      <c r="C237" s="194">
        <f t="shared" si="55"/>
        <v>45216.605053760199</v>
      </c>
      <c r="D237" s="195">
        <f>IF(ISNUMBER($F237)*SUM(F237:F248)&lt;&gt;0,VLOOKUP($J237,'Table 1'!$B$13:$C$33,2,FALSE)/12*1000*Study_MW,0)</f>
        <v>119867.60236334275</v>
      </c>
      <c r="E237" s="195">
        <f t="shared" si="56"/>
        <v>165084.20741710294</v>
      </c>
      <c r="F237" s="194">
        <f>IF(J237&gt;2036,F225*IF(AND(MONTH(B237)=2,OR(J225=2036,J225=2040)),28/29,1),INDEX([12]Delta!$F$1:$EE$65554,$L$14,$I237))</f>
        <v>2392.5109889089999</v>
      </c>
      <c r="G237" s="196">
        <f t="shared" si="57"/>
        <v>69.000396730625837</v>
      </c>
      <c r="I237" s="77">
        <f t="shared" si="58"/>
        <v>113</v>
      </c>
      <c r="J237" s="73">
        <f t="shared" si="47"/>
        <v>2037</v>
      </c>
      <c r="K237" s="78">
        <f t="shared" si="48"/>
        <v>50284</v>
      </c>
      <c r="M237" s="41">
        <v>2.1999999999999999E-2</v>
      </c>
      <c r="T237" s="192"/>
    </row>
    <row r="238" spans="2:20" outlineLevel="1">
      <c r="B238" s="212">
        <f t="shared" si="54"/>
        <v>50314</v>
      </c>
      <c r="C238" s="194">
        <f t="shared" si="55"/>
        <v>41818.62872810987</v>
      </c>
      <c r="D238" s="195">
        <f>IF(ISNUMBER($F238)*SUM(F238:F249)&lt;&gt;0,VLOOKUP($J238,'Table 1'!$B$13:$C$33,2,FALSE)/12*1000*Study_MW,0)</f>
        <v>119867.60236334275</v>
      </c>
      <c r="E238" s="195">
        <f t="shared" si="56"/>
        <v>161686.23109145262</v>
      </c>
      <c r="F238" s="194">
        <f>IF(J238&gt;2036,F226*IF(AND(MONTH(B238)=2,OR(J226=2036,J226=2040)),28/29,1),INDEX([12]Delta!$F$1:$EE$65554,$L$14,$I238))</f>
        <v>1939.6466793899999</v>
      </c>
      <c r="G238" s="196">
        <f t="shared" si="57"/>
        <v>83.358599692136394</v>
      </c>
      <c r="I238" s="77">
        <f t="shared" si="58"/>
        <v>114</v>
      </c>
      <c r="J238" s="73">
        <f t="shared" si="47"/>
        <v>2037</v>
      </c>
      <c r="K238" s="78">
        <f t="shared" si="48"/>
        <v>50314</v>
      </c>
      <c r="M238" s="41">
        <v>2.1999999999999999E-2</v>
      </c>
      <c r="T238" s="192"/>
    </row>
    <row r="239" spans="2:20" outlineLevel="1">
      <c r="B239" s="212">
        <f t="shared" si="54"/>
        <v>50345</v>
      </c>
      <c r="C239" s="194">
        <f t="shared" si="55"/>
        <v>2049.6379887570738</v>
      </c>
      <c r="D239" s="195">
        <f>IF(ISNUMBER($F239)*SUM(F239:F250)&lt;&gt;0,VLOOKUP($J239,'Table 1'!$B$13:$C$33,2,FALSE)/12*1000*Study_MW,0)</f>
        <v>119867.60236334275</v>
      </c>
      <c r="E239" s="195">
        <f t="shared" si="56"/>
        <v>121917.24035209983</v>
      </c>
      <c r="F239" s="194">
        <f>IF(J239&gt;2036,F227*IF(AND(MONTH(B239)=2,OR(J227=2036,J227=2040)),28/29,1),INDEX([12]Delta!$F$1:$EE$65554,$L$14,$I239))</f>
        <v>1306.3904015420001</v>
      </c>
      <c r="G239" s="196">
        <f t="shared" si="57"/>
        <v>93.323741668795648</v>
      </c>
      <c r="I239" s="77">
        <f t="shared" si="58"/>
        <v>115</v>
      </c>
      <c r="J239" s="73">
        <f t="shared" si="47"/>
        <v>2037</v>
      </c>
      <c r="K239" s="78">
        <f t="shared" si="48"/>
        <v>50345</v>
      </c>
      <c r="M239" s="41">
        <v>2.1999999999999999E-2</v>
      </c>
      <c r="T239" s="192"/>
    </row>
    <row r="240" spans="2:20" outlineLevel="1">
      <c r="B240" s="213">
        <f t="shared" si="54"/>
        <v>50375</v>
      </c>
      <c r="C240" s="197">
        <f t="shared" si="55"/>
        <v>-6008.170807228923</v>
      </c>
      <c r="D240" s="198">
        <f>IF(ISNUMBER($F240)*SUM(F240:F251)&lt;&gt;0,VLOOKUP($J240,'Table 1'!$B$13:$C$33,2,FALSE)/12*1000*Study_MW,0)</f>
        <v>119867.60236334275</v>
      </c>
      <c r="E240" s="198">
        <f t="shared" si="56"/>
        <v>113859.43155611384</v>
      </c>
      <c r="F240" s="197">
        <f>IF(J240&gt;2036,F228*IF(AND(MONTH(B240)=2,OR(J228=2036,J228=2040)),28/29,1),INDEX([12]Delta!$F$1:$EE$65554,$L$14,$I240))</f>
        <v>1002.718936139</v>
      </c>
      <c r="G240" s="199">
        <f t="shared" si="57"/>
        <v>113.55069446931267</v>
      </c>
      <c r="I240" s="64">
        <f t="shared" si="58"/>
        <v>116</v>
      </c>
      <c r="J240" s="73">
        <f t="shared" si="47"/>
        <v>2037</v>
      </c>
      <c r="K240" s="82">
        <f t="shared" si="48"/>
        <v>50375</v>
      </c>
      <c r="M240" s="41">
        <v>2.1999999999999999E-2</v>
      </c>
      <c r="T240" s="192"/>
    </row>
    <row r="241" spans="2:20" outlineLevel="1">
      <c r="B241" s="211">
        <f t="shared" si="54"/>
        <v>50406</v>
      </c>
      <c r="C241" s="200">
        <f t="shared" si="55"/>
        <v>-5947.7004334459325</v>
      </c>
      <c r="D241" s="201">
        <f>IF(ISNUMBER($F241)*SUM(F241:F252)&lt;&gt;0,VLOOKUP($J241,'Table 1'!$B$13:$C$33,2,FALSE)/12*1000*Study_MW,0)</f>
        <v>122629.81065815908</v>
      </c>
      <c r="E241" s="201">
        <f t="shared" si="56"/>
        <v>116682.11022471315</v>
      </c>
      <c r="F241" s="200">
        <f>IF(J241&gt;2036,F229*IF(AND(MONTH(B241)=2,OR(J229=2036,J229=2040)),28/29,1),INDEX([12]Delta!$F$1:$EE$65554,$L$14,$I241))</f>
        <v>1209.1839727920001</v>
      </c>
      <c r="G241" s="202">
        <f t="shared" si="57"/>
        <v>96.496573598552345</v>
      </c>
      <c r="I241" s="60">
        <f>I121</f>
        <v>118</v>
      </c>
      <c r="J241" s="73">
        <f t="shared" si="47"/>
        <v>2038</v>
      </c>
      <c r="K241" s="74">
        <f t="shared" si="48"/>
        <v>50406</v>
      </c>
      <c r="M241" s="41">
        <v>2.3E-2</v>
      </c>
      <c r="T241" s="192"/>
    </row>
    <row r="242" spans="2:20" outlineLevel="1">
      <c r="B242" s="212">
        <f t="shared" si="54"/>
        <v>50437</v>
      </c>
      <c r="C242" s="194">
        <f t="shared" si="55"/>
        <v>-197.84392940971193</v>
      </c>
      <c r="D242" s="195">
        <f>IF(ISNUMBER($F242)*SUM(F242:F253)&lt;&gt;0,VLOOKUP($J242,'Table 1'!$B$13:$C$33,2,FALSE)/12*1000*Study_MW,0)</f>
        <v>122629.81065815908</v>
      </c>
      <c r="E242" s="195">
        <f t="shared" si="56"/>
        <v>122431.96672874936</v>
      </c>
      <c r="F242" s="194">
        <f>IF(J242&gt;2036,F230*IF(AND(MONTH(B242)=2,OR(J230=2036,J230=2040)),28/29,1),INDEX([12]Delta!$F$1:$EE$65554,$L$14,$I242))</f>
        <v>1385.2746095092414</v>
      </c>
      <c r="G242" s="196">
        <f t="shared" si="57"/>
        <v>88.381008276852128</v>
      </c>
      <c r="I242" s="77">
        <f t="shared" si="58"/>
        <v>119</v>
      </c>
      <c r="J242" s="73">
        <f t="shared" si="47"/>
        <v>2038</v>
      </c>
      <c r="K242" s="78">
        <f t="shared" si="48"/>
        <v>50437</v>
      </c>
      <c r="M242" s="41">
        <v>2.3E-2</v>
      </c>
      <c r="T242" s="192"/>
    </row>
    <row r="243" spans="2:20" outlineLevel="1">
      <c r="B243" s="212">
        <f t="shared" si="54"/>
        <v>50465</v>
      </c>
      <c r="C243" s="194">
        <f t="shared" si="55"/>
        <v>25594.635226242113</v>
      </c>
      <c r="D243" s="195">
        <f>IF(ISNUMBER($F243)*SUM(F243:F254)&lt;&gt;0,VLOOKUP($J243,'Table 1'!$B$13:$C$33,2,FALSE)/12*1000*Study_MW,0)</f>
        <v>122629.81065815908</v>
      </c>
      <c r="E243" s="195">
        <f t="shared" si="56"/>
        <v>148224.44588440121</v>
      </c>
      <c r="F243" s="194">
        <f>IF(J243&gt;2036,F231*IF(AND(MONTH(B243)=2,OR(J231=2036,J231=2040)),28/29,1),INDEX([12]Delta!$F$1:$EE$65554,$L$14,$I243))</f>
        <v>2094.5986866029998</v>
      </c>
      <c r="G243" s="196">
        <f t="shared" si="57"/>
        <v>70.765081078509695</v>
      </c>
      <c r="I243" s="77">
        <f t="shared" si="58"/>
        <v>120</v>
      </c>
      <c r="J243" s="73">
        <f t="shared" si="47"/>
        <v>2038</v>
      </c>
      <c r="K243" s="78">
        <f t="shared" si="48"/>
        <v>50465</v>
      </c>
      <c r="M243" s="41">
        <v>2.3E-2</v>
      </c>
      <c r="T243" s="192"/>
    </row>
    <row r="244" spans="2:20" outlineLevel="1">
      <c r="B244" s="212">
        <f t="shared" si="54"/>
        <v>50496</v>
      </c>
      <c r="C244" s="194">
        <f t="shared" si="55"/>
        <v>22433.58694141165</v>
      </c>
      <c r="D244" s="195">
        <f>IF(ISNUMBER($F244)*SUM(F244:F255)&lt;&gt;0,VLOOKUP($J244,'Table 1'!$B$13:$C$33,2,FALSE)/12*1000*Study_MW,0)</f>
        <v>122629.81065815908</v>
      </c>
      <c r="E244" s="195">
        <f t="shared" si="56"/>
        <v>145063.39759957074</v>
      </c>
      <c r="F244" s="194">
        <f>IF(J244&gt;2036,F232*IF(AND(MONTH(B244)=2,OR(J232=2036,J232=2040)),28/29,1),INDEX([12]Delta!$F$1:$EE$65554,$L$14,$I244))</f>
        <v>2434.6228444039998</v>
      </c>
      <c r="G244" s="196">
        <f t="shared" si="57"/>
        <v>59.583519448607873</v>
      </c>
      <c r="I244" s="77">
        <f t="shared" si="58"/>
        <v>121</v>
      </c>
      <c r="J244" s="73">
        <f t="shared" si="47"/>
        <v>2038</v>
      </c>
      <c r="K244" s="78">
        <f t="shared" si="48"/>
        <v>50496</v>
      </c>
      <c r="M244" s="41">
        <v>2.3E-2</v>
      </c>
      <c r="T244" s="192"/>
    </row>
    <row r="245" spans="2:20" outlineLevel="1">
      <c r="B245" s="212">
        <f t="shared" si="54"/>
        <v>50526</v>
      </c>
      <c r="C245" s="194">
        <f t="shared" si="55"/>
        <v>41183.415505842946</v>
      </c>
      <c r="D245" s="195">
        <f>IF(ISNUMBER($F245)*SUM(F245:F256)&lt;&gt;0,VLOOKUP($J245,'Table 1'!$B$13:$C$33,2,FALSE)/12*1000*Study_MW,0)</f>
        <v>122629.81065815908</v>
      </c>
      <c r="E245" s="195">
        <f t="shared" si="56"/>
        <v>163813.22616400203</v>
      </c>
      <c r="F245" s="194">
        <f>IF(J245&gt;2036,F233*IF(AND(MONTH(B245)=2,OR(J233=2036,J233=2040)),28/29,1),INDEX([12]Delta!$F$1:$EE$65554,$L$14,$I245))</f>
        <v>2818.3733842840002</v>
      </c>
      <c r="G245" s="196">
        <f t="shared" si="57"/>
        <v>58.123322863275732</v>
      </c>
      <c r="I245" s="77">
        <f t="shared" si="58"/>
        <v>122</v>
      </c>
      <c r="J245" s="73">
        <f t="shared" si="47"/>
        <v>2038</v>
      </c>
      <c r="K245" s="78">
        <f t="shared" si="48"/>
        <v>50526</v>
      </c>
      <c r="M245" s="41">
        <v>2.3E-2</v>
      </c>
      <c r="T245" s="192"/>
    </row>
    <row r="246" spans="2:20" outlineLevel="1">
      <c r="B246" s="212">
        <f t="shared" si="54"/>
        <v>50557</v>
      </c>
      <c r="C246" s="194">
        <f t="shared" si="55"/>
        <v>47186.107690264129</v>
      </c>
      <c r="D246" s="195">
        <f>IF(ISNUMBER($F246)*SUM(F246:F257)&lt;&gt;0,VLOOKUP($J246,'Table 1'!$B$13:$C$33,2,FALSE)/12*1000*Study_MW,0)</f>
        <v>122629.81065815908</v>
      </c>
      <c r="E246" s="195">
        <f t="shared" si="56"/>
        <v>169815.91834842321</v>
      </c>
      <c r="F246" s="194">
        <f>IF(J246&gt;2036,F234*IF(AND(MONTH(B246)=2,OR(J234=2036,J234=2040)),28/29,1),INDEX([12]Delta!$F$1:$EE$65554,$L$14,$I246))</f>
        <v>2994.1825475969999</v>
      </c>
      <c r="G246" s="196">
        <f t="shared" si="57"/>
        <v>56.715285607656099</v>
      </c>
      <c r="I246" s="77">
        <f t="shared" si="58"/>
        <v>123</v>
      </c>
      <c r="J246" s="73">
        <f t="shared" si="47"/>
        <v>2038</v>
      </c>
      <c r="K246" s="78">
        <f t="shared" si="48"/>
        <v>50557</v>
      </c>
      <c r="M246" s="41">
        <v>2.3E-2</v>
      </c>
      <c r="T246" s="192"/>
    </row>
    <row r="247" spans="2:20" outlineLevel="1">
      <c r="B247" s="212">
        <f t="shared" si="54"/>
        <v>50587</v>
      </c>
      <c r="C247" s="194">
        <f t="shared" si="55"/>
        <v>54483.676089355511</v>
      </c>
      <c r="D247" s="195">
        <f>IF(ISNUMBER($F247)*SUM(F247:F258)&lt;&gt;0,VLOOKUP($J247,'Table 1'!$B$13:$C$33,2,FALSE)/12*1000*Study_MW,0)</f>
        <v>122629.81065815908</v>
      </c>
      <c r="E247" s="195">
        <f t="shared" si="56"/>
        <v>177113.4867475146</v>
      </c>
      <c r="F247" s="194">
        <f>IF(J247&gt;2036,F235*IF(AND(MONTH(B247)=2,OR(J235=2036,J235=2040)),28/29,1),INDEX([12]Delta!$F$1:$EE$65554,$L$14,$I247))</f>
        <v>2709.9912250749999</v>
      </c>
      <c r="G247" s="196">
        <f t="shared" si="57"/>
        <v>65.355741785700033</v>
      </c>
      <c r="I247" s="77">
        <f t="shared" si="58"/>
        <v>124</v>
      </c>
      <c r="J247" s="73">
        <f t="shared" si="47"/>
        <v>2038</v>
      </c>
      <c r="K247" s="78">
        <f t="shared" si="48"/>
        <v>50587</v>
      </c>
      <c r="M247" s="41">
        <v>2.3E-2</v>
      </c>
      <c r="T247" s="192"/>
    </row>
    <row r="248" spans="2:20" outlineLevel="1">
      <c r="B248" s="212">
        <f t="shared" si="54"/>
        <v>50618</v>
      </c>
      <c r="C248" s="194">
        <f t="shared" si="55"/>
        <v>80628.31876487867</v>
      </c>
      <c r="D248" s="195">
        <f>IF(ISNUMBER($F248)*SUM(F248:F259)&lt;&gt;0,VLOOKUP($J248,'Table 1'!$B$13:$C$33,2,FALSE)/12*1000*Study_MW,0)</f>
        <v>122629.81065815908</v>
      </c>
      <c r="E248" s="195">
        <f t="shared" si="56"/>
        <v>203258.12942303775</v>
      </c>
      <c r="F248" s="194">
        <f>IF(J248&gt;2036,F236*IF(AND(MONTH(B248)=2,OR(J236=2036,J236=2040)),28/29,1),INDEX([12]Delta!$F$1:$EE$65554,$L$14,$I248))</f>
        <v>2714.2802034259998</v>
      </c>
      <c r="G248" s="196">
        <f t="shared" si="57"/>
        <v>74.884726037673886</v>
      </c>
      <c r="I248" s="77">
        <f t="shared" si="58"/>
        <v>125</v>
      </c>
      <c r="J248" s="73">
        <f t="shared" si="47"/>
        <v>2038</v>
      </c>
      <c r="K248" s="78">
        <f t="shared" si="48"/>
        <v>50618</v>
      </c>
      <c r="M248" s="41">
        <v>2.3E-2</v>
      </c>
      <c r="T248" s="192"/>
    </row>
    <row r="249" spans="2:20" outlineLevel="1">
      <c r="B249" s="212">
        <f t="shared" si="54"/>
        <v>50649</v>
      </c>
      <c r="C249" s="194">
        <f t="shared" si="55"/>
        <v>46256.586969996679</v>
      </c>
      <c r="D249" s="195">
        <f>IF(ISNUMBER($F249)*SUM(F249:F260)&lt;&gt;0,VLOOKUP($J249,'Table 1'!$B$13:$C$33,2,FALSE)/12*1000*Study_MW,0)</f>
        <v>122629.81065815908</v>
      </c>
      <c r="E249" s="195">
        <f t="shared" si="56"/>
        <v>168886.39762815577</v>
      </c>
      <c r="F249" s="194">
        <f>IF(J249&gt;2036,F237*IF(AND(MONTH(B249)=2,OR(J237=2036,J237=2040)),28/29,1),INDEX([12]Delta!$F$1:$EE$65554,$L$14,$I249))</f>
        <v>2392.5109889089999</v>
      </c>
      <c r="G249" s="196">
        <f t="shared" si="57"/>
        <v>70.589601640730194</v>
      </c>
      <c r="I249" s="77">
        <f t="shared" si="58"/>
        <v>126</v>
      </c>
      <c r="J249" s="73">
        <f t="shared" si="47"/>
        <v>2038</v>
      </c>
      <c r="K249" s="78">
        <f t="shared" si="48"/>
        <v>50649</v>
      </c>
      <c r="M249" s="41">
        <v>2.3E-2</v>
      </c>
      <c r="T249" s="192"/>
    </row>
    <row r="250" spans="2:20" outlineLevel="1">
      <c r="B250" s="212">
        <f t="shared" si="54"/>
        <v>50679</v>
      </c>
      <c r="C250" s="194">
        <f t="shared" si="55"/>
        <v>42780.457188856395</v>
      </c>
      <c r="D250" s="195">
        <f>IF(ISNUMBER($F250)*SUM(F250:F261)&lt;&gt;0,VLOOKUP($J250,'Table 1'!$B$13:$C$33,2,FALSE)/12*1000*Study_MW,0)</f>
        <v>122629.81065815908</v>
      </c>
      <c r="E250" s="195">
        <f t="shared" si="56"/>
        <v>165410.26784701546</v>
      </c>
      <c r="F250" s="194">
        <f>IF(J250&gt;2036,F238*IF(AND(MONTH(B250)=2,OR(J238=2036,J238=2040)),28/29,1),INDEX([12]Delta!$F$1:$EE$65554,$L$14,$I250))</f>
        <v>1939.6466793899999</v>
      </c>
      <c r="G250" s="196">
        <f t="shared" si="57"/>
        <v>85.278555937329472</v>
      </c>
      <c r="I250" s="77">
        <f t="shared" si="58"/>
        <v>127</v>
      </c>
      <c r="J250" s="73">
        <f t="shared" si="47"/>
        <v>2038</v>
      </c>
      <c r="K250" s="78">
        <f t="shared" si="48"/>
        <v>50679</v>
      </c>
      <c r="M250" s="41">
        <v>2.3E-2</v>
      </c>
      <c r="T250" s="192"/>
    </row>
    <row r="251" spans="2:20" outlineLevel="1">
      <c r="B251" s="212">
        <f t="shared" si="54"/>
        <v>50710</v>
      </c>
      <c r="C251" s="194">
        <f t="shared" si="55"/>
        <v>2096.7796624984862</v>
      </c>
      <c r="D251" s="195">
        <f>IF(ISNUMBER($F251)*SUM(F251:F262)&lt;&gt;0,VLOOKUP($J251,'Table 1'!$B$13:$C$33,2,FALSE)/12*1000*Study_MW,0)</f>
        <v>122629.81065815908</v>
      </c>
      <c r="E251" s="195">
        <f t="shared" si="56"/>
        <v>124726.59032065757</v>
      </c>
      <c r="F251" s="194">
        <f>IF(J251&gt;2036,F239*IF(AND(MONTH(B251)=2,OR(J239=2036,J239=2040)),28/29,1),INDEX([12]Delta!$F$1:$EE$65554,$L$14,$I251))</f>
        <v>1306.3904015420001</v>
      </c>
      <c r="G251" s="196">
        <f t="shared" si="57"/>
        <v>95.474209067546994</v>
      </c>
      <c r="I251" s="77">
        <f t="shared" si="58"/>
        <v>128</v>
      </c>
      <c r="J251" s="73">
        <f t="shared" si="47"/>
        <v>2038</v>
      </c>
      <c r="K251" s="78">
        <f t="shared" si="48"/>
        <v>50710</v>
      </c>
      <c r="M251" s="41">
        <v>2.3E-2</v>
      </c>
      <c r="O251" s="192"/>
      <c r="P251" s="192"/>
      <c r="T251" s="192"/>
    </row>
    <row r="252" spans="2:20" outlineLevel="1" collapsed="1">
      <c r="B252" s="213">
        <f t="shared" si="54"/>
        <v>50740</v>
      </c>
      <c r="C252" s="197">
        <f t="shared" si="55"/>
        <v>-6146.3587357951874</v>
      </c>
      <c r="D252" s="198">
        <f>IF(ISNUMBER($F252)*SUM(F252:F263)&lt;&gt;0,VLOOKUP($J252,'Table 1'!$B$13:$C$33,2,FALSE)/12*1000*Study_MW,0)</f>
        <v>122629.81065815908</v>
      </c>
      <c r="E252" s="198">
        <f t="shared" si="56"/>
        <v>116483.45192236389</v>
      </c>
      <c r="F252" s="197">
        <f>IF(J252&gt;2036,F240*IF(AND(MONTH(B252)=2,OR(J240=2036,J240=2040)),28/29,1),INDEX([12]Delta!$F$1:$EE$65554,$L$14,$I252))</f>
        <v>1002.718936139</v>
      </c>
      <c r="G252" s="199">
        <f t="shared" si="57"/>
        <v>116.16759963752854</v>
      </c>
      <c r="I252" s="64">
        <f t="shared" si="58"/>
        <v>129</v>
      </c>
      <c r="J252" s="73">
        <f t="shared" si="47"/>
        <v>2038</v>
      </c>
      <c r="K252" s="82">
        <f t="shared" si="48"/>
        <v>50740</v>
      </c>
      <c r="M252" s="41">
        <v>2.3E-2</v>
      </c>
      <c r="O252" s="192"/>
      <c r="P252" s="192"/>
      <c r="T252" s="192"/>
    </row>
    <row r="253" spans="2:20" hidden="1" outlineLevel="1">
      <c r="B253" s="211"/>
      <c r="C253" s="200"/>
      <c r="D253" s="201"/>
      <c r="E253" s="201"/>
      <c r="F253" s="200"/>
      <c r="G253" s="202"/>
      <c r="I253" s="60">
        <f>I133</f>
        <v>1</v>
      </c>
      <c r="J253" s="73">
        <f t="shared" si="47"/>
        <v>1900</v>
      </c>
      <c r="K253" s="74" t="str">
        <f t="shared" si="48"/>
        <v/>
      </c>
      <c r="M253" s="41" t="e">
        <v>#N/A</v>
      </c>
      <c r="O253" s="192"/>
      <c r="P253" s="192"/>
      <c r="T253" s="192"/>
    </row>
    <row r="254" spans="2:20" hidden="1" outlineLevel="1">
      <c r="B254" s="212"/>
      <c r="C254" s="194"/>
      <c r="D254" s="195"/>
      <c r="E254" s="195"/>
      <c r="F254" s="194"/>
      <c r="G254" s="196"/>
      <c r="I254" s="77">
        <f t="shared" si="58"/>
        <v>2</v>
      </c>
      <c r="J254" s="73">
        <f t="shared" si="47"/>
        <v>1900</v>
      </c>
      <c r="K254" s="78" t="str">
        <f t="shared" si="48"/>
        <v/>
      </c>
      <c r="M254" s="41" t="e">
        <v>#N/A</v>
      </c>
      <c r="O254" s="192"/>
      <c r="P254" s="192"/>
      <c r="T254" s="192"/>
    </row>
    <row r="255" spans="2:20" hidden="1" outlineLevel="1">
      <c r="B255" s="212"/>
      <c r="C255" s="194"/>
      <c r="D255" s="195"/>
      <c r="E255" s="195"/>
      <c r="F255" s="194"/>
      <c r="G255" s="196"/>
      <c r="I255" s="77">
        <f t="shared" si="58"/>
        <v>3</v>
      </c>
      <c r="J255" s="73">
        <f t="shared" si="47"/>
        <v>1900</v>
      </c>
      <c r="K255" s="78" t="str">
        <f t="shared" si="48"/>
        <v/>
      </c>
      <c r="M255" s="41" t="e">
        <v>#N/A</v>
      </c>
      <c r="O255" s="192"/>
      <c r="P255" s="192"/>
      <c r="T255" s="192"/>
    </row>
    <row r="256" spans="2:20" hidden="1" outlineLevel="1">
      <c r="B256" s="212"/>
      <c r="C256" s="194"/>
      <c r="D256" s="195"/>
      <c r="E256" s="195"/>
      <c r="F256" s="194"/>
      <c r="G256" s="196"/>
      <c r="I256" s="77">
        <f t="shared" si="58"/>
        <v>4</v>
      </c>
      <c r="J256" s="73">
        <f t="shared" si="47"/>
        <v>1900</v>
      </c>
      <c r="K256" s="78" t="str">
        <f t="shared" si="48"/>
        <v/>
      </c>
      <c r="M256" s="41" t="e">
        <v>#N/A</v>
      </c>
      <c r="O256" s="192"/>
      <c r="P256" s="192"/>
      <c r="T256" s="192"/>
    </row>
    <row r="257" spans="2:20" hidden="1" outlineLevel="1">
      <c r="B257" s="212"/>
      <c r="C257" s="194"/>
      <c r="D257" s="195"/>
      <c r="E257" s="195"/>
      <c r="F257" s="194"/>
      <c r="G257" s="196"/>
      <c r="I257" s="77">
        <f t="shared" si="58"/>
        <v>5</v>
      </c>
      <c r="J257" s="73">
        <f t="shared" ref="J257:J264" si="59">YEAR(B257)</f>
        <v>1900</v>
      </c>
      <c r="K257" s="78" t="str">
        <f t="shared" ref="K257:K264" si="60">IF(ISNUMBER(F257),IF(F257&lt;&gt;0,B257,""),"")</f>
        <v/>
      </c>
      <c r="M257" s="41" t="e">
        <v>#N/A</v>
      </c>
      <c r="O257" s="192"/>
      <c r="P257" s="192"/>
      <c r="T257" s="192"/>
    </row>
    <row r="258" spans="2:20" hidden="1" outlineLevel="1">
      <c r="B258" s="212"/>
      <c r="C258" s="194"/>
      <c r="D258" s="195"/>
      <c r="E258" s="195"/>
      <c r="F258" s="194"/>
      <c r="G258" s="196"/>
      <c r="I258" s="77">
        <f t="shared" si="58"/>
        <v>6</v>
      </c>
      <c r="J258" s="73">
        <f t="shared" si="59"/>
        <v>1900</v>
      </c>
      <c r="K258" s="78" t="str">
        <f t="shared" si="60"/>
        <v/>
      </c>
      <c r="M258" s="41" t="e">
        <v>#N/A</v>
      </c>
      <c r="O258" s="192"/>
      <c r="P258" s="192"/>
      <c r="T258" s="192"/>
    </row>
    <row r="259" spans="2:20" hidden="1" outlineLevel="1">
      <c r="B259" s="212"/>
      <c r="C259" s="194"/>
      <c r="D259" s="195"/>
      <c r="E259" s="195"/>
      <c r="F259" s="194"/>
      <c r="G259" s="196"/>
      <c r="I259" s="77">
        <f t="shared" si="58"/>
        <v>7</v>
      </c>
      <c r="J259" s="73">
        <f t="shared" si="59"/>
        <v>1900</v>
      </c>
      <c r="K259" s="78" t="str">
        <f t="shared" si="60"/>
        <v/>
      </c>
      <c r="M259" s="41" t="e">
        <v>#N/A</v>
      </c>
      <c r="O259" s="192"/>
      <c r="P259" s="192"/>
    </row>
    <row r="260" spans="2:20" hidden="1" outlineLevel="1">
      <c r="B260" s="212"/>
      <c r="C260" s="194"/>
      <c r="D260" s="195"/>
      <c r="E260" s="195"/>
      <c r="F260" s="194"/>
      <c r="G260" s="196"/>
      <c r="I260" s="77">
        <f t="shared" si="58"/>
        <v>8</v>
      </c>
      <c r="J260" s="73">
        <f t="shared" si="59"/>
        <v>1900</v>
      </c>
      <c r="K260" s="78" t="str">
        <f t="shared" si="60"/>
        <v/>
      </c>
      <c r="M260" s="41" t="e">
        <v>#N/A</v>
      </c>
      <c r="O260" s="192"/>
      <c r="P260" s="192"/>
    </row>
    <row r="261" spans="2:20" hidden="1" outlineLevel="1">
      <c r="B261" s="212"/>
      <c r="C261" s="194"/>
      <c r="D261" s="195"/>
      <c r="E261" s="195"/>
      <c r="F261" s="194"/>
      <c r="G261" s="196"/>
      <c r="I261" s="77">
        <f t="shared" si="58"/>
        <v>9</v>
      </c>
      <c r="J261" s="73">
        <f t="shared" si="59"/>
        <v>1900</v>
      </c>
      <c r="K261" s="78" t="str">
        <f t="shared" si="60"/>
        <v/>
      </c>
      <c r="M261" s="41" t="e">
        <v>#N/A</v>
      </c>
      <c r="O261" s="192"/>
      <c r="P261" s="192"/>
    </row>
    <row r="262" spans="2:20" hidden="1" outlineLevel="1">
      <c r="B262" s="212"/>
      <c r="C262" s="194"/>
      <c r="D262" s="195"/>
      <c r="E262" s="195"/>
      <c r="F262" s="194"/>
      <c r="G262" s="196"/>
      <c r="I262" s="77">
        <f t="shared" si="58"/>
        <v>10</v>
      </c>
      <c r="J262" s="73">
        <f t="shared" si="59"/>
        <v>1900</v>
      </c>
      <c r="K262" s="78" t="str">
        <f t="shared" si="60"/>
        <v/>
      </c>
      <c r="M262" s="41" t="e">
        <v>#N/A</v>
      </c>
    </row>
    <row r="263" spans="2:20" hidden="1" outlineLevel="1">
      <c r="B263" s="212"/>
      <c r="C263" s="194"/>
      <c r="D263" s="195"/>
      <c r="E263" s="195"/>
      <c r="F263" s="194"/>
      <c r="G263" s="196"/>
      <c r="I263" s="77">
        <f t="shared" si="58"/>
        <v>11</v>
      </c>
      <c r="J263" s="73">
        <f t="shared" si="59"/>
        <v>1900</v>
      </c>
      <c r="K263" s="78" t="str">
        <f t="shared" si="60"/>
        <v/>
      </c>
      <c r="M263" s="41" t="e">
        <v>#N/A</v>
      </c>
    </row>
    <row r="264" spans="2:20" hidden="1" outlineLevel="1">
      <c r="B264" s="213"/>
      <c r="C264" s="197"/>
      <c r="D264" s="198"/>
      <c r="E264" s="198"/>
      <c r="F264" s="197"/>
      <c r="G264" s="199"/>
      <c r="I264" s="64">
        <f t="shared" si="58"/>
        <v>12</v>
      </c>
      <c r="J264" s="73">
        <f t="shared" si="59"/>
        <v>1900</v>
      </c>
      <c r="K264" s="82" t="str">
        <f t="shared" si="60"/>
        <v/>
      </c>
      <c r="M264" s="41" t="e">
        <v>#N/A</v>
      </c>
    </row>
    <row r="265" spans="2:20" hidden="1" outlineLevel="1">
      <c r="B265" s="211"/>
      <c r="C265" s="200"/>
      <c r="D265" s="201"/>
      <c r="E265" s="201"/>
      <c r="F265" s="200"/>
      <c r="G265" s="202"/>
      <c r="I265" s="60">
        <f>I145</f>
        <v>14</v>
      </c>
      <c r="J265" s="73">
        <f t="shared" ref="J265:J276" si="61">YEAR(B265)</f>
        <v>1900</v>
      </c>
      <c r="K265" s="74" t="str">
        <f t="shared" ref="K265:K276" si="62">IF(ISNUMBER(F265),IF(F265&lt;&gt;0,B265,""),"")</f>
        <v/>
      </c>
      <c r="M265" s="41" t="e">
        <v>#N/A</v>
      </c>
      <c r="O265" s="192"/>
      <c r="P265" s="192"/>
      <c r="T265" s="192"/>
    </row>
    <row r="266" spans="2:20" hidden="1" outlineLevel="1">
      <c r="B266" s="212"/>
      <c r="C266" s="194"/>
      <c r="D266" s="195"/>
      <c r="E266" s="195"/>
      <c r="F266" s="194"/>
      <c r="G266" s="196"/>
      <c r="I266" s="77">
        <f t="shared" ref="I266:I276" si="63">I146</f>
        <v>15</v>
      </c>
      <c r="J266" s="73">
        <f t="shared" si="61"/>
        <v>1900</v>
      </c>
      <c r="K266" s="78" t="str">
        <f t="shared" si="62"/>
        <v/>
      </c>
      <c r="M266" s="41" t="e">
        <v>#N/A</v>
      </c>
      <c r="O266" s="192"/>
      <c r="P266" s="192"/>
      <c r="T266" s="192"/>
    </row>
    <row r="267" spans="2:20" hidden="1" outlineLevel="1">
      <c r="B267" s="212"/>
      <c r="C267" s="194"/>
      <c r="D267" s="195"/>
      <c r="E267" s="195"/>
      <c r="F267" s="194"/>
      <c r="G267" s="196"/>
      <c r="I267" s="77">
        <f t="shared" si="63"/>
        <v>16</v>
      </c>
      <c r="J267" s="73">
        <f t="shared" si="61"/>
        <v>1900</v>
      </c>
      <c r="K267" s="78" t="str">
        <f t="shared" si="62"/>
        <v/>
      </c>
      <c r="M267" s="41" t="e">
        <v>#N/A</v>
      </c>
      <c r="O267" s="192"/>
      <c r="P267" s="192"/>
      <c r="T267" s="192"/>
    </row>
    <row r="268" spans="2:20" hidden="1" outlineLevel="1">
      <c r="B268" s="212"/>
      <c r="C268" s="194"/>
      <c r="D268" s="195"/>
      <c r="E268" s="195"/>
      <c r="F268" s="194"/>
      <c r="G268" s="196"/>
      <c r="I268" s="77">
        <f t="shared" si="63"/>
        <v>17</v>
      </c>
      <c r="J268" s="73">
        <f t="shared" si="61"/>
        <v>1900</v>
      </c>
      <c r="K268" s="78" t="str">
        <f t="shared" si="62"/>
        <v/>
      </c>
      <c r="M268" s="41" t="e">
        <v>#N/A</v>
      </c>
      <c r="O268" s="192"/>
      <c r="P268" s="192"/>
      <c r="T268" s="192"/>
    </row>
    <row r="269" spans="2:20" hidden="1" outlineLevel="1">
      <c r="B269" s="212"/>
      <c r="C269" s="194"/>
      <c r="D269" s="195"/>
      <c r="E269" s="195"/>
      <c r="F269" s="194"/>
      <c r="G269" s="196"/>
      <c r="I269" s="77">
        <f t="shared" si="63"/>
        <v>18</v>
      </c>
      <c r="J269" s="73">
        <f t="shared" si="61"/>
        <v>1900</v>
      </c>
      <c r="K269" s="78" t="str">
        <f t="shared" si="62"/>
        <v/>
      </c>
      <c r="M269" s="41" t="e">
        <v>#N/A</v>
      </c>
      <c r="O269" s="192"/>
      <c r="P269" s="192"/>
      <c r="T269" s="192"/>
    </row>
    <row r="270" spans="2:20" hidden="1" outlineLevel="1">
      <c r="B270" s="212"/>
      <c r="C270" s="194"/>
      <c r="D270" s="195"/>
      <c r="E270" s="195"/>
      <c r="F270" s="194"/>
      <c r="G270" s="196"/>
      <c r="I270" s="77">
        <f t="shared" si="63"/>
        <v>19</v>
      </c>
      <c r="J270" s="73">
        <f t="shared" si="61"/>
        <v>1900</v>
      </c>
      <c r="K270" s="78" t="str">
        <f t="shared" si="62"/>
        <v/>
      </c>
      <c r="M270" s="41" t="e">
        <v>#N/A</v>
      </c>
      <c r="O270" s="192"/>
      <c r="P270" s="192"/>
      <c r="T270" s="192"/>
    </row>
    <row r="271" spans="2:20" hidden="1" outlineLevel="1">
      <c r="B271" s="212"/>
      <c r="C271" s="194"/>
      <c r="D271" s="195"/>
      <c r="E271" s="195"/>
      <c r="F271" s="194"/>
      <c r="G271" s="196"/>
      <c r="I271" s="77">
        <f t="shared" si="63"/>
        <v>20</v>
      </c>
      <c r="J271" s="73">
        <f t="shared" si="61"/>
        <v>1900</v>
      </c>
      <c r="K271" s="78" t="str">
        <f t="shared" si="62"/>
        <v/>
      </c>
      <c r="M271" s="41" t="e">
        <v>#N/A</v>
      </c>
      <c r="O271" s="192"/>
      <c r="P271" s="192"/>
    </row>
    <row r="272" spans="2:20" hidden="1" outlineLevel="1">
      <c r="B272" s="212"/>
      <c r="C272" s="194"/>
      <c r="D272" s="195"/>
      <c r="E272" s="195"/>
      <c r="F272" s="194"/>
      <c r="G272" s="196"/>
      <c r="I272" s="77">
        <f t="shared" si="63"/>
        <v>21</v>
      </c>
      <c r="J272" s="73">
        <f t="shared" si="61"/>
        <v>1900</v>
      </c>
      <c r="K272" s="78" t="str">
        <f t="shared" si="62"/>
        <v/>
      </c>
      <c r="M272" s="41" t="e">
        <v>#N/A</v>
      </c>
      <c r="O272" s="192"/>
      <c r="P272" s="192"/>
    </row>
    <row r="273" spans="2:16" hidden="1" outlineLevel="1">
      <c r="B273" s="212"/>
      <c r="C273" s="194"/>
      <c r="D273" s="195"/>
      <c r="E273" s="195"/>
      <c r="F273" s="194"/>
      <c r="G273" s="196"/>
      <c r="I273" s="77">
        <f t="shared" si="63"/>
        <v>22</v>
      </c>
      <c r="J273" s="73">
        <f t="shared" si="61"/>
        <v>1900</v>
      </c>
      <c r="K273" s="78" t="str">
        <f t="shared" si="62"/>
        <v/>
      </c>
      <c r="M273" s="41" t="e">
        <v>#N/A</v>
      </c>
      <c r="O273" s="192"/>
      <c r="P273" s="192"/>
    </row>
    <row r="274" spans="2:16" hidden="1" outlineLevel="1">
      <c r="B274" s="212"/>
      <c r="C274" s="194"/>
      <c r="D274" s="195"/>
      <c r="E274" s="195"/>
      <c r="F274" s="194"/>
      <c r="G274" s="196"/>
      <c r="I274" s="77">
        <f t="shared" si="63"/>
        <v>23</v>
      </c>
      <c r="J274" s="73">
        <f t="shared" si="61"/>
        <v>1900</v>
      </c>
      <c r="K274" s="78" t="str">
        <f t="shared" si="62"/>
        <v/>
      </c>
      <c r="M274" s="41" t="e">
        <v>#N/A</v>
      </c>
    </row>
    <row r="275" spans="2:16" hidden="1" outlineLevel="1">
      <c r="B275" s="212"/>
      <c r="C275" s="194"/>
      <c r="D275" s="195"/>
      <c r="E275" s="195"/>
      <c r="F275" s="194"/>
      <c r="G275" s="196"/>
      <c r="I275" s="77">
        <f t="shared" si="63"/>
        <v>24</v>
      </c>
      <c r="J275" s="73">
        <f t="shared" si="61"/>
        <v>1900</v>
      </c>
      <c r="K275" s="78" t="str">
        <f t="shared" si="62"/>
        <v/>
      </c>
      <c r="M275" s="41" t="e">
        <v>#N/A</v>
      </c>
    </row>
    <row r="276" spans="2:16" hidden="1" outlineLevel="1">
      <c r="B276" s="213"/>
      <c r="C276" s="197"/>
      <c r="D276" s="198"/>
      <c r="E276" s="198"/>
      <c r="F276" s="197"/>
      <c r="G276" s="199"/>
      <c r="I276" s="64">
        <f t="shared" si="63"/>
        <v>25</v>
      </c>
      <c r="J276" s="73">
        <f t="shared" si="61"/>
        <v>1900</v>
      </c>
      <c r="K276" s="82" t="str">
        <f t="shared" si="62"/>
        <v/>
      </c>
      <c r="M276" s="41" t="e">
        <v>#N/A</v>
      </c>
    </row>
    <row r="277" spans="2:16" hidden="1"/>
  </sheetData>
  <printOptions horizontalCentered="1"/>
  <pageMargins left="0.25" right="0.25" top="0.75" bottom="0.75" header="0.3" footer="0.3"/>
  <pageSetup scale="21" orientation="portrait" r:id="rId1"/>
  <headerFooter alignWithMargins="0">
    <oddFooter>&amp;L&amp;8NPC Group - &amp;F   ( &amp;A )&amp;C &amp;R &amp;8&amp;D  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B1:P77"/>
  <sheetViews>
    <sheetView workbookViewId="0">
      <selection activeCell="H32" sqref="H3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3.83203125" style="121" customWidth="1"/>
    <col min="9" max="10" width="12.5" style="121" customWidth="1"/>
    <col min="11" max="11" width="11.6640625" style="121" customWidth="1"/>
    <col min="12" max="12" width="9.33203125" style="121"/>
    <col min="13" max="13" width="6.1640625" style="121" customWidth="1"/>
    <col min="14" max="14" width="7.83203125" style="172" customWidth="1"/>
    <col min="15" max="16384" width="9.33203125" style="121"/>
  </cols>
  <sheetData>
    <row r="1" spans="2:16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6" ht="15.75">
      <c r="B2" s="119" t="s">
        <v>101</v>
      </c>
      <c r="C2" s="120"/>
      <c r="D2" s="120"/>
      <c r="E2" s="120"/>
      <c r="F2" s="120"/>
      <c r="G2" s="120"/>
      <c r="H2" s="120"/>
      <c r="I2" s="120"/>
      <c r="J2" s="120"/>
    </row>
    <row r="3" spans="2:16" ht="15.75">
      <c r="B3" s="119"/>
      <c r="C3" s="120"/>
      <c r="D3" s="120"/>
      <c r="E3" s="120"/>
      <c r="F3" s="120"/>
      <c r="G3" s="120"/>
      <c r="H3" s="120"/>
      <c r="I3" s="120"/>
      <c r="J3" s="120"/>
    </row>
    <row r="4" spans="2:16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6" ht="51.75" customHeight="1">
      <c r="B5" s="124" t="s">
        <v>0</v>
      </c>
      <c r="C5" s="125" t="s">
        <v>107</v>
      </c>
      <c r="D5" s="125" t="s">
        <v>102</v>
      </c>
      <c r="E5" s="17" t="s">
        <v>55</v>
      </c>
      <c r="H5" s="172"/>
      <c r="N5" s="121"/>
    </row>
    <row r="6" spans="2:16" ht="24" customHeight="1">
      <c r="B6" s="126"/>
      <c r="C6" s="128" t="s">
        <v>9</v>
      </c>
      <c r="D6" s="127" t="s">
        <v>103</v>
      </c>
      <c r="E6" s="19" t="s">
        <v>9</v>
      </c>
      <c r="H6" s="172"/>
      <c r="N6" s="121"/>
    </row>
    <row r="7" spans="2:16">
      <c r="C7" s="129" t="s">
        <v>2</v>
      </c>
      <c r="D7" s="129" t="s">
        <v>4</v>
      </c>
      <c r="E7" s="129" t="s">
        <v>25</v>
      </c>
      <c r="H7" s="172"/>
      <c r="N7" s="121"/>
    </row>
    <row r="8" spans="2:16" ht="6" customHeight="1">
      <c r="H8" s="172"/>
      <c r="N8" s="121"/>
    </row>
    <row r="9" spans="2:16" ht="15.75">
      <c r="B9" s="43" t="str">
        <f>B2</f>
        <v>2017 IRP Aeolus-Bridger/Anticline Transmission</v>
      </c>
      <c r="D9" s="123"/>
      <c r="E9" s="123"/>
      <c r="N9" s="121"/>
    </row>
    <row r="10" spans="2:16">
      <c r="B10" s="140">
        <v>2020</v>
      </c>
      <c r="C10" s="132">
        <f>ROUND(C11/(1+$D44),2)</f>
        <v>47.55</v>
      </c>
      <c r="D10" s="140">
        <v>2</v>
      </c>
      <c r="E10" s="134">
        <f t="shared" ref="E10:E32" si="0">SUM(C10:C10)*D10/12</f>
        <v>7.9249999999999998</v>
      </c>
      <c r="F10" s="123"/>
      <c r="G10" s="159"/>
      <c r="M10" s="173"/>
      <c r="N10" s="137"/>
      <c r="O10" s="138"/>
      <c r="P10" s="139"/>
    </row>
    <row r="11" spans="2:16">
      <c r="B11" s="140">
        <f t="shared" ref="B11:B32" si="1">B10+1</f>
        <v>2021</v>
      </c>
      <c r="C11" s="132">
        <f>D36</f>
        <v>48.5910167356733</v>
      </c>
      <c r="D11" s="140">
        <v>12</v>
      </c>
      <c r="E11" s="134">
        <f t="shared" si="0"/>
        <v>48.5910167356733</v>
      </c>
      <c r="F11" s="123"/>
      <c r="G11" s="159"/>
      <c r="M11" s="173"/>
      <c r="N11" s="203"/>
      <c r="O11" s="203"/>
      <c r="P11" s="139"/>
    </row>
    <row r="12" spans="2:16">
      <c r="B12" s="140">
        <f t="shared" si="1"/>
        <v>2022</v>
      </c>
      <c r="C12" s="132">
        <f>ROUND(C11*(1+(IFERROR(INDEX($D$41:$D$49,MATCH($B12,$C$41:$C$49,0),1),0)+IFERROR(INDEX($G$41:$G$49,MATCH($B12,$F$41:$F$49,0),1),0)+IFERROR(INDEX($J$41:$J$49,MATCH($B12,$I$41:$I$49,0),1),0))),2)</f>
        <v>49.76</v>
      </c>
      <c r="D12" s="140">
        <v>12</v>
      </c>
      <c r="E12" s="134">
        <f t="shared" si="0"/>
        <v>49.76</v>
      </c>
      <c r="F12" s="123"/>
      <c r="H12" s="173"/>
      <c r="J12" s="204"/>
      <c r="N12" s="121"/>
    </row>
    <row r="13" spans="2:16">
      <c r="B13" s="140">
        <f t="shared" si="1"/>
        <v>2023</v>
      </c>
      <c r="C13" s="132">
        <f t="shared" ref="C13:C32" si="2">ROUND(C12*(1+(IFERROR(INDEX($D$41:$D$49,MATCH($B13,$C$41:$C$49,0),1),0)+IFERROR(INDEX($G$41:$G$49,MATCH($B13,$F$41:$F$49,0),1),0)+IFERROR(INDEX($J$41:$J$49,MATCH($B13,$I$41:$I$49,0),1),0))),2)</f>
        <v>50.95</v>
      </c>
      <c r="D13" s="140">
        <v>12</v>
      </c>
      <c r="E13" s="134">
        <f t="shared" si="0"/>
        <v>50.95000000000001</v>
      </c>
      <c r="F13" s="123"/>
      <c r="H13" s="173"/>
      <c r="I13" s="137"/>
      <c r="J13" s="204"/>
      <c r="N13" s="121"/>
    </row>
    <row r="14" spans="2:16">
      <c r="B14" s="140">
        <f t="shared" si="1"/>
        <v>2024</v>
      </c>
      <c r="C14" s="132">
        <f t="shared" si="2"/>
        <v>52.17</v>
      </c>
      <c r="D14" s="140">
        <v>12</v>
      </c>
      <c r="E14" s="134">
        <f t="shared" si="0"/>
        <v>52.169999999999995</v>
      </c>
      <c r="F14" s="123"/>
      <c r="H14" s="173"/>
      <c r="K14" s="205"/>
      <c r="N14" s="121"/>
    </row>
    <row r="15" spans="2:16">
      <c r="B15" s="140">
        <f t="shared" si="1"/>
        <v>2025</v>
      </c>
      <c r="C15" s="132">
        <f t="shared" si="2"/>
        <v>53.37</v>
      </c>
      <c r="D15" s="140">
        <v>12</v>
      </c>
      <c r="E15" s="134">
        <f t="shared" si="0"/>
        <v>53.37</v>
      </c>
      <c r="F15" s="123"/>
      <c r="H15" s="173"/>
      <c r="N15" s="121"/>
    </row>
    <row r="16" spans="2:16">
      <c r="B16" s="140">
        <f t="shared" si="1"/>
        <v>2026</v>
      </c>
      <c r="C16" s="132">
        <f t="shared" si="2"/>
        <v>54.6</v>
      </c>
      <c r="D16" s="140">
        <v>12</v>
      </c>
      <c r="E16" s="134">
        <f t="shared" si="0"/>
        <v>54.6</v>
      </c>
      <c r="F16" s="123"/>
      <c r="H16" s="173"/>
      <c r="J16" s="170"/>
      <c r="N16" s="121"/>
    </row>
    <row r="17" spans="2:14">
      <c r="B17" s="140">
        <f t="shared" si="1"/>
        <v>2027</v>
      </c>
      <c r="C17" s="132">
        <f t="shared" si="2"/>
        <v>55.86</v>
      </c>
      <c r="D17" s="140">
        <v>12</v>
      </c>
      <c r="E17" s="134">
        <f t="shared" si="0"/>
        <v>55.859999999999992</v>
      </c>
      <c r="F17" s="123"/>
      <c r="H17" s="173"/>
      <c r="N17" s="121"/>
    </row>
    <row r="18" spans="2:14">
      <c r="B18" s="140">
        <f t="shared" si="1"/>
        <v>2028</v>
      </c>
      <c r="C18" s="132">
        <f t="shared" si="2"/>
        <v>57.2</v>
      </c>
      <c r="D18" s="140">
        <v>12</v>
      </c>
      <c r="E18" s="134">
        <f t="shared" si="0"/>
        <v>57.20000000000001</v>
      </c>
      <c r="F18" s="123"/>
      <c r="H18" s="173"/>
      <c r="N18" s="121"/>
    </row>
    <row r="19" spans="2:14">
      <c r="B19" s="140">
        <f t="shared" si="1"/>
        <v>2029</v>
      </c>
      <c r="C19" s="132">
        <f t="shared" si="2"/>
        <v>58.57</v>
      </c>
      <c r="D19" s="140">
        <v>12</v>
      </c>
      <c r="E19" s="134">
        <f t="shared" si="0"/>
        <v>58.57</v>
      </c>
      <c r="F19" s="123"/>
      <c r="H19" s="173"/>
      <c r="N19" s="121"/>
    </row>
    <row r="20" spans="2:14">
      <c r="B20" s="140">
        <f t="shared" si="1"/>
        <v>2030</v>
      </c>
      <c r="C20" s="132">
        <f t="shared" si="2"/>
        <v>59.92</v>
      </c>
      <c r="D20" s="140">
        <v>12</v>
      </c>
      <c r="E20" s="134">
        <f t="shared" si="0"/>
        <v>59.919999999999995</v>
      </c>
      <c r="F20" s="123"/>
      <c r="H20" s="173"/>
      <c r="N20" s="121"/>
    </row>
    <row r="21" spans="2:14">
      <c r="B21" s="140">
        <f t="shared" si="1"/>
        <v>2031</v>
      </c>
      <c r="C21" s="132">
        <f t="shared" si="2"/>
        <v>61.3</v>
      </c>
      <c r="D21" s="140">
        <v>12</v>
      </c>
      <c r="E21" s="134">
        <f t="shared" si="0"/>
        <v>61.29999999999999</v>
      </c>
      <c r="F21" s="123"/>
      <c r="H21" s="173"/>
      <c r="N21" s="121"/>
    </row>
    <row r="22" spans="2:14">
      <c r="B22" s="140">
        <f t="shared" si="1"/>
        <v>2032</v>
      </c>
      <c r="C22" s="132">
        <f t="shared" si="2"/>
        <v>62.71</v>
      </c>
      <c r="D22" s="140">
        <v>12</v>
      </c>
      <c r="E22" s="134">
        <f t="shared" si="0"/>
        <v>62.71</v>
      </c>
      <c r="F22" s="123"/>
      <c r="H22" s="173"/>
      <c r="N22" s="121"/>
    </row>
    <row r="23" spans="2:14">
      <c r="B23" s="140">
        <f t="shared" si="1"/>
        <v>2033</v>
      </c>
      <c r="C23" s="132">
        <f t="shared" si="2"/>
        <v>64.150000000000006</v>
      </c>
      <c r="D23" s="140">
        <v>12</v>
      </c>
      <c r="E23" s="134">
        <f t="shared" si="0"/>
        <v>64.150000000000006</v>
      </c>
      <c r="F23" s="123"/>
      <c r="H23" s="173"/>
      <c r="N23" s="121"/>
    </row>
    <row r="24" spans="2:14">
      <c r="B24" s="140">
        <f t="shared" si="1"/>
        <v>2034</v>
      </c>
      <c r="C24" s="132">
        <f t="shared" si="2"/>
        <v>65.63</v>
      </c>
      <c r="D24" s="140">
        <v>12</v>
      </c>
      <c r="E24" s="134">
        <f t="shared" si="0"/>
        <v>65.63</v>
      </c>
      <c r="F24" s="123"/>
      <c r="H24" s="173"/>
      <c r="N24" s="121"/>
    </row>
    <row r="25" spans="2:14">
      <c r="B25" s="140">
        <f t="shared" si="1"/>
        <v>2035</v>
      </c>
      <c r="C25" s="132">
        <f t="shared" si="2"/>
        <v>67.069999999999993</v>
      </c>
      <c r="D25" s="140">
        <v>12</v>
      </c>
      <c r="E25" s="134">
        <f t="shared" si="0"/>
        <v>67.069999999999993</v>
      </c>
      <c r="F25" s="123"/>
      <c r="H25" s="173"/>
      <c r="N25" s="121"/>
    </row>
    <row r="26" spans="2:14">
      <c r="B26" s="140">
        <f t="shared" si="1"/>
        <v>2036</v>
      </c>
      <c r="C26" s="132">
        <f t="shared" si="2"/>
        <v>68.55</v>
      </c>
      <c r="D26" s="140">
        <v>12</v>
      </c>
      <c r="E26" s="134">
        <f t="shared" si="0"/>
        <v>68.55</v>
      </c>
      <c r="F26" s="123"/>
      <c r="H26" s="173"/>
      <c r="N26" s="121"/>
    </row>
    <row r="27" spans="2:14">
      <c r="B27" s="140">
        <f t="shared" si="1"/>
        <v>2037</v>
      </c>
      <c r="C27" s="132">
        <f t="shared" si="2"/>
        <v>70.06</v>
      </c>
      <c r="D27" s="140">
        <v>12</v>
      </c>
      <c r="E27" s="134">
        <f t="shared" si="0"/>
        <v>70.06</v>
      </c>
      <c r="F27" s="123"/>
      <c r="H27" s="173"/>
      <c r="N27" s="121"/>
    </row>
    <row r="28" spans="2:14">
      <c r="B28" s="140">
        <f t="shared" si="1"/>
        <v>2038</v>
      </c>
      <c r="C28" s="132">
        <f t="shared" si="2"/>
        <v>71.67</v>
      </c>
      <c r="D28" s="140">
        <v>12</v>
      </c>
      <c r="E28" s="134">
        <f t="shared" si="0"/>
        <v>71.67</v>
      </c>
      <c r="F28" s="123"/>
      <c r="H28" s="173"/>
      <c r="N28" s="121"/>
    </row>
    <row r="29" spans="2:14">
      <c r="B29" s="140">
        <f t="shared" si="1"/>
        <v>2039</v>
      </c>
      <c r="C29" s="132">
        <f t="shared" si="2"/>
        <v>73.319999999999993</v>
      </c>
      <c r="D29" s="140">
        <v>12</v>
      </c>
      <c r="E29" s="134">
        <f t="shared" si="0"/>
        <v>73.319999999999993</v>
      </c>
      <c r="F29" s="123"/>
      <c r="H29" s="173"/>
      <c r="N29" s="121"/>
    </row>
    <row r="30" spans="2:14">
      <c r="B30" s="140">
        <f t="shared" si="1"/>
        <v>2040</v>
      </c>
      <c r="C30" s="132">
        <f t="shared" si="2"/>
        <v>75.010000000000005</v>
      </c>
      <c r="D30" s="140">
        <v>12</v>
      </c>
      <c r="E30" s="134">
        <f t="shared" si="0"/>
        <v>75.010000000000005</v>
      </c>
      <c r="F30" s="123"/>
      <c r="H30" s="173"/>
      <c r="N30" s="121"/>
    </row>
    <row r="31" spans="2:14">
      <c r="B31" s="140">
        <f t="shared" si="1"/>
        <v>2041</v>
      </c>
      <c r="C31" s="132">
        <f t="shared" si="2"/>
        <v>76.739999999999995</v>
      </c>
      <c r="D31" s="140">
        <v>12</v>
      </c>
      <c r="E31" s="134">
        <f t="shared" si="0"/>
        <v>76.739999999999995</v>
      </c>
      <c r="F31" s="123"/>
      <c r="H31" s="173"/>
      <c r="N31" s="121"/>
    </row>
    <row r="32" spans="2:14">
      <c r="B32" s="140">
        <f t="shared" si="1"/>
        <v>2042</v>
      </c>
      <c r="C32" s="132">
        <f t="shared" si="2"/>
        <v>78.510000000000005</v>
      </c>
      <c r="D32" s="140">
        <v>12</v>
      </c>
      <c r="E32" s="134">
        <f t="shared" si="0"/>
        <v>78.510000000000005</v>
      </c>
      <c r="F32" s="123"/>
      <c r="G32" s="159"/>
      <c r="H32" s="173"/>
      <c r="N32" s="121"/>
    </row>
    <row r="33" spans="2:14">
      <c r="B33" s="140"/>
      <c r="C33" s="136"/>
      <c r="D33" s="132"/>
      <c r="E33" s="132"/>
      <c r="F33" s="133"/>
      <c r="G33" s="132"/>
      <c r="H33" s="132"/>
      <c r="I33" s="134"/>
      <c r="J33" s="134"/>
      <c r="K33" s="143"/>
    </row>
    <row r="34" spans="2:14">
      <c r="B34" s="130"/>
      <c r="C34" s="136"/>
      <c r="D34" s="132"/>
      <c r="E34" s="132"/>
      <c r="F34" s="133"/>
      <c r="G34" s="132"/>
      <c r="H34" s="132"/>
      <c r="I34" s="134"/>
      <c r="J34" s="134"/>
      <c r="K34" s="143"/>
    </row>
    <row r="35" spans="2:14" ht="15">
      <c r="C35" s="206" t="s">
        <v>104</v>
      </c>
      <c r="D35" s="207">
        <v>750</v>
      </c>
      <c r="E35" s="132"/>
      <c r="F35" s="133"/>
      <c r="G35" s="132"/>
      <c r="H35" s="132"/>
      <c r="I35" s="134"/>
      <c r="J35" s="134"/>
      <c r="K35" s="143"/>
    </row>
    <row r="36" spans="2:14" ht="39.75" customHeight="1">
      <c r="B36" s="306" t="s">
        <v>108</v>
      </c>
      <c r="C36" s="307"/>
      <c r="D36" s="217">
        <v>48.5910167356733</v>
      </c>
      <c r="E36" s="132"/>
      <c r="F36" s="133"/>
      <c r="G36" s="132"/>
      <c r="H36" s="132"/>
      <c r="I36" s="134"/>
      <c r="J36" s="134"/>
      <c r="K36" s="143"/>
    </row>
    <row r="39" spans="2:14" ht="13.5" thickBot="1">
      <c r="D39" s="160"/>
    </row>
    <row r="40" spans="2:14" ht="13.5" thickBot="1">
      <c r="C40" s="40" t="str">
        <f>"Company Official Inflation Forecast Dated "&amp;TEXT('Table 4'!$G$5,"mmmm dd, yyyy")</f>
        <v>Company Official Inflation Forecast Dated March 29, 2019</v>
      </c>
      <c r="D40" s="148"/>
      <c r="E40" s="148"/>
      <c r="F40" s="148"/>
      <c r="G40" s="148"/>
      <c r="H40" s="148"/>
      <c r="I40" s="148"/>
      <c r="J40" s="148"/>
      <c r="K40" s="150"/>
    </row>
    <row r="41" spans="2:14">
      <c r="C41" s="87">
        <v>2017</v>
      </c>
      <c r="D41" s="41">
        <v>0.02</v>
      </c>
      <c r="E41" s="85"/>
      <c r="F41" s="87">
        <f>C49+1</f>
        <v>2026</v>
      </c>
      <c r="G41" s="41">
        <v>2.3E-2</v>
      </c>
      <c r="H41" s="85"/>
      <c r="I41" s="87">
        <f>F49+1</f>
        <v>2035</v>
      </c>
      <c r="J41" s="41">
        <v>2.1999999999999999E-2</v>
      </c>
    </row>
    <row r="42" spans="2:14">
      <c r="C42" s="87">
        <f t="shared" ref="C42:C49" si="3">C41+1</f>
        <v>2018</v>
      </c>
      <c r="D42" s="41">
        <v>2.3E-2</v>
      </c>
      <c r="E42" s="85"/>
      <c r="F42" s="87">
        <f t="shared" ref="F42:F49" si="4">F41+1</f>
        <v>2027</v>
      </c>
      <c r="G42" s="41">
        <v>2.3E-2</v>
      </c>
      <c r="H42" s="85"/>
      <c r="I42" s="87">
        <f t="shared" ref="I42:I49" si="5">I41+1</f>
        <v>2036</v>
      </c>
      <c r="J42" s="41">
        <v>2.1999999999999999E-2</v>
      </c>
    </row>
    <row r="43" spans="2:14">
      <c r="C43" s="87">
        <f t="shared" si="3"/>
        <v>2019</v>
      </c>
      <c r="D43" s="41">
        <v>0.02</v>
      </c>
      <c r="E43" s="85"/>
      <c r="F43" s="87">
        <f t="shared" si="4"/>
        <v>2028</v>
      </c>
      <c r="G43" s="41">
        <v>2.4E-2</v>
      </c>
      <c r="H43" s="85"/>
      <c r="I43" s="87">
        <f t="shared" si="5"/>
        <v>2037</v>
      </c>
      <c r="J43" s="41">
        <v>2.1999999999999999E-2</v>
      </c>
    </row>
    <row r="44" spans="2:14">
      <c r="C44" s="87">
        <f t="shared" si="3"/>
        <v>2020</v>
      </c>
      <c r="D44" s="41">
        <v>2.1999999999999999E-2</v>
      </c>
      <c r="E44" s="85"/>
      <c r="F44" s="87">
        <f t="shared" si="4"/>
        <v>2029</v>
      </c>
      <c r="G44" s="41">
        <v>2.4E-2</v>
      </c>
      <c r="H44" s="85"/>
      <c r="I44" s="87">
        <f t="shared" si="5"/>
        <v>2038</v>
      </c>
      <c r="J44" s="41">
        <v>2.3E-2</v>
      </c>
    </row>
    <row r="45" spans="2:14">
      <c r="C45" s="87">
        <f t="shared" si="3"/>
        <v>2021</v>
      </c>
      <c r="D45" s="41">
        <v>2.4E-2</v>
      </c>
      <c r="E45" s="85"/>
      <c r="F45" s="87">
        <f t="shared" si="4"/>
        <v>2030</v>
      </c>
      <c r="G45" s="41">
        <v>2.3E-2</v>
      </c>
      <c r="H45" s="85"/>
      <c r="I45" s="87">
        <f t="shared" si="5"/>
        <v>2039</v>
      </c>
      <c r="J45" s="41">
        <v>2.3E-2</v>
      </c>
    </row>
    <row r="46" spans="2:14">
      <c r="C46" s="87">
        <f t="shared" si="3"/>
        <v>2022</v>
      </c>
      <c r="D46" s="41">
        <v>2.4E-2</v>
      </c>
      <c r="E46" s="85"/>
      <c r="F46" s="87">
        <f t="shared" si="4"/>
        <v>2031</v>
      </c>
      <c r="G46" s="41">
        <v>2.3E-2</v>
      </c>
      <c r="H46" s="85"/>
      <c r="I46" s="87">
        <f t="shared" si="5"/>
        <v>2040</v>
      </c>
      <c r="J46" s="41">
        <v>2.3E-2</v>
      </c>
    </row>
    <row r="47" spans="2:14" s="123" customFormat="1">
      <c r="C47" s="87">
        <f t="shared" si="3"/>
        <v>2023</v>
      </c>
      <c r="D47" s="41">
        <v>2.4E-2</v>
      </c>
      <c r="E47" s="86"/>
      <c r="F47" s="87">
        <f t="shared" si="4"/>
        <v>2032</v>
      </c>
      <c r="G47" s="41">
        <v>2.3E-2</v>
      </c>
      <c r="H47" s="86"/>
      <c r="I47" s="87">
        <f t="shared" si="5"/>
        <v>2041</v>
      </c>
      <c r="J47" s="41">
        <v>2.3E-2</v>
      </c>
      <c r="N47" s="175"/>
    </row>
    <row r="48" spans="2:14" s="123" customFormat="1">
      <c r="C48" s="87">
        <f t="shared" si="3"/>
        <v>2024</v>
      </c>
      <c r="D48" s="41">
        <v>2.4E-2</v>
      </c>
      <c r="E48" s="86"/>
      <c r="F48" s="87">
        <f t="shared" si="4"/>
        <v>2033</v>
      </c>
      <c r="G48" s="41">
        <v>2.3E-2</v>
      </c>
      <c r="H48" s="86"/>
      <c r="I48" s="87">
        <f t="shared" si="5"/>
        <v>2042</v>
      </c>
      <c r="J48" s="41">
        <v>2.3E-2</v>
      </c>
      <c r="N48" s="175"/>
    </row>
    <row r="49" spans="3:14" s="123" customFormat="1">
      <c r="C49" s="87">
        <f t="shared" si="3"/>
        <v>2025</v>
      </c>
      <c r="D49" s="41">
        <v>2.3E-2</v>
      </c>
      <c r="E49" s="86"/>
      <c r="F49" s="87">
        <f t="shared" si="4"/>
        <v>2034</v>
      </c>
      <c r="G49" s="41">
        <v>2.3E-2</v>
      </c>
      <c r="H49" s="86"/>
      <c r="I49" s="87">
        <f t="shared" si="5"/>
        <v>2043</v>
      </c>
      <c r="J49" s="41">
        <v>2.3E-2</v>
      </c>
      <c r="N49" s="175"/>
    </row>
    <row r="50" spans="3:14" s="123" customFormat="1">
      <c r="N50" s="175"/>
    </row>
    <row r="51" spans="3:14" s="123" customFormat="1">
      <c r="N51" s="175"/>
    </row>
    <row r="68" spans="3:4">
      <c r="C68" s="156"/>
      <c r="D68" s="160"/>
    </row>
    <row r="69" spans="3:4">
      <c r="C69" s="156"/>
      <c r="D69" s="160"/>
    </row>
    <row r="70" spans="3:4">
      <c r="C70" s="156"/>
      <c r="D70" s="160"/>
    </row>
    <row r="71" spans="3:4">
      <c r="C71" s="156"/>
      <c r="D71" s="160"/>
    </row>
    <row r="72" spans="3:4">
      <c r="C72" s="156"/>
      <c r="D72" s="160"/>
    </row>
    <row r="73" spans="3:4">
      <c r="C73" s="156"/>
      <c r="D73" s="160"/>
    </row>
    <row r="74" spans="3:4">
      <c r="C74" s="156"/>
      <c r="D74" s="160"/>
    </row>
    <row r="75" spans="3:4">
      <c r="C75" s="156"/>
      <c r="D75" s="160"/>
    </row>
    <row r="76" spans="3:4">
      <c r="C76" s="156"/>
      <c r="D76" s="160"/>
    </row>
    <row r="77" spans="3:4">
      <c r="C77" s="156"/>
      <c r="D77" s="160"/>
    </row>
  </sheetData>
  <mergeCells count="1">
    <mergeCell ref="B36:C36"/>
  </mergeCells>
  <printOptions horizontalCentered="1"/>
  <pageMargins left="0.8" right="0.3" top="0.4" bottom="0.4" header="0.5" footer="0.2"/>
  <pageSetup scale="7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workbookViewId="0">
      <selection activeCell="H26" sqref="H26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2" width="9.33203125" style="121"/>
    <col min="13" max="13" width="9.6640625" style="121" bestFit="1" customWidth="1"/>
    <col min="14" max="15" width="9.33203125" style="121"/>
    <col min="16" max="16" width="0" style="121" hidden="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122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31%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25" t="s">
        <v>88</v>
      </c>
      <c r="J5" s="17" t="s">
        <v>55</v>
      </c>
      <c r="K5" s="125" t="s">
        <v>71</v>
      </c>
      <c r="P5" s="125" t="s">
        <v>70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26</v>
      </c>
    </row>
    <row r="8" spans="2:18" ht="6" customHeight="1">
      <c r="K8" s="123"/>
    </row>
    <row r="9" spans="2:18" ht="15.75">
      <c r="B9" s="43" t="str">
        <f>C52</f>
        <v>2017 IRP Update Utah Wind Resource - 31%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223"/>
      <c r="N10" s="135"/>
      <c r="P10" s="169">
        <f>$C$59</f>
        <v>0</v>
      </c>
    </row>
    <row r="11" spans="2:18">
      <c r="B11" s="130">
        <f t="shared" ref="B11:B36" si="0">B10+1</f>
        <v>2017</v>
      </c>
      <c r="C11" s="136"/>
      <c r="D11" s="132"/>
      <c r="E11" s="132">
        <f>$C$56</f>
        <v>37.570551305416139</v>
      </c>
      <c r="F11" s="133">
        <f t="shared" ref="F11:F36" si="1">(D11+E11)/(8.76*$C$63)</f>
        <v>13.835082967085043</v>
      </c>
      <c r="G11" s="133">
        <f>$C$58</f>
        <v>0</v>
      </c>
      <c r="H11" s="132">
        <f>ROUND(H10*(1+$D66),2)</f>
        <v>0</v>
      </c>
      <c r="I11" s="134">
        <f t="shared" ref="I11:I36" si="2">F11+H11+G11</f>
        <v>13.835082967085043</v>
      </c>
      <c r="J11" s="134">
        <f t="shared" ref="J11:J36" si="3">ROUND(I11*$C$63*8.76,2)</f>
        <v>37.57</v>
      </c>
      <c r="K11" s="132">
        <f>$C$57</f>
        <v>0.58600709999999989</v>
      </c>
      <c r="N11" s="135"/>
      <c r="P11" s="169">
        <f>ROUND(P10*(1+$D66),2)</f>
        <v>0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38.43</v>
      </c>
      <c r="F12" s="134">
        <f t="shared" si="1"/>
        <v>14.151568714096333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14.151568714096333</v>
      </c>
      <c r="J12" s="134">
        <f t="shared" si="3"/>
        <v>38.43</v>
      </c>
      <c r="K12" s="132">
        <f>ROUND(K11*(1+(IFERROR(INDEX($D$66:$D$74,MATCH($B12,$C$66:$C$74,0),1),0)+IFERROR(INDEX($G$66:$G$74,MATCH($B12,$F$66:$F$74,0),1),0)+IFERROR(INDEX($J$66:$J$74,MATCH($B12,$I$66:$I$74,0),1),0))),2)</f>
        <v>0.6</v>
      </c>
      <c r="L12" s="123"/>
      <c r="N12" s="135"/>
      <c r="P12" s="169">
        <f t="shared" ref="P12:P19" si="4">ROUND(P11*(1+$D67),2)</f>
        <v>0</v>
      </c>
    </row>
    <row r="13" spans="2:18">
      <c r="B13" s="140">
        <f t="shared" si="0"/>
        <v>2019</v>
      </c>
      <c r="C13" s="141"/>
      <c r="D13" s="132"/>
      <c r="E13" s="132">
        <f>ROUND(E12*(1+(IFERROR(INDEX($D$66:$D$74,MATCH($B13,$C$66:$C$74,0),1),0)+IFERROR(INDEX($G$66:$G$74,MATCH($B13,$F$66:$F$74,0),1),0)+IFERROR(INDEX($J$66:$J$74,MATCH($B13,$I$66:$I$74,0),1),0))),2)</f>
        <v>39.200000000000003</v>
      </c>
      <c r="F13" s="134">
        <f t="shared" si="1"/>
        <v>14.435115628222126</v>
      </c>
      <c r="G13" s="132">
        <f>ROUND(G12*(1+(IFERROR(INDEX($D$66:$D$74,MATCH($B13,$C$66:$C$74,0),1),0)+IFERROR(INDEX($G$66:$G$74,MATCH($B13,$F$66:$F$74,0),1),0)+IFERROR(INDEX($J$66:$J$74,MATCH($B13,$I$66:$I$74,0),1),0))),2)</f>
        <v>0</v>
      </c>
      <c r="H13" s="132">
        <f>ROUND(H12*(1+(IFERROR(INDEX($D$66:$D$74,MATCH($B13,$C$66:$C$74,0),1),0)+IFERROR(INDEX($G$66:$G$74,MATCH($B13,$F$66:$F$74,0),1),0)+IFERROR(INDEX($J$66:$J$74,MATCH($B13,$I$66:$I$74,0),1),0))),2)</f>
        <v>0</v>
      </c>
      <c r="I13" s="134">
        <f t="shared" si="2"/>
        <v>14.435115628222126</v>
      </c>
      <c r="J13" s="134">
        <f t="shared" si="3"/>
        <v>39.200000000000003</v>
      </c>
      <c r="K13" s="132">
        <f>ROUND(K12*(1+(IFERROR(INDEX($D$66:$D$74,MATCH($B13,$C$66:$C$74,0),1),0)+IFERROR(INDEX($G$66:$G$74,MATCH($B13,$F$66:$F$74,0),1),0)+IFERROR(INDEX($J$66:$J$74,MATCH($B13,$I$66:$I$74,0),1),0))),2)</f>
        <v>0.61</v>
      </c>
      <c r="L13" s="123"/>
      <c r="N13" s="135"/>
      <c r="P13" s="169">
        <f t="shared" si="4"/>
        <v>0</v>
      </c>
    </row>
    <row r="14" spans="2:18">
      <c r="B14" s="140">
        <f t="shared" si="0"/>
        <v>2020</v>
      </c>
      <c r="C14" s="141"/>
      <c r="D14" s="132"/>
      <c r="E14" s="132">
        <f t="shared" ref="D14:H36" si="5">ROUND(E13*(1+(IFERROR(INDEX($D$66:$D$74,MATCH($B14,$C$66:$C$74,0),1),0)+IFERROR(INDEX($G$66:$G$74,MATCH($B14,$F$66:$F$74,0),1),0)+IFERROR(INDEX($J$66:$J$74,MATCH($B14,$I$66:$I$74,0),1),0))),2)</f>
        <v>40.06</v>
      </c>
      <c r="F14" s="134">
        <f t="shared" si="1"/>
        <v>14.751804389453529</v>
      </c>
      <c r="G14" s="132">
        <f t="shared" si="5"/>
        <v>0</v>
      </c>
      <c r="H14" s="132">
        <f t="shared" si="5"/>
        <v>0</v>
      </c>
      <c r="I14" s="134">
        <f t="shared" si="2"/>
        <v>14.751804389453529</v>
      </c>
      <c r="J14" s="134">
        <f t="shared" si="3"/>
        <v>40.06</v>
      </c>
      <c r="K14" s="132">
        <f t="shared" ref="K14:K36" si="6">ROUND(K13*(1+(IFERROR(INDEX($D$66:$D$74,MATCH($B14,$C$66:$C$74,0),1),0)+IFERROR(INDEX($G$66:$G$74,MATCH($B14,$F$66:$F$74,0),1),0)+IFERROR(INDEX($J$66:$J$74,MATCH($B14,$I$66:$I$74,0),1),0))),2)</f>
        <v>0.62</v>
      </c>
      <c r="L14" s="123"/>
      <c r="N14" s="135"/>
      <c r="O14" s="137"/>
      <c r="P14" s="169">
        <f t="shared" si="4"/>
        <v>0</v>
      </c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5"/>
        <v>41.02</v>
      </c>
      <c r="F15" s="134">
        <f t="shared" si="1"/>
        <v>15.105317425246724</v>
      </c>
      <c r="G15" s="132">
        <f t="shared" si="5"/>
        <v>0</v>
      </c>
      <c r="H15" s="132">
        <f t="shared" si="5"/>
        <v>0</v>
      </c>
      <c r="I15" s="134">
        <f t="shared" si="2"/>
        <v>15.105317425246724</v>
      </c>
      <c r="J15" s="134">
        <f t="shared" si="3"/>
        <v>41.02</v>
      </c>
      <c r="K15" s="132">
        <f t="shared" si="6"/>
        <v>0.63</v>
      </c>
      <c r="L15" s="123"/>
      <c r="N15" s="138"/>
      <c r="O15" s="138"/>
      <c r="P15" s="169">
        <f t="shared" si="4"/>
        <v>0</v>
      </c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5"/>
        <v>42</v>
      </c>
      <c r="F16" s="134">
        <f t="shared" si="1"/>
        <v>15.466195315952277</v>
      </c>
      <c r="G16" s="132">
        <f t="shared" si="5"/>
        <v>0</v>
      </c>
      <c r="H16" s="132">
        <f t="shared" si="5"/>
        <v>0</v>
      </c>
      <c r="I16" s="134">
        <f t="shared" si="2"/>
        <v>15.466195315952277</v>
      </c>
      <c r="J16" s="134">
        <f t="shared" si="3"/>
        <v>42</v>
      </c>
      <c r="K16" s="132">
        <f t="shared" si="6"/>
        <v>0.65</v>
      </c>
      <c r="L16" s="123"/>
      <c r="N16" s="135"/>
      <c r="P16" s="169">
        <f t="shared" si="4"/>
        <v>0</v>
      </c>
    </row>
    <row r="17" spans="2:17">
      <c r="B17" s="140">
        <f t="shared" si="0"/>
        <v>2023</v>
      </c>
      <c r="C17" s="141"/>
      <c r="D17" s="132"/>
      <c r="E17" s="132">
        <f t="shared" si="5"/>
        <v>43.01</v>
      </c>
      <c r="F17" s="134">
        <f t="shared" si="1"/>
        <v>15.838120489026366</v>
      </c>
      <c r="G17" s="132">
        <f t="shared" si="5"/>
        <v>0</v>
      </c>
      <c r="H17" s="132">
        <f t="shared" si="5"/>
        <v>0</v>
      </c>
      <c r="I17" s="134">
        <f t="shared" si="2"/>
        <v>15.838120489026366</v>
      </c>
      <c r="J17" s="134">
        <f t="shared" si="3"/>
        <v>43.01</v>
      </c>
      <c r="K17" s="132">
        <f t="shared" si="6"/>
        <v>0.67</v>
      </c>
      <c r="L17" s="123"/>
      <c r="N17" s="135"/>
      <c r="O17" s="137"/>
      <c r="P17" s="169">
        <f t="shared" si="4"/>
        <v>0</v>
      </c>
    </row>
    <row r="18" spans="2:17">
      <c r="B18" s="140">
        <f t="shared" si="0"/>
        <v>2024</v>
      </c>
      <c r="C18" s="141"/>
      <c r="D18" s="132"/>
      <c r="E18" s="132">
        <f t="shared" si="5"/>
        <v>44.04</v>
      </c>
      <c r="F18" s="134">
        <f t="shared" si="1"/>
        <v>16.217410517012816</v>
      </c>
      <c r="G18" s="132">
        <f t="shared" si="5"/>
        <v>0</v>
      </c>
      <c r="H18" s="132">
        <f t="shared" si="5"/>
        <v>0</v>
      </c>
      <c r="I18" s="134">
        <f t="shared" si="2"/>
        <v>16.217410517012816</v>
      </c>
      <c r="J18" s="134">
        <f t="shared" si="3"/>
        <v>44.04</v>
      </c>
      <c r="K18" s="132">
        <f t="shared" si="6"/>
        <v>0.69</v>
      </c>
      <c r="L18" s="123"/>
      <c r="P18" s="169">
        <f t="shared" si="4"/>
        <v>0</v>
      </c>
    </row>
    <row r="19" spans="2:17">
      <c r="B19" s="140">
        <f t="shared" si="0"/>
        <v>2025</v>
      </c>
      <c r="C19" s="141"/>
      <c r="D19" s="132"/>
      <c r="E19" s="132">
        <f t="shared" si="5"/>
        <v>45.05</v>
      </c>
      <c r="F19" s="134">
        <f t="shared" si="1"/>
        <v>16.589335690086905</v>
      </c>
      <c r="G19" s="132">
        <f t="shared" si="5"/>
        <v>0</v>
      </c>
      <c r="H19" s="132">
        <f t="shared" si="5"/>
        <v>0</v>
      </c>
      <c r="I19" s="134">
        <f t="shared" si="2"/>
        <v>16.589335690086905</v>
      </c>
      <c r="J19" s="134">
        <f t="shared" si="3"/>
        <v>45.05</v>
      </c>
      <c r="K19" s="132">
        <f t="shared" si="6"/>
        <v>0.71</v>
      </c>
      <c r="L19" s="123"/>
      <c r="P19" s="169">
        <f t="shared" si="4"/>
        <v>0</v>
      </c>
    </row>
    <row r="20" spans="2:17">
      <c r="B20" s="140">
        <f t="shared" si="0"/>
        <v>2026</v>
      </c>
      <c r="C20" s="141"/>
      <c r="D20" s="132"/>
      <c r="E20" s="132">
        <f t="shared" si="5"/>
        <v>46.09</v>
      </c>
      <c r="F20" s="134">
        <f t="shared" si="1"/>
        <v>16.972308145529535</v>
      </c>
      <c r="G20" s="132">
        <f t="shared" si="5"/>
        <v>0</v>
      </c>
      <c r="H20" s="132">
        <f t="shared" si="5"/>
        <v>0</v>
      </c>
      <c r="I20" s="134">
        <f t="shared" si="2"/>
        <v>16.972308145529535</v>
      </c>
      <c r="J20" s="134">
        <f t="shared" si="3"/>
        <v>46.09</v>
      </c>
      <c r="K20" s="132">
        <f t="shared" si="6"/>
        <v>0.73</v>
      </c>
      <c r="L20" s="123"/>
      <c r="P20" s="169">
        <f t="shared" ref="P20:P28" si="7">ROUND(P19*(1+$G66),2)</f>
        <v>0</v>
      </c>
      <c r="Q20" s="170"/>
    </row>
    <row r="21" spans="2:17">
      <c r="B21" s="140">
        <f t="shared" si="0"/>
        <v>2027</v>
      </c>
      <c r="C21" s="141"/>
      <c r="D21" s="132"/>
      <c r="E21" s="132">
        <f t="shared" si="5"/>
        <v>47.15</v>
      </c>
      <c r="F21" s="134">
        <f t="shared" si="1"/>
        <v>17.362645455884518</v>
      </c>
      <c r="G21" s="132">
        <f t="shared" si="5"/>
        <v>0</v>
      </c>
      <c r="H21" s="132">
        <f t="shared" si="5"/>
        <v>0</v>
      </c>
      <c r="I21" s="134">
        <f t="shared" si="2"/>
        <v>17.362645455884518</v>
      </c>
      <c r="J21" s="134">
        <f t="shared" si="3"/>
        <v>47.15</v>
      </c>
      <c r="K21" s="132">
        <f t="shared" si="6"/>
        <v>0.75</v>
      </c>
      <c r="L21" s="123"/>
      <c r="P21" s="169">
        <f t="shared" si="7"/>
        <v>0</v>
      </c>
    </row>
    <row r="22" spans="2:17">
      <c r="B22" s="140">
        <f t="shared" si="0"/>
        <v>2028</v>
      </c>
      <c r="C22" s="141"/>
      <c r="D22" s="132"/>
      <c r="E22" s="132">
        <f t="shared" si="5"/>
        <v>48.28</v>
      </c>
      <c r="F22" s="134">
        <f t="shared" si="1"/>
        <v>17.778759758432759</v>
      </c>
      <c r="G22" s="132">
        <f t="shared" si="5"/>
        <v>0</v>
      </c>
      <c r="H22" s="132">
        <f t="shared" si="5"/>
        <v>0</v>
      </c>
      <c r="I22" s="134">
        <f t="shared" si="2"/>
        <v>17.778759758432759</v>
      </c>
      <c r="J22" s="134">
        <f t="shared" si="3"/>
        <v>48.28</v>
      </c>
      <c r="K22" s="132">
        <f t="shared" si="6"/>
        <v>0.77</v>
      </c>
      <c r="L22" s="123"/>
      <c r="P22" s="169">
        <f t="shared" si="7"/>
        <v>0</v>
      </c>
    </row>
    <row r="23" spans="2:17">
      <c r="B23" s="140">
        <f t="shared" si="0"/>
        <v>2029</v>
      </c>
      <c r="C23" s="141"/>
      <c r="D23" s="132"/>
      <c r="E23" s="132">
        <f t="shared" si="5"/>
        <v>49.44</v>
      </c>
      <c r="F23" s="134">
        <f t="shared" si="1"/>
        <v>18.205921343349537</v>
      </c>
      <c r="G23" s="132">
        <f t="shared" si="5"/>
        <v>0</v>
      </c>
      <c r="H23" s="132">
        <f t="shared" si="5"/>
        <v>0</v>
      </c>
      <c r="I23" s="134">
        <f t="shared" si="2"/>
        <v>18.205921343349537</v>
      </c>
      <c r="J23" s="134">
        <f t="shared" si="3"/>
        <v>49.44</v>
      </c>
      <c r="K23" s="132">
        <f t="shared" si="6"/>
        <v>0.79</v>
      </c>
      <c r="L23" s="123"/>
      <c r="P23" s="169">
        <f t="shared" si="7"/>
        <v>0</v>
      </c>
    </row>
    <row r="24" spans="2:17">
      <c r="B24" s="140">
        <f t="shared" si="0"/>
        <v>2030</v>
      </c>
      <c r="C24" s="141">
        <f>$C$55</f>
        <v>1351.8149072293081</v>
      </c>
      <c r="D24" s="132">
        <f>C24*$C$62</f>
        <v>96.059849537504135</v>
      </c>
      <c r="E24" s="132">
        <f t="shared" si="5"/>
        <v>50.58</v>
      </c>
      <c r="F24" s="134">
        <f t="shared" ref="F24:F29" si="8">(D24+E24)/(8.76*$C$63)</f>
        <v>53.999060810687922</v>
      </c>
      <c r="G24" s="132">
        <f t="shared" si="5"/>
        <v>0</v>
      </c>
      <c r="H24" s="132">
        <f t="shared" si="5"/>
        <v>0</v>
      </c>
      <c r="I24" s="134">
        <f t="shared" ref="I24:I29" si="9">F24+H24+G24</f>
        <v>53.999060810687922</v>
      </c>
      <c r="J24" s="134">
        <f t="shared" ref="J24:J29" si="10">ROUND(I24*$C$63*8.76,2)</f>
        <v>146.63999999999999</v>
      </c>
      <c r="K24" s="132">
        <f t="shared" si="6"/>
        <v>0.81</v>
      </c>
      <c r="L24" s="123"/>
      <c r="P24" s="169">
        <f t="shared" si="7"/>
        <v>0</v>
      </c>
    </row>
    <row r="25" spans="2:17">
      <c r="B25" s="140">
        <f t="shared" si="0"/>
        <v>2031</v>
      </c>
      <c r="C25" s="141"/>
      <c r="D25" s="132">
        <f t="shared" si="5"/>
        <v>98.27</v>
      </c>
      <c r="E25" s="132">
        <f t="shared" si="5"/>
        <v>51.74</v>
      </c>
      <c r="F25" s="134">
        <f t="shared" si="8"/>
        <v>55.240094270142876</v>
      </c>
      <c r="G25" s="132">
        <f t="shared" si="5"/>
        <v>0</v>
      </c>
      <c r="H25" s="132">
        <f t="shared" si="5"/>
        <v>0</v>
      </c>
      <c r="I25" s="134">
        <f t="shared" si="9"/>
        <v>55.240094270142876</v>
      </c>
      <c r="J25" s="134">
        <f t="shared" si="10"/>
        <v>150.01</v>
      </c>
      <c r="K25" s="132">
        <f t="shared" si="6"/>
        <v>0.83</v>
      </c>
      <c r="L25" s="123"/>
      <c r="M25" s="250"/>
      <c r="P25" s="169">
        <f t="shared" si="7"/>
        <v>0</v>
      </c>
    </row>
    <row r="26" spans="2:17">
      <c r="B26" s="140">
        <f t="shared" si="0"/>
        <v>2032</v>
      </c>
      <c r="C26" s="141"/>
      <c r="D26" s="132">
        <f t="shared" ref="D26:D36" si="11">ROUND(D25*(1+(IFERROR(INDEX($D$66:$D$74,MATCH($B26,$C$66:$C$74,0),1),0)+IFERROR(INDEX($G$66:$G$74,MATCH($B26,$F$66:$F$74,0),1),0)+IFERROR(INDEX($J$66:$J$74,MATCH($B26,$I$66:$I$74,0),1),0))),2)</f>
        <v>100.53</v>
      </c>
      <c r="E26" s="132">
        <f t="shared" si="5"/>
        <v>52.93</v>
      </c>
      <c r="F26" s="134">
        <f t="shared" si="8"/>
        <v>56.510531742524677</v>
      </c>
      <c r="G26" s="132">
        <f t="shared" si="5"/>
        <v>0</v>
      </c>
      <c r="H26" s="132">
        <f t="shared" si="5"/>
        <v>0</v>
      </c>
      <c r="I26" s="134">
        <f t="shared" si="9"/>
        <v>56.510531742524677</v>
      </c>
      <c r="J26" s="134">
        <f t="shared" si="10"/>
        <v>153.46</v>
      </c>
      <c r="K26" s="132">
        <f t="shared" si="6"/>
        <v>0.85</v>
      </c>
      <c r="L26" s="123"/>
      <c r="P26" s="169">
        <f t="shared" si="7"/>
        <v>0</v>
      </c>
    </row>
    <row r="27" spans="2:17">
      <c r="B27" s="140">
        <f t="shared" si="0"/>
        <v>2033</v>
      </c>
      <c r="C27" s="141"/>
      <c r="D27" s="132">
        <f t="shared" si="11"/>
        <v>102.84</v>
      </c>
      <c r="E27" s="132">
        <f t="shared" si="5"/>
        <v>54.15</v>
      </c>
      <c r="F27" s="134">
        <f t="shared" si="8"/>
        <v>57.810428634555905</v>
      </c>
      <c r="G27" s="132">
        <f t="shared" si="5"/>
        <v>0</v>
      </c>
      <c r="H27" s="132">
        <f t="shared" si="5"/>
        <v>0</v>
      </c>
      <c r="I27" s="134">
        <f t="shared" si="9"/>
        <v>57.810428634555905</v>
      </c>
      <c r="J27" s="134">
        <f t="shared" si="10"/>
        <v>156.99</v>
      </c>
      <c r="K27" s="132">
        <f t="shared" si="6"/>
        <v>0.87</v>
      </c>
      <c r="L27" s="123"/>
      <c r="P27" s="169">
        <f t="shared" si="7"/>
        <v>0</v>
      </c>
    </row>
    <row r="28" spans="2:17">
      <c r="B28" s="140">
        <f t="shared" si="0"/>
        <v>2034</v>
      </c>
      <c r="C28" s="141"/>
      <c r="D28" s="132">
        <f t="shared" si="11"/>
        <v>105.21</v>
      </c>
      <c r="E28" s="132">
        <f t="shared" si="5"/>
        <v>55.4</v>
      </c>
      <c r="F28" s="134">
        <f t="shared" si="8"/>
        <v>59.143467373692737</v>
      </c>
      <c r="G28" s="132">
        <f t="shared" si="5"/>
        <v>0</v>
      </c>
      <c r="H28" s="132">
        <f t="shared" si="5"/>
        <v>0</v>
      </c>
      <c r="I28" s="134">
        <f t="shared" si="9"/>
        <v>59.143467373692737</v>
      </c>
      <c r="J28" s="134">
        <f t="shared" si="10"/>
        <v>160.61000000000001</v>
      </c>
      <c r="K28" s="132">
        <f t="shared" si="6"/>
        <v>0.89</v>
      </c>
      <c r="L28" s="123"/>
      <c r="P28" s="169">
        <f t="shared" si="7"/>
        <v>0</v>
      </c>
    </row>
    <row r="29" spans="2:17">
      <c r="B29" s="140">
        <f t="shared" si="0"/>
        <v>2035</v>
      </c>
      <c r="C29" s="141"/>
      <c r="D29" s="132">
        <f t="shared" si="11"/>
        <v>107.52</v>
      </c>
      <c r="E29" s="132">
        <f t="shared" si="5"/>
        <v>56.62</v>
      </c>
      <c r="F29" s="134">
        <f t="shared" si="8"/>
        <v>60.443364265723964</v>
      </c>
      <c r="G29" s="132">
        <f t="shared" si="5"/>
        <v>0</v>
      </c>
      <c r="H29" s="132">
        <f t="shared" si="5"/>
        <v>0</v>
      </c>
      <c r="I29" s="134">
        <f t="shared" si="9"/>
        <v>60.443364265723964</v>
      </c>
      <c r="J29" s="134">
        <f t="shared" si="10"/>
        <v>164.14</v>
      </c>
      <c r="K29" s="132">
        <f t="shared" si="6"/>
        <v>0.91</v>
      </c>
      <c r="L29" s="123"/>
      <c r="P29" s="169">
        <f t="shared" ref="P29:P36" si="12">ROUND(P28*(1+$J66),2)</f>
        <v>0</v>
      </c>
    </row>
    <row r="30" spans="2:17">
      <c r="B30" s="140">
        <f t="shared" si="0"/>
        <v>2036</v>
      </c>
      <c r="C30" s="141"/>
      <c r="D30" s="132">
        <f t="shared" si="11"/>
        <v>109.89</v>
      </c>
      <c r="E30" s="132">
        <f t="shared" si="5"/>
        <v>57.87</v>
      </c>
      <c r="F30" s="134">
        <f t="shared" si="1"/>
        <v>61.776403004860803</v>
      </c>
      <c r="G30" s="132">
        <f t="shared" si="5"/>
        <v>0</v>
      </c>
      <c r="H30" s="132">
        <f t="shared" si="5"/>
        <v>0</v>
      </c>
      <c r="I30" s="134">
        <f t="shared" si="2"/>
        <v>61.776403004860803</v>
      </c>
      <c r="J30" s="134">
        <f t="shared" si="3"/>
        <v>167.76</v>
      </c>
      <c r="K30" s="132">
        <f t="shared" si="6"/>
        <v>0.93</v>
      </c>
      <c r="L30" s="123"/>
      <c r="P30" s="169">
        <f t="shared" si="12"/>
        <v>0</v>
      </c>
    </row>
    <row r="31" spans="2:17">
      <c r="B31" s="140">
        <f t="shared" si="0"/>
        <v>2037</v>
      </c>
      <c r="C31" s="141"/>
      <c r="D31" s="132">
        <f t="shared" si="11"/>
        <v>112.31</v>
      </c>
      <c r="E31" s="132">
        <f t="shared" si="5"/>
        <v>59.14</v>
      </c>
      <c r="F31" s="134">
        <f t="shared" si="1"/>
        <v>63.1352187361909</v>
      </c>
      <c r="G31" s="132">
        <f t="shared" si="5"/>
        <v>0</v>
      </c>
      <c r="H31" s="132">
        <f t="shared" si="5"/>
        <v>0</v>
      </c>
      <c r="I31" s="134">
        <f t="shared" si="2"/>
        <v>63.1352187361909</v>
      </c>
      <c r="J31" s="134">
        <f t="shared" si="3"/>
        <v>171.45</v>
      </c>
      <c r="K31" s="132">
        <f t="shared" si="6"/>
        <v>0.95</v>
      </c>
      <c r="L31" s="123"/>
      <c r="P31" s="169">
        <f t="shared" si="12"/>
        <v>0</v>
      </c>
    </row>
    <row r="32" spans="2:17">
      <c r="B32" s="140">
        <f t="shared" si="0"/>
        <v>2038</v>
      </c>
      <c r="C32" s="141"/>
      <c r="D32" s="132">
        <f t="shared" si="11"/>
        <v>114.89</v>
      </c>
      <c r="E32" s="132">
        <f t="shared" si="5"/>
        <v>60.5</v>
      </c>
      <c r="F32" s="134">
        <f t="shared" si="1"/>
        <v>64.58609515392547</v>
      </c>
      <c r="G32" s="132">
        <f t="shared" si="5"/>
        <v>0</v>
      </c>
      <c r="H32" s="132">
        <f t="shared" si="5"/>
        <v>0</v>
      </c>
      <c r="I32" s="134">
        <f t="shared" si="2"/>
        <v>64.58609515392547</v>
      </c>
      <c r="J32" s="134">
        <f t="shared" si="3"/>
        <v>175.39</v>
      </c>
      <c r="K32" s="132">
        <f t="shared" si="6"/>
        <v>0.97</v>
      </c>
      <c r="L32" s="123"/>
      <c r="P32" s="169">
        <f t="shared" si="12"/>
        <v>0</v>
      </c>
    </row>
    <row r="33" spans="2:16">
      <c r="B33" s="140">
        <f t="shared" si="0"/>
        <v>2039</v>
      </c>
      <c r="C33" s="141"/>
      <c r="D33" s="132">
        <f t="shared" si="11"/>
        <v>117.53</v>
      </c>
      <c r="E33" s="132">
        <f t="shared" si="5"/>
        <v>61.89</v>
      </c>
      <c r="F33" s="134">
        <f t="shared" si="1"/>
        <v>66.070113418765658</v>
      </c>
      <c r="G33" s="132">
        <f t="shared" si="5"/>
        <v>0</v>
      </c>
      <c r="H33" s="132">
        <f t="shared" si="5"/>
        <v>0</v>
      </c>
      <c r="I33" s="134">
        <f t="shared" si="2"/>
        <v>66.070113418765658</v>
      </c>
      <c r="J33" s="134">
        <f t="shared" si="3"/>
        <v>179.42</v>
      </c>
      <c r="K33" s="132">
        <f t="shared" si="6"/>
        <v>0.99</v>
      </c>
      <c r="L33" s="123"/>
      <c r="P33" s="169">
        <f t="shared" si="12"/>
        <v>0</v>
      </c>
    </row>
    <row r="34" spans="2:16">
      <c r="B34" s="140">
        <f t="shared" si="0"/>
        <v>2040</v>
      </c>
      <c r="C34" s="141"/>
      <c r="D34" s="132">
        <f t="shared" si="11"/>
        <v>120.23</v>
      </c>
      <c r="E34" s="132">
        <f t="shared" si="5"/>
        <v>63.31</v>
      </c>
      <c r="F34" s="134">
        <f t="shared" si="1"/>
        <v>67.587273530711457</v>
      </c>
      <c r="G34" s="132">
        <f t="shared" si="5"/>
        <v>0</v>
      </c>
      <c r="H34" s="132">
        <f t="shared" si="5"/>
        <v>0</v>
      </c>
      <c r="I34" s="134">
        <f t="shared" si="2"/>
        <v>67.587273530711457</v>
      </c>
      <c r="J34" s="134">
        <f t="shared" si="3"/>
        <v>183.54</v>
      </c>
      <c r="K34" s="132">
        <f t="shared" si="6"/>
        <v>1.01</v>
      </c>
      <c r="L34" s="123"/>
      <c r="P34" s="169">
        <f t="shared" si="12"/>
        <v>0</v>
      </c>
    </row>
    <row r="35" spans="2:16">
      <c r="B35" s="140">
        <f t="shared" si="0"/>
        <v>2041</v>
      </c>
      <c r="C35" s="141"/>
      <c r="D35" s="132">
        <f t="shared" si="11"/>
        <v>123</v>
      </c>
      <c r="E35" s="132">
        <f t="shared" si="5"/>
        <v>64.77</v>
      </c>
      <c r="F35" s="134">
        <f t="shared" si="1"/>
        <v>69.144940344675206</v>
      </c>
      <c r="G35" s="132">
        <f t="shared" si="5"/>
        <v>0</v>
      </c>
      <c r="H35" s="132">
        <f t="shared" si="5"/>
        <v>0</v>
      </c>
      <c r="I35" s="134">
        <f t="shared" si="2"/>
        <v>69.144940344675206</v>
      </c>
      <c r="J35" s="134">
        <f t="shared" si="3"/>
        <v>187.77</v>
      </c>
      <c r="K35" s="132">
        <f t="shared" si="6"/>
        <v>1.03</v>
      </c>
      <c r="L35" s="123"/>
      <c r="P35" s="169">
        <f t="shared" si="12"/>
        <v>0</v>
      </c>
    </row>
    <row r="36" spans="2:16">
      <c r="B36" s="140">
        <f t="shared" si="0"/>
        <v>2042</v>
      </c>
      <c r="C36" s="141"/>
      <c r="D36" s="132">
        <f t="shared" si="11"/>
        <v>125.83</v>
      </c>
      <c r="E36" s="132">
        <f t="shared" si="5"/>
        <v>66.260000000000005</v>
      </c>
      <c r="F36" s="134">
        <f t="shared" si="1"/>
        <v>70.735749005744594</v>
      </c>
      <c r="G36" s="132">
        <f t="shared" si="5"/>
        <v>0</v>
      </c>
      <c r="H36" s="132">
        <f t="shared" si="5"/>
        <v>0</v>
      </c>
      <c r="I36" s="134">
        <f t="shared" si="2"/>
        <v>70.735749005744594</v>
      </c>
      <c r="J36" s="134">
        <f t="shared" si="3"/>
        <v>192.09</v>
      </c>
      <c r="K36" s="132">
        <f t="shared" si="6"/>
        <v>1.05</v>
      </c>
      <c r="L36" s="123"/>
      <c r="P36" s="169">
        <f t="shared" si="12"/>
        <v>0</v>
      </c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tr">
        <f>'Table 3 EV2020 Wind_2020'!D44</f>
        <v>Plant Costs  - 2017 IRP Update - Table 5.4 &amp; 5.5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0.0710599128799291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31.0%)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(i)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Utah Wind Resource - 31%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75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119</v>
      </c>
      <c r="C55" s="185">
        <v>1351.8149072293081</v>
      </c>
      <c r="D55" s="121" t="s">
        <v>74</v>
      </c>
      <c r="H55" s="121" t="s">
        <v>9</v>
      </c>
    </row>
    <row r="56" spans="2:24">
      <c r="B56" s="85" t="s">
        <v>111</v>
      </c>
      <c r="C56" s="154">
        <v>37.570551305416139</v>
      </c>
      <c r="D56" s="121" t="s">
        <v>77</v>
      </c>
      <c r="H56" s="121" t="s">
        <v>9</v>
      </c>
    </row>
    <row r="57" spans="2:24">
      <c r="B57" s="85" t="s">
        <v>111</v>
      </c>
      <c r="C57" s="159">
        <v>0.58600709999999989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6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M59" s="158"/>
      <c r="N59" s="159"/>
      <c r="O59" s="156"/>
      <c r="P59" s="160"/>
      <c r="Q59" s="123"/>
      <c r="R59" s="123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123"/>
      <c r="O60" s="156"/>
      <c r="P60" s="160"/>
      <c r="Q60" s="123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23"/>
      <c r="O61" s="157"/>
      <c r="P61" s="160"/>
      <c r="S61" s="123"/>
      <c r="T61" s="123"/>
      <c r="U61" s="123"/>
      <c r="V61" s="123"/>
      <c r="W61" s="123"/>
      <c r="X61" s="123"/>
    </row>
    <row r="62" spans="2:24">
      <c r="C62" s="162">
        <v>7.1059912879929146E-2</v>
      </c>
      <c r="D62" s="121" t="s">
        <v>38</v>
      </c>
      <c r="K62" s="163"/>
      <c r="L62" s="164"/>
      <c r="M62" s="164"/>
      <c r="O62" s="165"/>
    </row>
    <row r="63" spans="2:24">
      <c r="C63" s="166">
        <v>0.31</v>
      </c>
      <c r="D63" s="121" t="s">
        <v>39</v>
      </c>
      <c r="G63" s="222"/>
      <c r="H63" s="221"/>
    </row>
    <row r="64" spans="2:24" ht="13.5" thickBot="1">
      <c r="D64" s="160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13">C66+1</f>
        <v>2018</v>
      </c>
      <c r="D67" s="41">
        <v>2.3E-2</v>
      </c>
      <c r="E67" s="85"/>
      <c r="F67" s="87">
        <f t="shared" ref="F67:F74" si="14">F66+1</f>
        <v>2027</v>
      </c>
      <c r="G67" s="41">
        <v>2.3E-2</v>
      </c>
      <c r="H67" s="85"/>
      <c r="I67" s="87">
        <f t="shared" ref="I67:I74" si="15">I66+1</f>
        <v>2036</v>
      </c>
      <c r="J67" s="41">
        <v>2.1999999999999999E-2</v>
      </c>
    </row>
    <row r="68" spans="3:11">
      <c r="C68" s="87">
        <f t="shared" si="13"/>
        <v>2019</v>
      </c>
      <c r="D68" s="41">
        <v>0.02</v>
      </c>
      <c r="E68" s="85"/>
      <c r="F68" s="87">
        <f t="shared" si="14"/>
        <v>2028</v>
      </c>
      <c r="G68" s="41">
        <v>2.4E-2</v>
      </c>
      <c r="H68" s="85"/>
      <c r="I68" s="87">
        <f t="shared" si="15"/>
        <v>2037</v>
      </c>
      <c r="J68" s="41">
        <v>2.1999999999999999E-2</v>
      </c>
    </row>
    <row r="69" spans="3:11">
      <c r="C69" s="87">
        <f t="shared" si="13"/>
        <v>2020</v>
      </c>
      <c r="D69" s="41">
        <v>2.1999999999999999E-2</v>
      </c>
      <c r="E69" s="85"/>
      <c r="F69" s="87">
        <f t="shared" si="14"/>
        <v>2029</v>
      </c>
      <c r="G69" s="41">
        <v>2.4E-2</v>
      </c>
      <c r="H69" s="85"/>
      <c r="I69" s="87">
        <f t="shared" si="15"/>
        <v>2038</v>
      </c>
      <c r="J69" s="41">
        <v>2.3E-2</v>
      </c>
    </row>
    <row r="70" spans="3:11">
      <c r="C70" s="87">
        <f t="shared" si="13"/>
        <v>2021</v>
      </c>
      <c r="D70" s="41">
        <v>2.4E-2</v>
      </c>
      <c r="E70" s="85"/>
      <c r="F70" s="87">
        <f t="shared" si="14"/>
        <v>2030</v>
      </c>
      <c r="G70" s="41">
        <v>2.3E-2</v>
      </c>
      <c r="H70" s="85"/>
      <c r="I70" s="87">
        <f t="shared" si="15"/>
        <v>2039</v>
      </c>
      <c r="J70" s="41">
        <v>2.3E-2</v>
      </c>
    </row>
    <row r="71" spans="3:11">
      <c r="C71" s="87">
        <f t="shared" si="13"/>
        <v>2022</v>
      </c>
      <c r="D71" s="41">
        <v>2.4E-2</v>
      </c>
      <c r="E71" s="85"/>
      <c r="F71" s="87">
        <f t="shared" si="14"/>
        <v>2031</v>
      </c>
      <c r="G71" s="41">
        <v>2.3E-2</v>
      </c>
      <c r="H71" s="85"/>
      <c r="I71" s="87">
        <f t="shared" si="15"/>
        <v>2040</v>
      </c>
      <c r="J71" s="41">
        <v>2.3E-2</v>
      </c>
    </row>
    <row r="72" spans="3:11" s="123" customFormat="1">
      <c r="C72" s="87">
        <f t="shared" si="13"/>
        <v>2023</v>
      </c>
      <c r="D72" s="41">
        <v>2.4E-2</v>
      </c>
      <c r="E72" s="86"/>
      <c r="F72" s="87">
        <f t="shared" si="14"/>
        <v>2032</v>
      </c>
      <c r="G72" s="41">
        <v>2.3E-2</v>
      </c>
      <c r="H72" s="86"/>
      <c r="I72" s="87">
        <f t="shared" si="15"/>
        <v>2041</v>
      </c>
      <c r="J72" s="41">
        <v>2.3E-2</v>
      </c>
    </row>
    <row r="73" spans="3:11" s="123" customFormat="1">
      <c r="C73" s="87">
        <f t="shared" si="13"/>
        <v>2024</v>
      </c>
      <c r="D73" s="41">
        <v>2.4E-2</v>
      </c>
      <c r="E73" s="86"/>
      <c r="F73" s="87">
        <f t="shared" si="14"/>
        <v>2033</v>
      </c>
      <c r="G73" s="41">
        <v>2.3E-2</v>
      </c>
      <c r="H73" s="86"/>
      <c r="I73" s="87">
        <f t="shared" si="15"/>
        <v>2042</v>
      </c>
      <c r="J73" s="41">
        <v>2.3E-2</v>
      </c>
    </row>
    <row r="74" spans="3:11" s="123" customFormat="1">
      <c r="C74" s="87">
        <f t="shared" si="13"/>
        <v>2025</v>
      </c>
      <c r="D74" s="41">
        <v>2.3E-2</v>
      </c>
      <c r="E74" s="86"/>
      <c r="F74" s="87">
        <f t="shared" si="14"/>
        <v>2034</v>
      </c>
      <c r="G74" s="41">
        <v>2.3E-2</v>
      </c>
      <c r="H74" s="86"/>
      <c r="I74" s="87">
        <f t="shared" si="15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landscape" r:id="rId1"/>
  <headerFooter alignWithMargins="0"/>
  <rowBreaks count="1" manualBreakCount="1">
    <brk id="51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X102"/>
  <sheetViews>
    <sheetView topLeftCell="A37" workbookViewId="0">
      <selection activeCell="E61" sqref="E61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0" style="121" hidden="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121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TEXT($G$63,"0%")&amp;" Capacity Factor"</f>
        <v>41%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25" t="s">
        <v>88</v>
      </c>
      <c r="J5" s="17" t="s">
        <v>55</v>
      </c>
      <c r="K5" s="125" t="s">
        <v>71</v>
      </c>
      <c r="P5" s="125" t="s">
        <v>70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26</v>
      </c>
    </row>
    <row r="8" spans="2:18" ht="6" customHeight="1">
      <c r="K8" s="123"/>
    </row>
    <row r="9" spans="2:18" ht="15.75">
      <c r="B9" s="43" t="str">
        <f>C52</f>
        <v>2017 IRP Update Wyoming DJ Wind Resource - 41%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223"/>
      <c r="N10" s="135"/>
      <c r="P10" s="169">
        <f>$C$59</f>
        <v>0</v>
      </c>
    </row>
    <row r="11" spans="2:18">
      <c r="B11" s="130">
        <f t="shared" ref="B11:B36" si="0">B10+1</f>
        <v>2017</v>
      </c>
      <c r="C11" s="136"/>
      <c r="D11" s="132"/>
      <c r="E11" s="132">
        <f>$C$56</f>
        <v>37.565582271006477</v>
      </c>
      <c r="F11" s="133">
        <f t="shared" ref="F11:F36" si="1">(D11+E11)/(8.76*$G$63)</f>
        <v>10.383313507083287</v>
      </c>
      <c r="G11" s="133">
        <f>$C$58</f>
        <v>0.65</v>
      </c>
      <c r="H11" s="132">
        <f>ROUND(H10*(1+$D66),2)</f>
        <v>0</v>
      </c>
      <c r="I11" s="134">
        <f t="shared" ref="I11:I36" si="2">F11+H11+G11</f>
        <v>11.033313507083287</v>
      </c>
      <c r="J11" s="134">
        <f t="shared" ref="J11:J36" si="3">ROUND(I11*$G$63*8.76,2)</f>
        <v>39.92</v>
      </c>
      <c r="K11" s="132">
        <f>$C$57</f>
        <v>0.58600709999999989</v>
      </c>
      <c r="N11" s="135"/>
      <c r="P11" s="169">
        <f>ROUND(P10*(1+$D66),2)</f>
        <v>0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38.43</v>
      </c>
      <c r="F12" s="134">
        <f t="shared" si="1"/>
        <v>10.622242860459718</v>
      </c>
      <c r="G12" s="132">
        <f>ROUND(G11*(1+(IFERROR(INDEX($D$66:$D$74,MATCH($B12,$C$66:$C$74,0),1),0)+IFERROR(INDEX($G$66:$G$74,MATCH($B12,$F$66:$F$74,0),1),0)+IFERROR(INDEX($J$66:$J$74,MATCH($B12,$I$66:$I$74,0),1),0))),2)</f>
        <v>0.66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11.282242860459718</v>
      </c>
      <c r="J12" s="134">
        <f t="shared" si="3"/>
        <v>40.82</v>
      </c>
      <c r="K12" s="132">
        <f>ROUND(K11*(1+(IFERROR(INDEX($D$66:$D$74,MATCH($B12,$C$66:$C$74,0),1),0)+IFERROR(INDEX($G$66:$G$74,MATCH($B12,$F$66:$F$74,0),1),0)+IFERROR(INDEX($J$66:$J$74,MATCH($B12,$I$66:$I$74,0),1),0))),2)</f>
        <v>0.6</v>
      </c>
      <c r="L12" s="123"/>
      <c r="N12" s="135"/>
      <c r="P12" s="169">
        <f t="shared" ref="P12:P19" si="4">ROUND(P11*(1+$D67),2)</f>
        <v>0</v>
      </c>
    </row>
    <row r="13" spans="2:18">
      <c r="B13" s="140">
        <f t="shared" si="0"/>
        <v>2019</v>
      </c>
      <c r="C13" s="141"/>
      <c r="D13" s="132"/>
      <c r="E13" s="132">
        <f t="shared" ref="D13:H36" si="5">ROUND(E12*(1+(IFERROR(INDEX($D$66:$D$74,MATCH($B13,$C$66:$C$74,0),1),0)+IFERROR(INDEX($G$66:$G$74,MATCH($B13,$F$66:$F$74,0),1),0)+IFERROR(INDEX($J$66:$J$74,MATCH($B13,$I$66:$I$74,0),1),0))),2)</f>
        <v>39.200000000000003</v>
      </c>
      <c r="F13" s="134">
        <f t="shared" si="1"/>
        <v>10.835074684621935</v>
      </c>
      <c r="G13" s="132">
        <f t="shared" si="5"/>
        <v>0.67</v>
      </c>
      <c r="H13" s="132">
        <f t="shared" si="5"/>
        <v>0</v>
      </c>
      <c r="I13" s="134">
        <f t="shared" si="2"/>
        <v>11.505074684621935</v>
      </c>
      <c r="J13" s="134">
        <f t="shared" si="3"/>
        <v>41.62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0.61</v>
      </c>
      <c r="L13" s="123"/>
      <c r="N13" s="135"/>
      <c r="P13" s="169">
        <f t="shared" si="4"/>
        <v>0</v>
      </c>
    </row>
    <row r="14" spans="2:18">
      <c r="B14" s="140">
        <f t="shared" si="0"/>
        <v>2020</v>
      </c>
      <c r="C14" s="141"/>
      <c r="D14" s="132"/>
      <c r="E14" s="132">
        <f t="shared" si="5"/>
        <v>40.06</v>
      </c>
      <c r="F14" s="134">
        <f t="shared" si="1"/>
        <v>11.072782955764151</v>
      </c>
      <c r="G14" s="132">
        <f t="shared" si="5"/>
        <v>0.68</v>
      </c>
      <c r="H14" s="132">
        <f t="shared" si="5"/>
        <v>0</v>
      </c>
      <c r="I14" s="134">
        <f t="shared" si="2"/>
        <v>11.75278295576415</v>
      </c>
      <c r="J14" s="134">
        <f t="shared" si="3"/>
        <v>42.52</v>
      </c>
      <c r="K14" s="132">
        <f t="shared" si="6"/>
        <v>0.62</v>
      </c>
      <c r="L14" s="123"/>
      <c r="N14" s="135"/>
      <c r="O14" s="137"/>
      <c r="P14" s="169">
        <f t="shared" si="4"/>
        <v>0</v>
      </c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5"/>
        <v>41.02</v>
      </c>
      <c r="F15" s="134">
        <f t="shared" si="1"/>
        <v>11.338131723550811</v>
      </c>
      <c r="G15" s="132">
        <f t="shared" si="5"/>
        <v>0.7</v>
      </c>
      <c r="H15" s="132">
        <f t="shared" si="5"/>
        <v>0</v>
      </c>
      <c r="I15" s="134">
        <f t="shared" si="2"/>
        <v>12.03813172355081</v>
      </c>
      <c r="J15" s="134">
        <f t="shared" si="3"/>
        <v>43.55</v>
      </c>
      <c r="K15" s="132">
        <f t="shared" si="6"/>
        <v>0.63</v>
      </c>
      <c r="L15" s="123"/>
      <c r="N15" s="138"/>
      <c r="O15" s="138"/>
      <c r="P15" s="169">
        <f t="shared" si="4"/>
        <v>0</v>
      </c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5"/>
        <v>42</v>
      </c>
      <c r="F16" s="134">
        <f t="shared" si="1"/>
        <v>11.609008590666358</v>
      </c>
      <c r="G16" s="132">
        <f t="shared" si="5"/>
        <v>0.72</v>
      </c>
      <c r="H16" s="132">
        <f t="shared" si="5"/>
        <v>0</v>
      </c>
      <c r="I16" s="134">
        <f t="shared" si="2"/>
        <v>12.329008590666358</v>
      </c>
      <c r="J16" s="134">
        <f t="shared" si="3"/>
        <v>44.6</v>
      </c>
      <c r="K16" s="132">
        <f t="shared" si="6"/>
        <v>0.65</v>
      </c>
      <c r="L16" s="123"/>
      <c r="N16" s="135"/>
      <c r="P16" s="169">
        <f t="shared" si="4"/>
        <v>0</v>
      </c>
    </row>
    <row r="17" spans="2:17">
      <c r="B17" s="140">
        <f t="shared" si="0"/>
        <v>2023</v>
      </c>
      <c r="C17" s="141"/>
      <c r="D17" s="132"/>
      <c r="E17" s="132">
        <f t="shared" si="5"/>
        <v>43.01</v>
      </c>
      <c r="F17" s="134">
        <f t="shared" si="1"/>
        <v>11.888177606775239</v>
      </c>
      <c r="G17" s="132">
        <f t="shared" si="5"/>
        <v>0.74</v>
      </c>
      <c r="H17" s="132">
        <f t="shared" si="5"/>
        <v>0</v>
      </c>
      <c r="I17" s="134">
        <f t="shared" si="2"/>
        <v>12.628177606775239</v>
      </c>
      <c r="J17" s="134">
        <f t="shared" si="3"/>
        <v>45.69</v>
      </c>
      <c r="K17" s="132">
        <f t="shared" si="6"/>
        <v>0.67</v>
      </c>
      <c r="L17" s="123"/>
      <c r="N17" s="135"/>
      <c r="O17" s="137"/>
      <c r="P17" s="169">
        <f t="shared" si="4"/>
        <v>0</v>
      </c>
    </row>
    <row r="18" spans="2:17">
      <c r="B18" s="140">
        <f t="shared" si="0"/>
        <v>2024</v>
      </c>
      <c r="C18" s="141"/>
      <c r="D18" s="132"/>
      <c r="E18" s="132">
        <f t="shared" si="5"/>
        <v>44.04</v>
      </c>
      <c r="F18" s="134">
        <f t="shared" si="1"/>
        <v>12.17287472221301</v>
      </c>
      <c r="G18" s="132">
        <f t="shared" si="5"/>
        <v>0.76</v>
      </c>
      <c r="H18" s="132">
        <f t="shared" si="5"/>
        <v>0</v>
      </c>
      <c r="I18" s="134">
        <f t="shared" si="2"/>
        <v>12.932874722213009</v>
      </c>
      <c r="J18" s="134">
        <f t="shared" si="3"/>
        <v>46.79</v>
      </c>
      <c r="K18" s="132">
        <f t="shared" si="6"/>
        <v>0.69</v>
      </c>
      <c r="L18" s="123"/>
      <c r="P18" s="169">
        <f t="shared" si="4"/>
        <v>0</v>
      </c>
    </row>
    <row r="19" spans="2:17">
      <c r="B19" s="140">
        <f t="shared" si="0"/>
        <v>2025</v>
      </c>
      <c r="C19" s="141"/>
      <c r="D19" s="132"/>
      <c r="E19" s="132">
        <f t="shared" si="5"/>
        <v>45.05</v>
      </c>
      <c r="F19" s="134">
        <f t="shared" si="1"/>
        <v>12.45204373832189</v>
      </c>
      <c r="G19" s="132">
        <f t="shared" si="5"/>
        <v>0.78</v>
      </c>
      <c r="H19" s="132">
        <f t="shared" si="5"/>
        <v>0</v>
      </c>
      <c r="I19" s="134">
        <f t="shared" si="2"/>
        <v>13.23204373832189</v>
      </c>
      <c r="J19" s="134">
        <f t="shared" si="3"/>
        <v>47.87</v>
      </c>
      <c r="K19" s="132">
        <f t="shared" si="6"/>
        <v>0.71</v>
      </c>
      <c r="L19" s="123"/>
      <c r="P19" s="169">
        <f t="shared" si="4"/>
        <v>0</v>
      </c>
    </row>
    <row r="20" spans="2:17">
      <c r="B20" s="140">
        <f t="shared" si="0"/>
        <v>2026</v>
      </c>
      <c r="C20" s="141"/>
      <c r="D20" s="132"/>
      <c r="E20" s="132">
        <f t="shared" si="5"/>
        <v>46.09</v>
      </c>
      <c r="F20" s="134">
        <f t="shared" si="1"/>
        <v>12.739504903424107</v>
      </c>
      <c r="G20" s="132">
        <f t="shared" si="5"/>
        <v>0.8</v>
      </c>
      <c r="H20" s="132">
        <f t="shared" si="5"/>
        <v>0</v>
      </c>
      <c r="I20" s="134">
        <f t="shared" si="2"/>
        <v>13.539504903424108</v>
      </c>
      <c r="J20" s="134">
        <f t="shared" si="3"/>
        <v>48.98</v>
      </c>
      <c r="K20" s="132">
        <f t="shared" si="6"/>
        <v>0.73</v>
      </c>
      <c r="L20" s="123"/>
      <c r="P20" s="169">
        <f t="shared" ref="P20:P28" si="7">ROUND(P19*(1+$G66),2)</f>
        <v>0</v>
      </c>
      <c r="Q20" s="170"/>
    </row>
    <row r="21" spans="2:17">
      <c r="B21" s="140">
        <f t="shared" si="0"/>
        <v>2027</v>
      </c>
      <c r="C21" s="141"/>
      <c r="D21" s="132"/>
      <c r="E21" s="132">
        <f t="shared" si="5"/>
        <v>47.15</v>
      </c>
      <c r="F21" s="134">
        <f t="shared" si="1"/>
        <v>13.032494167855209</v>
      </c>
      <c r="G21" s="132">
        <f t="shared" si="5"/>
        <v>0.82</v>
      </c>
      <c r="H21" s="132">
        <f t="shared" si="5"/>
        <v>0</v>
      </c>
      <c r="I21" s="134">
        <f t="shared" si="2"/>
        <v>13.852494167855209</v>
      </c>
      <c r="J21" s="134">
        <f t="shared" si="3"/>
        <v>50.12</v>
      </c>
      <c r="K21" s="132">
        <f t="shared" si="6"/>
        <v>0.75</v>
      </c>
      <c r="L21" s="123"/>
      <c r="P21" s="169">
        <f t="shared" si="7"/>
        <v>0</v>
      </c>
    </row>
    <row r="22" spans="2:17">
      <c r="B22" s="140">
        <f t="shared" si="0"/>
        <v>2028</v>
      </c>
      <c r="C22" s="141"/>
      <c r="D22" s="132"/>
      <c r="E22" s="132">
        <f t="shared" si="5"/>
        <v>48.28</v>
      </c>
      <c r="F22" s="134">
        <f t="shared" si="1"/>
        <v>13.344831779937424</v>
      </c>
      <c r="G22" s="132">
        <f t="shared" si="5"/>
        <v>0.84</v>
      </c>
      <c r="H22" s="132">
        <f t="shared" si="5"/>
        <v>0</v>
      </c>
      <c r="I22" s="134">
        <f t="shared" si="2"/>
        <v>14.184831779937424</v>
      </c>
      <c r="J22" s="134">
        <f t="shared" si="3"/>
        <v>51.32</v>
      </c>
      <c r="K22" s="132">
        <f t="shared" si="6"/>
        <v>0.77</v>
      </c>
      <c r="L22" s="123"/>
      <c r="P22" s="169">
        <f t="shared" si="7"/>
        <v>0</v>
      </c>
    </row>
    <row r="23" spans="2:17">
      <c r="B23" s="140">
        <f t="shared" si="0"/>
        <v>2029</v>
      </c>
      <c r="C23" s="141"/>
      <c r="D23" s="132"/>
      <c r="E23" s="132">
        <f t="shared" si="5"/>
        <v>49.44</v>
      </c>
      <c r="F23" s="134">
        <f t="shared" si="1"/>
        <v>13.66546154101297</v>
      </c>
      <c r="G23" s="132">
        <f t="shared" si="5"/>
        <v>0.86</v>
      </c>
      <c r="H23" s="132">
        <f t="shared" si="5"/>
        <v>0</v>
      </c>
      <c r="I23" s="134">
        <f t="shared" si="2"/>
        <v>14.525461541012969</v>
      </c>
      <c r="J23" s="134">
        <f t="shared" si="3"/>
        <v>52.55</v>
      </c>
      <c r="K23" s="132">
        <f t="shared" si="6"/>
        <v>0.79</v>
      </c>
      <c r="L23" s="123"/>
      <c r="P23" s="169">
        <f t="shared" si="7"/>
        <v>0</v>
      </c>
    </row>
    <row r="24" spans="2:17">
      <c r="B24" s="140">
        <f t="shared" si="0"/>
        <v>2030</v>
      </c>
      <c r="C24" s="141">
        <f>$C$55</f>
        <v>1353.2739183554006</v>
      </c>
      <c r="D24" s="132">
        <f>C24*$C$62</f>
        <v>96.163526741015119</v>
      </c>
      <c r="E24" s="132">
        <f t="shared" si="5"/>
        <v>50.58</v>
      </c>
      <c r="F24" s="134">
        <f t="shared" si="1"/>
        <v>40.560639584788639</v>
      </c>
      <c r="G24" s="132">
        <f t="shared" si="5"/>
        <v>0.88</v>
      </c>
      <c r="H24" s="132">
        <f t="shared" si="5"/>
        <v>0</v>
      </c>
      <c r="I24" s="134">
        <f t="shared" si="2"/>
        <v>41.440639584788642</v>
      </c>
      <c r="J24" s="134">
        <f t="shared" si="3"/>
        <v>149.93</v>
      </c>
      <c r="K24" s="132">
        <f t="shared" si="6"/>
        <v>0.81</v>
      </c>
      <c r="L24" s="123"/>
      <c r="P24" s="169">
        <f t="shared" si="7"/>
        <v>0</v>
      </c>
    </row>
    <row r="25" spans="2:17">
      <c r="B25" s="140">
        <f t="shared" si="0"/>
        <v>2031</v>
      </c>
      <c r="C25" s="141"/>
      <c r="D25" s="132">
        <f t="shared" si="5"/>
        <v>98.38</v>
      </c>
      <c r="E25" s="132">
        <f t="shared" si="5"/>
        <v>51.74</v>
      </c>
      <c r="F25" s="134">
        <f t="shared" si="1"/>
        <v>41.493913562638902</v>
      </c>
      <c r="G25" s="132">
        <f t="shared" si="5"/>
        <v>0.9</v>
      </c>
      <c r="H25" s="132">
        <f t="shared" si="5"/>
        <v>0</v>
      </c>
      <c r="I25" s="134">
        <f t="shared" si="2"/>
        <v>42.3939135626389</v>
      </c>
      <c r="J25" s="134">
        <f t="shared" si="3"/>
        <v>153.38</v>
      </c>
      <c r="K25" s="132">
        <f t="shared" si="6"/>
        <v>0.83</v>
      </c>
      <c r="L25" s="123"/>
      <c r="P25" s="169">
        <f t="shared" si="7"/>
        <v>0</v>
      </c>
    </row>
    <row r="26" spans="2:17">
      <c r="B26" s="140">
        <f t="shared" si="0"/>
        <v>2032</v>
      </c>
      <c r="C26" s="141"/>
      <c r="D26" s="132">
        <f t="shared" si="5"/>
        <v>100.64</v>
      </c>
      <c r="E26" s="132">
        <f t="shared" si="5"/>
        <v>52.93</v>
      </c>
      <c r="F26" s="134">
        <f t="shared" si="1"/>
        <v>42.447510696872207</v>
      </c>
      <c r="G26" s="132">
        <f t="shared" si="5"/>
        <v>0.92</v>
      </c>
      <c r="H26" s="132">
        <f t="shared" si="5"/>
        <v>0</v>
      </c>
      <c r="I26" s="134">
        <f t="shared" si="2"/>
        <v>43.367510696872209</v>
      </c>
      <c r="J26" s="134">
        <f t="shared" si="3"/>
        <v>156.9</v>
      </c>
      <c r="K26" s="132">
        <f t="shared" si="6"/>
        <v>0.85</v>
      </c>
      <c r="L26" s="123"/>
      <c r="P26" s="169">
        <f t="shared" si="7"/>
        <v>0</v>
      </c>
    </row>
    <row r="27" spans="2:17">
      <c r="B27" s="140">
        <f t="shared" si="0"/>
        <v>2033</v>
      </c>
      <c r="C27" s="141"/>
      <c r="D27" s="132">
        <f t="shared" si="5"/>
        <v>102.95</v>
      </c>
      <c r="E27" s="132">
        <f t="shared" si="5"/>
        <v>54.15</v>
      </c>
      <c r="F27" s="134">
        <f t="shared" si="1"/>
        <v>43.423220228421066</v>
      </c>
      <c r="G27" s="132">
        <f t="shared" si="5"/>
        <v>0.94</v>
      </c>
      <c r="H27" s="132">
        <f t="shared" si="5"/>
        <v>0</v>
      </c>
      <c r="I27" s="134">
        <f t="shared" si="2"/>
        <v>44.363220228421063</v>
      </c>
      <c r="J27" s="134">
        <f t="shared" si="3"/>
        <v>160.5</v>
      </c>
      <c r="K27" s="132">
        <f t="shared" si="6"/>
        <v>0.87</v>
      </c>
      <c r="L27" s="123"/>
      <c r="P27" s="169">
        <f t="shared" si="7"/>
        <v>0</v>
      </c>
    </row>
    <row r="28" spans="2:17">
      <c r="B28" s="140">
        <f t="shared" si="0"/>
        <v>2034</v>
      </c>
      <c r="C28" s="141"/>
      <c r="D28" s="132">
        <f t="shared" si="5"/>
        <v>105.32</v>
      </c>
      <c r="E28" s="132">
        <f t="shared" si="5"/>
        <v>55.4</v>
      </c>
      <c r="F28" s="134">
        <f t="shared" si="1"/>
        <v>44.423806206949934</v>
      </c>
      <c r="G28" s="132">
        <f t="shared" si="5"/>
        <v>0.96</v>
      </c>
      <c r="H28" s="132">
        <f t="shared" si="5"/>
        <v>0</v>
      </c>
      <c r="I28" s="134">
        <f t="shared" si="2"/>
        <v>45.383806206949934</v>
      </c>
      <c r="J28" s="134">
        <f t="shared" si="3"/>
        <v>164.19</v>
      </c>
      <c r="K28" s="132">
        <f t="shared" si="6"/>
        <v>0.89</v>
      </c>
      <c r="L28" s="123"/>
      <c r="P28" s="169">
        <f t="shared" si="7"/>
        <v>0</v>
      </c>
    </row>
    <row r="29" spans="2:17">
      <c r="B29" s="140">
        <f t="shared" si="0"/>
        <v>2035</v>
      </c>
      <c r="C29" s="141"/>
      <c r="D29" s="132">
        <f t="shared" si="5"/>
        <v>107.64</v>
      </c>
      <c r="E29" s="132">
        <f t="shared" si="5"/>
        <v>56.62</v>
      </c>
      <c r="F29" s="134">
        <f t="shared" si="1"/>
        <v>45.402279788163234</v>
      </c>
      <c r="G29" s="132">
        <f t="shared" si="5"/>
        <v>0.98</v>
      </c>
      <c r="H29" s="132">
        <f t="shared" si="5"/>
        <v>0</v>
      </c>
      <c r="I29" s="134">
        <f t="shared" si="2"/>
        <v>46.382279788163231</v>
      </c>
      <c r="J29" s="134">
        <f t="shared" si="3"/>
        <v>167.81</v>
      </c>
      <c r="K29" s="132">
        <f t="shared" si="6"/>
        <v>0.91</v>
      </c>
      <c r="L29" s="123"/>
      <c r="P29" s="169">
        <f t="shared" ref="P29:P36" si="8">ROUND(P28*(1+$J66),2)</f>
        <v>0</v>
      </c>
    </row>
    <row r="30" spans="2:17">
      <c r="B30" s="140">
        <f t="shared" si="0"/>
        <v>2036</v>
      </c>
      <c r="C30" s="141"/>
      <c r="D30" s="132">
        <f t="shared" si="5"/>
        <v>110.01</v>
      </c>
      <c r="E30" s="132">
        <f t="shared" si="5"/>
        <v>57.87</v>
      </c>
      <c r="F30" s="134">
        <f t="shared" si="1"/>
        <v>46.402865766692102</v>
      </c>
      <c r="G30" s="132">
        <f t="shared" si="5"/>
        <v>1</v>
      </c>
      <c r="H30" s="132">
        <f t="shared" si="5"/>
        <v>0</v>
      </c>
      <c r="I30" s="134">
        <f t="shared" si="2"/>
        <v>47.402865766692102</v>
      </c>
      <c r="J30" s="134">
        <f t="shared" si="3"/>
        <v>171.5</v>
      </c>
      <c r="K30" s="132">
        <f t="shared" si="6"/>
        <v>0.93</v>
      </c>
      <c r="L30" s="123"/>
      <c r="P30" s="169">
        <f t="shared" si="8"/>
        <v>0</v>
      </c>
    </row>
    <row r="31" spans="2:17">
      <c r="B31" s="140">
        <f t="shared" si="0"/>
        <v>2037</v>
      </c>
      <c r="C31" s="141"/>
      <c r="D31" s="132">
        <f t="shared" si="5"/>
        <v>112.43</v>
      </c>
      <c r="E31" s="132">
        <f t="shared" si="5"/>
        <v>59.14</v>
      </c>
      <c r="F31" s="134">
        <f t="shared" si="1"/>
        <v>47.422800092872073</v>
      </c>
      <c r="G31" s="132">
        <f t="shared" si="5"/>
        <v>1.02</v>
      </c>
      <c r="H31" s="132">
        <f t="shared" si="5"/>
        <v>0</v>
      </c>
      <c r="I31" s="134">
        <f t="shared" si="2"/>
        <v>48.442800092872076</v>
      </c>
      <c r="J31" s="134">
        <f t="shared" si="3"/>
        <v>175.26</v>
      </c>
      <c r="K31" s="132">
        <f t="shared" si="6"/>
        <v>0.95</v>
      </c>
      <c r="L31" s="123"/>
      <c r="P31" s="169">
        <f t="shared" si="8"/>
        <v>0</v>
      </c>
    </row>
    <row r="32" spans="2:17">
      <c r="B32" s="140">
        <f t="shared" si="0"/>
        <v>2038</v>
      </c>
      <c r="C32" s="141"/>
      <c r="D32" s="132">
        <f t="shared" si="5"/>
        <v>115.02</v>
      </c>
      <c r="E32" s="132">
        <f t="shared" si="5"/>
        <v>60.5</v>
      </c>
      <c r="F32" s="134">
        <f t="shared" si="1"/>
        <v>48.514599710327595</v>
      </c>
      <c r="G32" s="132">
        <f t="shared" si="5"/>
        <v>1.04</v>
      </c>
      <c r="H32" s="132">
        <f t="shared" si="5"/>
        <v>0</v>
      </c>
      <c r="I32" s="134">
        <f t="shared" si="2"/>
        <v>49.554599710327594</v>
      </c>
      <c r="J32" s="134">
        <f t="shared" si="3"/>
        <v>179.28</v>
      </c>
      <c r="K32" s="132">
        <f t="shared" si="6"/>
        <v>0.97</v>
      </c>
      <c r="L32" s="123"/>
      <c r="P32" s="169">
        <f t="shared" si="8"/>
        <v>0</v>
      </c>
    </row>
    <row r="33" spans="2:16">
      <c r="B33" s="140">
        <f t="shared" si="0"/>
        <v>2039</v>
      </c>
      <c r="C33" s="141"/>
      <c r="D33" s="132">
        <f t="shared" si="5"/>
        <v>117.67</v>
      </c>
      <c r="E33" s="132">
        <f t="shared" si="5"/>
        <v>61.89</v>
      </c>
      <c r="F33" s="134">
        <f t="shared" si="1"/>
        <v>49.631275774763125</v>
      </c>
      <c r="G33" s="132">
        <f t="shared" si="5"/>
        <v>1.06</v>
      </c>
      <c r="H33" s="132">
        <f t="shared" si="5"/>
        <v>0</v>
      </c>
      <c r="I33" s="134">
        <f t="shared" si="2"/>
        <v>50.691275774763128</v>
      </c>
      <c r="J33" s="134">
        <f t="shared" si="3"/>
        <v>183.39</v>
      </c>
      <c r="K33" s="132">
        <f t="shared" si="6"/>
        <v>0.99</v>
      </c>
      <c r="L33" s="123"/>
      <c r="P33" s="169">
        <f t="shared" si="8"/>
        <v>0</v>
      </c>
    </row>
    <row r="34" spans="2:16">
      <c r="B34" s="140">
        <f t="shared" si="0"/>
        <v>2040</v>
      </c>
      <c r="C34" s="141"/>
      <c r="D34" s="132">
        <f t="shared" si="5"/>
        <v>120.38</v>
      </c>
      <c r="E34" s="132">
        <f t="shared" si="5"/>
        <v>63.31</v>
      </c>
      <c r="F34" s="134">
        <f t="shared" si="1"/>
        <v>50.772828286178651</v>
      </c>
      <c r="G34" s="132">
        <f t="shared" si="5"/>
        <v>1.08</v>
      </c>
      <c r="H34" s="132">
        <f t="shared" si="5"/>
        <v>0</v>
      </c>
      <c r="I34" s="134">
        <f t="shared" si="2"/>
        <v>51.852828286178649</v>
      </c>
      <c r="J34" s="134">
        <f t="shared" si="3"/>
        <v>187.6</v>
      </c>
      <c r="K34" s="132">
        <f t="shared" si="6"/>
        <v>1.01</v>
      </c>
      <c r="L34" s="123"/>
      <c r="P34" s="169">
        <f t="shared" si="8"/>
        <v>0</v>
      </c>
    </row>
    <row r="35" spans="2:16">
      <c r="B35" s="140">
        <f t="shared" si="0"/>
        <v>2041</v>
      </c>
      <c r="C35" s="141"/>
      <c r="D35" s="132">
        <f t="shared" si="5"/>
        <v>123.15</v>
      </c>
      <c r="E35" s="132">
        <f t="shared" si="5"/>
        <v>64.77</v>
      </c>
      <c r="F35" s="134">
        <f t="shared" si="1"/>
        <v>51.942021294238629</v>
      </c>
      <c r="G35" s="132">
        <f t="shared" si="5"/>
        <v>1.1000000000000001</v>
      </c>
      <c r="H35" s="132">
        <f t="shared" si="5"/>
        <v>0</v>
      </c>
      <c r="I35" s="134">
        <f t="shared" si="2"/>
        <v>53.04202129423863</v>
      </c>
      <c r="J35" s="134">
        <f t="shared" si="3"/>
        <v>191.9</v>
      </c>
      <c r="K35" s="132">
        <f t="shared" si="6"/>
        <v>1.03</v>
      </c>
      <c r="L35" s="123"/>
      <c r="P35" s="169">
        <f t="shared" si="8"/>
        <v>0</v>
      </c>
    </row>
    <row r="36" spans="2:16">
      <c r="B36" s="140">
        <f t="shared" si="0"/>
        <v>2042</v>
      </c>
      <c r="C36" s="141"/>
      <c r="D36" s="132">
        <f t="shared" si="5"/>
        <v>125.98</v>
      </c>
      <c r="E36" s="132">
        <f t="shared" si="5"/>
        <v>66.260000000000005</v>
      </c>
      <c r="F36" s="134">
        <f t="shared" si="1"/>
        <v>53.136090749278594</v>
      </c>
      <c r="G36" s="132">
        <f t="shared" si="5"/>
        <v>1.1299999999999999</v>
      </c>
      <c r="H36" s="132">
        <f t="shared" si="5"/>
        <v>0</v>
      </c>
      <c r="I36" s="134">
        <f t="shared" si="2"/>
        <v>54.266090749278597</v>
      </c>
      <c r="J36" s="134">
        <f t="shared" si="3"/>
        <v>196.33</v>
      </c>
      <c r="K36" s="132">
        <f t="shared" si="6"/>
        <v>1.05</v>
      </c>
      <c r="L36" s="123"/>
      <c r="P36" s="169">
        <f t="shared" si="8"/>
        <v>0</v>
      </c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tr">
        <f>'Table 3 EV2020 Wind_2020'!D44</f>
        <v>Plant Costs  - 2017 IRP Update - Table 5.4 &amp; 5.5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0.0710599128799291</v>
      </c>
    </row>
    <row r="47" spans="2:16">
      <c r="C47" s="146" t="str">
        <f>F7</f>
        <v>(d)</v>
      </c>
      <c r="D47" s="134" t="str">
        <f>"= ("&amp;$D$7&amp;" + "&amp;$E$7&amp;") /  (8.76 x "&amp;TEXT(G63,"0.0%")&amp;")"</f>
        <v>= ((b) + (c)) /  (8.76 x 41.3%)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(i)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Wyoming DJ Wind Resource - 41%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75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119</v>
      </c>
      <c r="C55" s="185">
        <v>1353.2739183554006</v>
      </c>
      <c r="D55" s="121" t="s">
        <v>74</v>
      </c>
      <c r="H55" s="121" t="s">
        <v>9</v>
      </c>
    </row>
    <row r="56" spans="2:24">
      <c r="B56" s="85" t="s">
        <v>111</v>
      </c>
      <c r="C56" s="154">
        <v>37.565582271006477</v>
      </c>
      <c r="D56" s="121" t="s">
        <v>77</v>
      </c>
      <c r="H56" s="121" t="s">
        <v>9</v>
      </c>
    </row>
    <row r="57" spans="2:24">
      <c r="B57" s="85" t="s">
        <v>111</v>
      </c>
      <c r="C57" s="159">
        <v>0.58600709999999989</v>
      </c>
      <c r="D57" s="121" t="s">
        <v>82</v>
      </c>
      <c r="H57" s="121" t="s">
        <v>79</v>
      </c>
    </row>
    <row r="58" spans="2:24">
      <c r="B58" s="85" t="s">
        <v>111</v>
      </c>
      <c r="C58" s="154">
        <v>0.65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6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M59" s="158"/>
      <c r="N59" s="159"/>
      <c r="O59" s="156"/>
      <c r="P59" s="160"/>
      <c r="Q59" s="123"/>
      <c r="R59" s="123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123"/>
      <c r="O60" s="156"/>
      <c r="P60" s="160"/>
      <c r="Q60" s="123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23"/>
      <c r="O61" s="157"/>
      <c r="P61" s="160"/>
      <c r="S61" s="123"/>
      <c r="T61" s="123"/>
      <c r="U61" s="123"/>
      <c r="V61" s="123"/>
      <c r="W61" s="123"/>
      <c r="X61" s="123"/>
    </row>
    <row r="62" spans="2:24">
      <c r="C62" s="162">
        <v>7.1059912879929146E-2</v>
      </c>
      <c r="D62" s="121" t="s">
        <v>38</v>
      </c>
      <c r="K62" s="163"/>
      <c r="L62" s="164"/>
      <c r="M62" s="164"/>
      <c r="O62" s="165"/>
    </row>
    <row r="63" spans="2:24">
      <c r="C63" s="222">
        <v>0.43118737343656394</v>
      </c>
      <c r="D63" s="121" t="s">
        <v>39</v>
      </c>
      <c r="G63" s="225">
        <v>0.41299999999999998</v>
      </c>
      <c r="H63" s="121" t="s">
        <v>140</v>
      </c>
    </row>
    <row r="64" spans="2:24" ht="13.5" thickBot="1">
      <c r="D64" s="160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9">C66+1</f>
        <v>2018</v>
      </c>
      <c r="D67" s="41">
        <v>2.3E-2</v>
      </c>
      <c r="E67" s="85"/>
      <c r="F67" s="87">
        <f t="shared" ref="F67:F74" si="10">F66+1</f>
        <v>2027</v>
      </c>
      <c r="G67" s="41">
        <v>2.3E-2</v>
      </c>
      <c r="H67" s="85"/>
      <c r="I67" s="87">
        <f t="shared" ref="I67:I74" si="11">I66+1</f>
        <v>2036</v>
      </c>
      <c r="J67" s="41">
        <v>2.1999999999999999E-2</v>
      </c>
    </row>
    <row r="68" spans="3:11">
      <c r="C68" s="87">
        <f t="shared" si="9"/>
        <v>2019</v>
      </c>
      <c r="D68" s="41">
        <v>0.02</v>
      </c>
      <c r="E68" s="85"/>
      <c r="F68" s="87">
        <f t="shared" si="10"/>
        <v>2028</v>
      </c>
      <c r="G68" s="41">
        <v>2.4E-2</v>
      </c>
      <c r="H68" s="85"/>
      <c r="I68" s="87">
        <f t="shared" si="11"/>
        <v>2037</v>
      </c>
      <c r="J68" s="41">
        <v>2.1999999999999999E-2</v>
      </c>
    </row>
    <row r="69" spans="3:11">
      <c r="C69" s="87">
        <f t="shared" si="9"/>
        <v>2020</v>
      </c>
      <c r="D69" s="41">
        <v>2.1999999999999999E-2</v>
      </c>
      <c r="E69" s="85"/>
      <c r="F69" s="87">
        <f t="shared" si="10"/>
        <v>2029</v>
      </c>
      <c r="G69" s="41">
        <v>2.4E-2</v>
      </c>
      <c r="H69" s="85"/>
      <c r="I69" s="87">
        <f t="shared" si="11"/>
        <v>2038</v>
      </c>
      <c r="J69" s="41">
        <v>2.3E-2</v>
      </c>
    </row>
    <row r="70" spans="3:11">
      <c r="C70" s="87">
        <f t="shared" si="9"/>
        <v>2021</v>
      </c>
      <c r="D70" s="41">
        <v>2.4E-2</v>
      </c>
      <c r="E70" s="85"/>
      <c r="F70" s="87">
        <f t="shared" si="10"/>
        <v>2030</v>
      </c>
      <c r="G70" s="41">
        <v>2.3E-2</v>
      </c>
      <c r="H70" s="85"/>
      <c r="I70" s="87">
        <f t="shared" si="11"/>
        <v>2039</v>
      </c>
      <c r="J70" s="41">
        <v>2.3E-2</v>
      </c>
    </row>
    <row r="71" spans="3:11">
      <c r="C71" s="87">
        <f t="shared" si="9"/>
        <v>2022</v>
      </c>
      <c r="D71" s="41">
        <v>2.4E-2</v>
      </c>
      <c r="E71" s="85"/>
      <c r="F71" s="87">
        <f t="shared" si="10"/>
        <v>2031</v>
      </c>
      <c r="G71" s="41">
        <v>2.3E-2</v>
      </c>
      <c r="H71" s="85"/>
      <c r="I71" s="87">
        <f t="shared" si="11"/>
        <v>2040</v>
      </c>
      <c r="J71" s="41">
        <v>2.3E-2</v>
      </c>
    </row>
    <row r="72" spans="3:11" s="123" customFormat="1">
      <c r="C72" s="87">
        <f t="shared" si="9"/>
        <v>2023</v>
      </c>
      <c r="D72" s="41">
        <v>2.4E-2</v>
      </c>
      <c r="E72" s="86"/>
      <c r="F72" s="87">
        <f t="shared" si="10"/>
        <v>2032</v>
      </c>
      <c r="G72" s="41">
        <v>2.3E-2</v>
      </c>
      <c r="H72" s="86"/>
      <c r="I72" s="87">
        <f t="shared" si="11"/>
        <v>2041</v>
      </c>
      <c r="J72" s="41">
        <v>2.3E-2</v>
      </c>
    </row>
    <row r="73" spans="3:11" s="123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2.3E-2</v>
      </c>
      <c r="H73" s="86"/>
      <c r="I73" s="87">
        <f t="shared" si="11"/>
        <v>2042</v>
      </c>
      <c r="J73" s="41">
        <v>2.3E-2</v>
      </c>
    </row>
    <row r="74" spans="3:11" s="123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2.3E-2</v>
      </c>
      <c r="H74" s="86"/>
      <c r="I74" s="87">
        <f t="shared" si="11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landscape" r:id="rId1"/>
  <headerFooter alignWithMargins="0"/>
  <rowBreaks count="1" manualBreakCount="1">
    <brk id="51" max="1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workbookViewId="0">
      <selection activeCell="E12" sqref="E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0" style="121" hidden="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125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38%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7" t="s">
        <v>55</v>
      </c>
      <c r="J5" s="17" t="s">
        <v>55</v>
      </c>
      <c r="K5" s="125" t="s">
        <v>71</v>
      </c>
      <c r="P5" s="125" t="s">
        <v>70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ID Wind Resource - 38%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132"/>
      <c r="N10" s="135"/>
      <c r="P10" s="169">
        <f>$C$59</f>
        <v>0</v>
      </c>
    </row>
    <row r="11" spans="2:18">
      <c r="B11" s="130">
        <f t="shared" ref="B11:B36" si="0">B10+1</f>
        <v>2017</v>
      </c>
      <c r="C11" s="136"/>
      <c r="D11" s="132"/>
      <c r="E11" s="132">
        <f>$C$56</f>
        <v>37.570551305416139</v>
      </c>
      <c r="F11" s="133">
        <f t="shared" ref="F11:F36" si="1">(D11+E11)/(8.76*$C$63)</f>
        <v>11.286515052095693</v>
      </c>
      <c r="G11" s="133">
        <f>$C$58</f>
        <v>0</v>
      </c>
      <c r="H11" s="176">
        <f>$C$59</f>
        <v>0</v>
      </c>
      <c r="I11" s="134">
        <f>F11+H11+G11</f>
        <v>11.286515052095693</v>
      </c>
      <c r="J11" s="134">
        <f t="shared" ref="J11:J36" si="2">ROUND(I11*$C$63*8.76,2)</f>
        <v>37.57</v>
      </c>
      <c r="K11" s="132">
        <f>$C$57</f>
        <v>0.58600709999999989</v>
      </c>
      <c r="N11" s="135"/>
      <c r="P11" s="169">
        <f>ROUND(P10*(1+$D66),2)</f>
        <v>0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38.43</v>
      </c>
      <c r="F12" s="134">
        <f t="shared" si="1"/>
        <v>11.544700793078588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ref="I12:I36" si="3">F12+H12+G12</f>
        <v>11.544700793078588</v>
      </c>
      <c r="J12" s="134">
        <f t="shared" si="2"/>
        <v>38.43</v>
      </c>
      <c r="K12" s="132">
        <f>ROUND(K11*(1+(IFERROR(INDEX($D$66:$D$74,MATCH($B12,$C$66:$C$74,0),1),0)+IFERROR(INDEX($G$66:$G$74,MATCH($B12,$F$66:$F$74,0),1),0)+IFERROR(INDEX($J$66:$J$74,MATCH($B12,$I$66:$I$74,0),1),0))),2)</f>
        <v>0.6</v>
      </c>
      <c r="L12" s="123"/>
      <c r="N12" s="135"/>
      <c r="P12" s="169">
        <f t="shared" ref="P12:P19" si="4">ROUND(P11*(1+$D67),2)</f>
        <v>0</v>
      </c>
    </row>
    <row r="13" spans="2:18">
      <c r="B13" s="140">
        <f t="shared" si="0"/>
        <v>2019</v>
      </c>
      <c r="C13" s="141"/>
      <c r="D13" s="132"/>
      <c r="E13" s="132">
        <f t="shared" ref="D13:E36" si="5">ROUND(E12*(1+(IFERROR(INDEX($D$66:$D$74,MATCH($B13,$C$66:$C$74,0),1),0)+IFERROR(INDEX($G$66:$G$74,MATCH($B13,$F$66:$F$74,0),1),0)+IFERROR(INDEX($J$66:$J$74,MATCH($B13,$I$66:$I$74,0),1),0))),2)</f>
        <v>39.200000000000003</v>
      </c>
      <c r="F13" s="134">
        <f t="shared" si="1"/>
        <v>11.77601538091805</v>
      </c>
      <c r="G13" s="132">
        <f t="shared" ref="G13:H36" si="6">ROUND(G12*(1+(IFERROR(INDEX($D$66:$D$74,MATCH($B13,$C$66:$C$74,0),1),0)+IFERROR(INDEX($G$66:$G$74,MATCH($B13,$F$66:$F$74,0),1),0)+IFERROR(INDEX($J$66:$J$74,MATCH($B13,$I$66:$I$74,0),1),0))),2)</f>
        <v>0</v>
      </c>
      <c r="H13" s="132">
        <f t="shared" si="6"/>
        <v>0</v>
      </c>
      <c r="I13" s="134">
        <f t="shared" si="3"/>
        <v>11.77601538091805</v>
      </c>
      <c r="J13" s="134">
        <f t="shared" si="2"/>
        <v>39.200000000000003</v>
      </c>
      <c r="K13" s="132">
        <f t="shared" ref="K13:K36" si="7">ROUND(K12*(1+(IFERROR(INDEX($D$66:$D$74,MATCH($B13,$C$66:$C$74,0),1),0)+IFERROR(INDEX($G$66:$G$74,MATCH($B13,$F$66:$F$74,0),1),0)+IFERROR(INDEX($J$66:$J$74,MATCH($B13,$I$66:$I$74,0),1),0))),2)</f>
        <v>0.61</v>
      </c>
      <c r="L13" s="123"/>
      <c r="N13" s="135"/>
      <c r="P13" s="169">
        <f t="shared" si="4"/>
        <v>0</v>
      </c>
    </row>
    <row r="14" spans="2:18">
      <c r="B14" s="140">
        <f t="shared" si="0"/>
        <v>2020</v>
      </c>
      <c r="C14" s="141"/>
      <c r="D14" s="132"/>
      <c r="E14" s="132">
        <f t="shared" si="5"/>
        <v>40.06</v>
      </c>
      <c r="F14" s="134">
        <f t="shared" si="1"/>
        <v>12.034366738764721</v>
      </c>
      <c r="G14" s="132">
        <f t="shared" si="6"/>
        <v>0</v>
      </c>
      <c r="H14" s="132">
        <f t="shared" si="6"/>
        <v>0</v>
      </c>
      <c r="I14" s="134">
        <f t="shared" si="3"/>
        <v>12.034366738764721</v>
      </c>
      <c r="J14" s="134">
        <f t="shared" si="2"/>
        <v>40.06</v>
      </c>
      <c r="K14" s="132">
        <f t="shared" si="7"/>
        <v>0.62</v>
      </c>
      <c r="L14" s="123"/>
      <c r="N14" s="135"/>
      <c r="O14" s="137"/>
      <c r="P14" s="169">
        <f t="shared" si="4"/>
        <v>0</v>
      </c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5"/>
        <v>41.02</v>
      </c>
      <c r="F15" s="134">
        <f t="shared" si="1"/>
        <v>12.32275895217496</v>
      </c>
      <c r="G15" s="132">
        <f t="shared" si="6"/>
        <v>0</v>
      </c>
      <c r="H15" s="132">
        <f t="shared" si="6"/>
        <v>0</v>
      </c>
      <c r="I15" s="134">
        <f t="shared" si="3"/>
        <v>12.32275895217496</v>
      </c>
      <c r="J15" s="134">
        <f t="shared" si="2"/>
        <v>41.02</v>
      </c>
      <c r="K15" s="132">
        <f t="shared" si="7"/>
        <v>0.63</v>
      </c>
      <c r="L15" s="123"/>
      <c r="N15" s="138"/>
      <c r="O15" s="138"/>
      <c r="P15" s="169">
        <f t="shared" si="4"/>
        <v>0</v>
      </c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5"/>
        <v>42</v>
      </c>
      <c r="F16" s="134">
        <f t="shared" si="1"/>
        <v>12.61715933669791</v>
      </c>
      <c r="G16" s="132">
        <f t="shared" si="6"/>
        <v>0</v>
      </c>
      <c r="H16" s="132">
        <f t="shared" si="6"/>
        <v>0</v>
      </c>
      <c r="I16" s="134">
        <f t="shared" si="3"/>
        <v>12.61715933669791</v>
      </c>
      <c r="J16" s="134">
        <f t="shared" si="2"/>
        <v>42</v>
      </c>
      <c r="K16" s="132">
        <f t="shared" si="7"/>
        <v>0.65</v>
      </c>
      <c r="L16" s="123"/>
      <c r="N16" s="135"/>
      <c r="P16" s="169">
        <f t="shared" si="4"/>
        <v>0</v>
      </c>
    </row>
    <row r="17" spans="2:16">
      <c r="B17" s="140">
        <f t="shared" si="0"/>
        <v>2023</v>
      </c>
      <c r="C17" s="141"/>
      <c r="D17" s="132"/>
      <c r="E17" s="132">
        <f t="shared" si="5"/>
        <v>43.01</v>
      </c>
      <c r="F17" s="134">
        <f t="shared" si="1"/>
        <v>12.920571977889932</v>
      </c>
      <c r="G17" s="132">
        <f t="shared" si="6"/>
        <v>0</v>
      </c>
      <c r="H17" s="132">
        <f t="shared" si="6"/>
        <v>0</v>
      </c>
      <c r="I17" s="134">
        <f t="shared" si="3"/>
        <v>12.920571977889932</v>
      </c>
      <c r="J17" s="134">
        <f t="shared" si="2"/>
        <v>43.01</v>
      </c>
      <c r="K17" s="132">
        <f t="shared" si="7"/>
        <v>0.67</v>
      </c>
      <c r="L17" s="123"/>
      <c r="N17" s="135"/>
      <c r="O17" s="137"/>
      <c r="P17" s="169">
        <f t="shared" si="4"/>
        <v>0</v>
      </c>
    </row>
    <row r="18" spans="2:16">
      <c r="B18" s="140">
        <f t="shared" si="0"/>
        <v>2024</v>
      </c>
      <c r="C18" s="141"/>
      <c r="D18" s="132"/>
      <c r="E18" s="132">
        <f t="shared" si="5"/>
        <v>44.04</v>
      </c>
      <c r="F18" s="134">
        <f t="shared" si="1"/>
        <v>13.229992790194665</v>
      </c>
      <c r="G18" s="132">
        <f t="shared" si="6"/>
        <v>0</v>
      </c>
      <c r="H18" s="132">
        <f t="shared" si="6"/>
        <v>0</v>
      </c>
      <c r="I18" s="134">
        <f t="shared" si="3"/>
        <v>13.229992790194665</v>
      </c>
      <c r="J18" s="134">
        <f t="shared" si="2"/>
        <v>44.04</v>
      </c>
      <c r="K18" s="132">
        <f t="shared" si="7"/>
        <v>0.69</v>
      </c>
      <c r="L18" s="123"/>
      <c r="N18" s="135"/>
      <c r="O18" s="137"/>
      <c r="P18" s="169">
        <f t="shared" si="4"/>
        <v>0</v>
      </c>
    </row>
    <row r="19" spans="2:16">
      <c r="B19" s="140">
        <f t="shared" si="0"/>
        <v>2025</v>
      </c>
      <c r="C19" s="141"/>
      <c r="D19" s="132"/>
      <c r="E19" s="132">
        <f t="shared" si="5"/>
        <v>45.05</v>
      </c>
      <c r="F19" s="134">
        <f t="shared" si="1"/>
        <v>13.533405431386687</v>
      </c>
      <c r="G19" s="132">
        <f t="shared" si="6"/>
        <v>0</v>
      </c>
      <c r="H19" s="132">
        <f t="shared" si="6"/>
        <v>0</v>
      </c>
      <c r="I19" s="134">
        <f t="shared" si="3"/>
        <v>13.533405431386687</v>
      </c>
      <c r="J19" s="134">
        <f t="shared" si="2"/>
        <v>45.05</v>
      </c>
      <c r="K19" s="132">
        <f t="shared" si="7"/>
        <v>0.71</v>
      </c>
      <c r="L19" s="123"/>
      <c r="N19" s="135"/>
      <c r="O19" s="137"/>
      <c r="P19" s="169">
        <f t="shared" si="4"/>
        <v>0</v>
      </c>
    </row>
    <row r="20" spans="2:16">
      <c r="B20" s="140">
        <f t="shared" si="0"/>
        <v>2026</v>
      </c>
      <c r="C20" s="141"/>
      <c r="D20" s="132"/>
      <c r="E20" s="132">
        <f t="shared" si="5"/>
        <v>46.09</v>
      </c>
      <c r="F20" s="134">
        <f t="shared" si="1"/>
        <v>13.845830329247779</v>
      </c>
      <c r="G20" s="132">
        <f t="shared" si="6"/>
        <v>0</v>
      </c>
      <c r="H20" s="132">
        <f t="shared" si="6"/>
        <v>0</v>
      </c>
      <c r="I20" s="134">
        <f t="shared" si="3"/>
        <v>13.845830329247779</v>
      </c>
      <c r="J20" s="134">
        <f t="shared" si="2"/>
        <v>46.09</v>
      </c>
      <c r="K20" s="132">
        <f t="shared" si="7"/>
        <v>0.73</v>
      </c>
      <c r="L20" s="123"/>
      <c r="N20" s="135"/>
      <c r="O20" s="137"/>
      <c r="P20" s="169">
        <f>ROUND(P19*(1+$G66),2)</f>
        <v>0</v>
      </c>
    </row>
    <row r="21" spans="2:16">
      <c r="B21" s="140">
        <f t="shared" si="0"/>
        <v>2027</v>
      </c>
      <c r="C21" s="141"/>
      <c r="D21" s="132"/>
      <c r="E21" s="132">
        <f t="shared" si="5"/>
        <v>47.15</v>
      </c>
      <c r="F21" s="134">
        <f t="shared" si="1"/>
        <v>14.164263398221582</v>
      </c>
      <c r="G21" s="132">
        <f t="shared" si="6"/>
        <v>0</v>
      </c>
      <c r="H21" s="132">
        <f t="shared" si="6"/>
        <v>0</v>
      </c>
      <c r="I21" s="134">
        <f t="shared" si="3"/>
        <v>14.164263398221582</v>
      </c>
      <c r="J21" s="134">
        <f t="shared" si="2"/>
        <v>47.15</v>
      </c>
      <c r="K21" s="132">
        <f t="shared" si="7"/>
        <v>0.75</v>
      </c>
      <c r="L21" s="123"/>
      <c r="N21" s="135"/>
      <c r="O21" s="137"/>
      <c r="P21" s="169">
        <f t="shared" ref="P21:P28" si="8">ROUND(P20*(1+$G67),2)</f>
        <v>0</v>
      </c>
    </row>
    <row r="22" spans="2:16">
      <c r="B22" s="140">
        <f t="shared" si="0"/>
        <v>2028</v>
      </c>
      <c r="C22" s="141"/>
      <c r="D22" s="132"/>
      <c r="E22" s="132">
        <f t="shared" si="5"/>
        <v>48.28</v>
      </c>
      <c r="F22" s="134">
        <f t="shared" si="1"/>
        <v>14.503725066089883</v>
      </c>
      <c r="G22" s="132">
        <f t="shared" si="6"/>
        <v>0</v>
      </c>
      <c r="H22" s="132">
        <f t="shared" si="6"/>
        <v>0</v>
      </c>
      <c r="I22" s="134">
        <f t="shared" si="3"/>
        <v>14.503725066089883</v>
      </c>
      <c r="J22" s="134">
        <f t="shared" si="2"/>
        <v>48.28</v>
      </c>
      <c r="K22" s="132">
        <f t="shared" si="7"/>
        <v>0.77</v>
      </c>
      <c r="L22" s="123"/>
      <c r="N22" s="135"/>
      <c r="O22" s="137"/>
      <c r="P22" s="169">
        <f t="shared" si="8"/>
        <v>0</v>
      </c>
    </row>
    <row r="23" spans="2:16">
      <c r="B23" s="140">
        <f t="shared" si="0"/>
        <v>2029</v>
      </c>
      <c r="C23" s="141"/>
      <c r="D23" s="132"/>
      <c r="E23" s="132">
        <f t="shared" si="5"/>
        <v>49.44</v>
      </c>
      <c r="F23" s="134">
        <f t="shared" si="1"/>
        <v>14.852198990627253</v>
      </c>
      <c r="G23" s="132">
        <f t="shared" si="6"/>
        <v>0</v>
      </c>
      <c r="H23" s="132">
        <f t="shared" si="6"/>
        <v>0</v>
      </c>
      <c r="I23" s="134">
        <f t="shared" si="3"/>
        <v>14.852198990627253</v>
      </c>
      <c r="J23" s="134">
        <f t="shared" si="2"/>
        <v>49.44</v>
      </c>
      <c r="K23" s="132">
        <f t="shared" si="7"/>
        <v>0.79</v>
      </c>
      <c r="L23" s="123"/>
      <c r="N23" s="135"/>
      <c r="O23" s="137"/>
      <c r="P23" s="169">
        <f t="shared" si="8"/>
        <v>0</v>
      </c>
    </row>
    <row r="24" spans="2:16">
      <c r="B24" s="140">
        <f t="shared" si="0"/>
        <v>2030</v>
      </c>
      <c r="C24" s="131">
        <f>$C$55</f>
        <v>1410.7096380374778</v>
      </c>
      <c r="D24" s="132">
        <f>C24*$C$62</f>
        <v>100.24490397781955</v>
      </c>
      <c r="E24" s="132">
        <f t="shared" si="5"/>
        <v>50.58</v>
      </c>
      <c r="F24" s="134">
        <f t="shared" si="1"/>
        <v>45.309091557864555</v>
      </c>
      <c r="G24" s="132">
        <f t="shared" si="6"/>
        <v>0</v>
      </c>
      <c r="H24" s="132">
        <f t="shared" si="6"/>
        <v>0</v>
      </c>
      <c r="I24" s="134">
        <f t="shared" si="3"/>
        <v>45.309091557864555</v>
      </c>
      <c r="J24" s="134">
        <f t="shared" si="2"/>
        <v>150.82</v>
      </c>
      <c r="K24" s="132">
        <f t="shared" si="7"/>
        <v>0.81</v>
      </c>
      <c r="L24" s="123"/>
      <c r="N24" s="135"/>
      <c r="O24" s="137"/>
      <c r="P24" s="169">
        <f t="shared" si="8"/>
        <v>0</v>
      </c>
    </row>
    <row r="25" spans="2:16">
      <c r="B25" s="140">
        <f t="shared" si="0"/>
        <v>2031</v>
      </c>
      <c r="C25" s="141"/>
      <c r="D25" s="132">
        <f t="shared" si="5"/>
        <v>102.55</v>
      </c>
      <c r="E25" s="132">
        <f t="shared" si="5"/>
        <v>51.74</v>
      </c>
      <c r="F25" s="134">
        <f t="shared" si="1"/>
        <v>46.350036049026677</v>
      </c>
      <c r="G25" s="132">
        <f t="shared" si="6"/>
        <v>0</v>
      </c>
      <c r="H25" s="132">
        <f t="shared" si="6"/>
        <v>0</v>
      </c>
      <c r="I25" s="134">
        <f t="shared" si="3"/>
        <v>46.350036049026677</v>
      </c>
      <c r="J25" s="134">
        <f t="shared" si="2"/>
        <v>154.29</v>
      </c>
      <c r="K25" s="132">
        <f t="shared" si="7"/>
        <v>0.83</v>
      </c>
      <c r="L25" s="123"/>
      <c r="N25" s="135"/>
      <c r="O25" s="137"/>
      <c r="P25" s="169">
        <f t="shared" si="8"/>
        <v>0</v>
      </c>
    </row>
    <row r="26" spans="2:16">
      <c r="B26" s="140">
        <f t="shared" si="0"/>
        <v>2032</v>
      </c>
      <c r="C26" s="141"/>
      <c r="D26" s="132">
        <f t="shared" si="5"/>
        <v>104.91</v>
      </c>
      <c r="E26" s="132">
        <f t="shared" si="5"/>
        <v>52.93</v>
      </c>
      <c r="F26" s="134">
        <f t="shared" si="1"/>
        <v>47.416486421533293</v>
      </c>
      <c r="G26" s="132">
        <f t="shared" si="6"/>
        <v>0</v>
      </c>
      <c r="H26" s="132">
        <f t="shared" si="6"/>
        <v>0</v>
      </c>
      <c r="I26" s="134">
        <f t="shared" si="3"/>
        <v>47.416486421533293</v>
      </c>
      <c r="J26" s="134">
        <f t="shared" si="2"/>
        <v>157.84</v>
      </c>
      <c r="K26" s="132">
        <f t="shared" si="7"/>
        <v>0.85</v>
      </c>
      <c r="L26" s="123"/>
      <c r="N26" s="135"/>
      <c r="O26" s="137"/>
      <c r="P26" s="169">
        <f t="shared" si="8"/>
        <v>0</v>
      </c>
    </row>
    <row r="27" spans="2:16">
      <c r="B27" s="140">
        <f t="shared" si="0"/>
        <v>2033</v>
      </c>
      <c r="C27" s="131"/>
      <c r="D27" s="132">
        <f t="shared" si="5"/>
        <v>107.32</v>
      </c>
      <c r="E27" s="132">
        <f t="shared" si="5"/>
        <v>54.15</v>
      </c>
      <c r="F27" s="134">
        <f t="shared" si="1"/>
        <v>48.506969478490753</v>
      </c>
      <c r="G27" s="132">
        <f t="shared" si="6"/>
        <v>0</v>
      </c>
      <c r="H27" s="132">
        <f t="shared" si="6"/>
        <v>0</v>
      </c>
      <c r="I27" s="134">
        <f t="shared" si="3"/>
        <v>48.506969478490753</v>
      </c>
      <c r="J27" s="134">
        <f t="shared" si="2"/>
        <v>161.47</v>
      </c>
      <c r="K27" s="132">
        <f t="shared" si="7"/>
        <v>0.87</v>
      </c>
      <c r="L27" s="123"/>
      <c r="P27" s="169">
        <f t="shared" si="8"/>
        <v>0</v>
      </c>
    </row>
    <row r="28" spans="2:16">
      <c r="B28" s="140">
        <f t="shared" si="0"/>
        <v>2034</v>
      </c>
      <c r="C28" s="141"/>
      <c r="D28" s="132">
        <f t="shared" si="5"/>
        <v>109.79</v>
      </c>
      <c r="E28" s="132">
        <f t="shared" si="5"/>
        <v>55.4</v>
      </c>
      <c r="F28" s="134">
        <f t="shared" si="1"/>
        <v>49.62448930545542</v>
      </c>
      <c r="G28" s="132">
        <f t="shared" si="6"/>
        <v>0</v>
      </c>
      <c r="H28" s="132">
        <f t="shared" si="6"/>
        <v>0</v>
      </c>
      <c r="I28" s="134">
        <f t="shared" si="3"/>
        <v>49.62448930545542</v>
      </c>
      <c r="J28" s="134">
        <f t="shared" si="2"/>
        <v>165.19</v>
      </c>
      <c r="K28" s="132">
        <f t="shared" si="7"/>
        <v>0.89</v>
      </c>
      <c r="L28" s="123"/>
      <c r="P28" s="169">
        <f t="shared" si="8"/>
        <v>0</v>
      </c>
    </row>
    <row r="29" spans="2:16">
      <c r="B29" s="140">
        <f t="shared" si="0"/>
        <v>2035</v>
      </c>
      <c r="C29" s="141"/>
      <c r="D29" s="132">
        <f t="shared" si="5"/>
        <v>112.21</v>
      </c>
      <c r="E29" s="132">
        <f t="shared" si="5"/>
        <v>56.62</v>
      </c>
      <c r="F29" s="134">
        <f t="shared" si="1"/>
        <v>50.717976447969235</v>
      </c>
      <c r="G29" s="132">
        <f t="shared" si="6"/>
        <v>0</v>
      </c>
      <c r="H29" s="132">
        <f t="shared" si="6"/>
        <v>0</v>
      </c>
      <c r="I29" s="134">
        <f t="shared" si="3"/>
        <v>50.717976447969235</v>
      </c>
      <c r="J29" s="134">
        <f t="shared" si="2"/>
        <v>168.83</v>
      </c>
      <c r="K29" s="132">
        <f t="shared" si="7"/>
        <v>0.91</v>
      </c>
      <c r="L29" s="123"/>
      <c r="P29" s="169">
        <f t="shared" ref="P29:P36" si="9">ROUND(P28*(1+$J66),2)</f>
        <v>0</v>
      </c>
    </row>
    <row r="30" spans="2:16">
      <c r="B30" s="140">
        <f t="shared" si="0"/>
        <v>2036</v>
      </c>
      <c r="C30" s="141"/>
      <c r="D30" s="132">
        <f t="shared" si="5"/>
        <v>114.68</v>
      </c>
      <c r="E30" s="132">
        <f t="shared" si="5"/>
        <v>57.87</v>
      </c>
      <c r="F30" s="134">
        <f t="shared" si="1"/>
        <v>51.835496274933917</v>
      </c>
      <c r="G30" s="132">
        <f t="shared" si="6"/>
        <v>0</v>
      </c>
      <c r="H30" s="132">
        <f t="shared" si="6"/>
        <v>0</v>
      </c>
      <c r="I30" s="134">
        <f t="shared" si="3"/>
        <v>51.835496274933917</v>
      </c>
      <c r="J30" s="134">
        <f t="shared" si="2"/>
        <v>172.55</v>
      </c>
      <c r="K30" s="132">
        <f t="shared" si="7"/>
        <v>0.93</v>
      </c>
      <c r="L30" s="123"/>
      <c r="P30" s="169">
        <f t="shared" si="9"/>
        <v>0</v>
      </c>
    </row>
    <row r="31" spans="2:16">
      <c r="B31" s="140">
        <f t="shared" si="0"/>
        <v>2037</v>
      </c>
      <c r="C31" s="141"/>
      <c r="D31" s="132">
        <f t="shared" si="5"/>
        <v>117.2</v>
      </c>
      <c r="E31" s="132">
        <f t="shared" si="5"/>
        <v>59.14</v>
      </c>
      <c r="F31" s="134">
        <f t="shared" si="1"/>
        <v>52.974044700793087</v>
      </c>
      <c r="G31" s="132">
        <f t="shared" si="6"/>
        <v>0</v>
      </c>
      <c r="H31" s="132">
        <f t="shared" si="6"/>
        <v>0</v>
      </c>
      <c r="I31" s="134">
        <f t="shared" si="3"/>
        <v>52.974044700793087</v>
      </c>
      <c r="J31" s="134">
        <f t="shared" si="2"/>
        <v>176.34</v>
      </c>
      <c r="K31" s="132">
        <f t="shared" si="7"/>
        <v>0.95</v>
      </c>
      <c r="L31" s="123"/>
      <c r="P31" s="169">
        <f t="shared" si="9"/>
        <v>0</v>
      </c>
    </row>
    <row r="32" spans="2:16">
      <c r="B32" s="140">
        <f t="shared" si="0"/>
        <v>2038</v>
      </c>
      <c r="C32" s="141"/>
      <c r="D32" s="132">
        <f t="shared" si="5"/>
        <v>119.9</v>
      </c>
      <c r="E32" s="132">
        <f t="shared" si="5"/>
        <v>60.5</v>
      </c>
      <c r="F32" s="134">
        <f t="shared" si="1"/>
        <v>54.193703436673879</v>
      </c>
      <c r="G32" s="132">
        <f t="shared" si="6"/>
        <v>0</v>
      </c>
      <c r="H32" s="132">
        <f t="shared" si="6"/>
        <v>0</v>
      </c>
      <c r="I32" s="134">
        <f t="shared" si="3"/>
        <v>54.193703436673879</v>
      </c>
      <c r="J32" s="134">
        <f t="shared" si="2"/>
        <v>180.4</v>
      </c>
      <c r="K32" s="132">
        <f t="shared" si="7"/>
        <v>0.97</v>
      </c>
      <c r="L32" s="123"/>
      <c r="P32" s="169">
        <f t="shared" si="9"/>
        <v>0</v>
      </c>
    </row>
    <row r="33" spans="2:16">
      <c r="B33" s="140">
        <f t="shared" si="0"/>
        <v>2039</v>
      </c>
      <c r="C33" s="141"/>
      <c r="D33" s="132">
        <f t="shared" si="5"/>
        <v>122.66</v>
      </c>
      <c r="E33" s="132">
        <f t="shared" si="5"/>
        <v>61.89</v>
      </c>
      <c r="F33" s="134">
        <f t="shared" si="1"/>
        <v>55.440398942561892</v>
      </c>
      <c r="G33" s="132">
        <f t="shared" si="6"/>
        <v>0</v>
      </c>
      <c r="H33" s="132">
        <f t="shared" si="6"/>
        <v>0</v>
      </c>
      <c r="I33" s="134">
        <f t="shared" si="3"/>
        <v>55.440398942561892</v>
      </c>
      <c r="J33" s="134">
        <f t="shared" si="2"/>
        <v>184.55</v>
      </c>
      <c r="K33" s="132">
        <f t="shared" si="7"/>
        <v>0.99</v>
      </c>
      <c r="L33" s="123"/>
      <c r="P33" s="169">
        <f t="shared" si="9"/>
        <v>0</v>
      </c>
    </row>
    <row r="34" spans="2:16">
      <c r="B34" s="140">
        <f t="shared" si="0"/>
        <v>2040</v>
      </c>
      <c r="C34" s="141"/>
      <c r="D34" s="132">
        <f t="shared" si="5"/>
        <v>125.48</v>
      </c>
      <c r="E34" s="132">
        <f t="shared" si="5"/>
        <v>63.31</v>
      </c>
      <c r="F34" s="134">
        <f t="shared" si="1"/>
        <v>56.714131218457112</v>
      </c>
      <c r="G34" s="132">
        <f t="shared" si="6"/>
        <v>0</v>
      </c>
      <c r="H34" s="132">
        <f t="shared" si="6"/>
        <v>0</v>
      </c>
      <c r="I34" s="134">
        <f t="shared" si="3"/>
        <v>56.714131218457112</v>
      </c>
      <c r="J34" s="134">
        <f t="shared" si="2"/>
        <v>188.79</v>
      </c>
      <c r="K34" s="132">
        <f t="shared" si="7"/>
        <v>1.01</v>
      </c>
      <c r="L34" s="123"/>
      <c r="P34" s="169">
        <f t="shared" si="9"/>
        <v>0</v>
      </c>
    </row>
    <row r="35" spans="2:16">
      <c r="B35" s="140">
        <f t="shared" si="0"/>
        <v>2041</v>
      </c>
      <c r="C35" s="141"/>
      <c r="D35" s="132">
        <f t="shared" si="5"/>
        <v>128.37</v>
      </c>
      <c r="E35" s="132">
        <f t="shared" si="5"/>
        <v>64.77</v>
      </c>
      <c r="F35" s="134">
        <f t="shared" si="1"/>
        <v>58.020908435472244</v>
      </c>
      <c r="G35" s="132">
        <f t="shared" si="6"/>
        <v>0</v>
      </c>
      <c r="H35" s="132">
        <f t="shared" si="6"/>
        <v>0</v>
      </c>
      <c r="I35" s="134">
        <f t="shared" si="3"/>
        <v>58.020908435472244</v>
      </c>
      <c r="J35" s="134">
        <f t="shared" si="2"/>
        <v>193.14</v>
      </c>
      <c r="K35" s="132">
        <f t="shared" si="7"/>
        <v>1.03</v>
      </c>
      <c r="L35" s="123"/>
      <c r="P35" s="169">
        <f t="shared" si="9"/>
        <v>0</v>
      </c>
    </row>
    <row r="36" spans="2:16">
      <c r="B36" s="140">
        <f t="shared" si="0"/>
        <v>2042</v>
      </c>
      <c r="C36" s="141"/>
      <c r="D36" s="132">
        <f t="shared" si="5"/>
        <v>131.32</v>
      </c>
      <c r="E36" s="132">
        <f t="shared" si="5"/>
        <v>66.260000000000005</v>
      </c>
      <c r="F36" s="134">
        <f t="shared" si="1"/>
        <v>59.354722422494589</v>
      </c>
      <c r="G36" s="132">
        <f t="shared" si="6"/>
        <v>0</v>
      </c>
      <c r="H36" s="132">
        <f t="shared" si="6"/>
        <v>0</v>
      </c>
      <c r="I36" s="134">
        <f t="shared" si="3"/>
        <v>59.354722422494589</v>
      </c>
      <c r="J36" s="134">
        <f t="shared" si="2"/>
        <v>197.58</v>
      </c>
      <c r="K36" s="132">
        <f t="shared" si="7"/>
        <v>1.05</v>
      </c>
      <c r="L36" s="123"/>
      <c r="P36" s="169">
        <f t="shared" si="9"/>
        <v>0</v>
      </c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">
        <v>117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0.0710599128799291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38.0%)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ID Wind Resource - 38%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75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119</v>
      </c>
      <c r="C55" s="185">
        <v>1410.7096380374778</v>
      </c>
      <c r="D55" s="121" t="s">
        <v>74</v>
      </c>
      <c r="H55" s="121" t="s">
        <v>9</v>
      </c>
    </row>
    <row r="56" spans="2:24">
      <c r="B56" s="85" t="s">
        <v>111</v>
      </c>
      <c r="C56" s="154">
        <v>37.570551305416139</v>
      </c>
      <c r="D56" s="121" t="s">
        <v>77</v>
      </c>
      <c r="H56" s="121" t="s">
        <v>9</v>
      </c>
    </row>
    <row r="57" spans="2:24">
      <c r="B57" s="85" t="s">
        <v>111</v>
      </c>
      <c r="C57" s="159">
        <v>0.58600709999999989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6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M59" s="158"/>
      <c r="N59" s="159"/>
      <c r="O59" s="156"/>
      <c r="P59" s="160"/>
      <c r="Q59" s="123"/>
      <c r="R59" s="123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123"/>
      <c r="O60" s="156"/>
      <c r="P60" s="160"/>
      <c r="Q60" s="123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23"/>
      <c r="O61" s="157"/>
      <c r="P61" s="160"/>
      <c r="S61" s="123"/>
      <c r="T61" s="123"/>
      <c r="U61" s="123"/>
      <c r="V61" s="123"/>
      <c r="W61" s="123"/>
      <c r="X61" s="123"/>
    </row>
    <row r="62" spans="2:24">
      <c r="C62" s="162">
        <v>7.1059912879929146E-2</v>
      </c>
      <c r="D62" s="121" t="s">
        <v>38</v>
      </c>
      <c r="K62" s="163"/>
      <c r="L62" s="164"/>
      <c r="M62" s="164"/>
      <c r="O62" s="165"/>
    </row>
    <row r="63" spans="2:24">
      <c r="C63" s="166">
        <v>0.38</v>
      </c>
      <c r="D63" s="121" t="s">
        <v>39</v>
      </c>
    </row>
    <row r="64" spans="2:24" ht="13.5" thickBot="1">
      <c r="D64" s="160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10">C66+1</f>
        <v>2018</v>
      </c>
      <c r="D67" s="41">
        <v>2.3E-2</v>
      </c>
      <c r="E67" s="85"/>
      <c r="F67" s="87">
        <f t="shared" ref="F67:F74" si="11">F66+1</f>
        <v>2027</v>
      </c>
      <c r="G67" s="41">
        <v>2.3E-2</v>
      </c>
      <c r="H67" s="85"/>
      <c r="I67" s="87">
        <f t="shared" ref="I67:I74" si="12">I66+1</f>
        <v>2036</v>
      </c>
      <c r="J67" s="41">
        <v>2.1999999999999999E-2</v>
      </c>
    </row>
    <row r="68" spans="3:11">
      <c r="C68" s="87">
        <f t="shared" si="10"/>
        <v>2019</v>
      </c>
      <c r="D68" s="41">
        <v>0.02</v>
      </c>
      <c r="E68" s="85"/>
      <c r="F68" s="87">
        <f t="shared" si="11"/>
        <v>2028</v>
      </c>
      <c r="G68" s="41">
        <v>2.4E-2</v>
      </c>
      <c r="H68" s="85"/>
      <c r="I68" s="87">
        <f t="shared" si="12"/>
        <v>2037</v>
      </c>
      <c r="J68" s="41">
        <v>2.1999999999999999E-2</v>
      </c>
    </row>
    <row r="69" spans="3:11">
      <c r="C69" s="87">
        <f t="shared" si="10"/>
        <v>2020</v>
      </c>
      <c r="D69" s="41">
        <v>2.1999999999999999E-2</v>
      </c>
      <c r="E69" s="85"/>
      <c r="F69" s="87">
        <f t="shared" si="11"/>
        <v>2029</v>
      </c>
      <c r="G69" s="41">
        <v>2.4E-2</v>
      </c>
      <c r="H69" s="85"/>
      <c r="I69" s="87">
        <f t="shared" si="12"/>
        <v>2038</v>
      </c>
      <c r="J69" s="41">
        <v>2.3E-2</v>
      </c>
    </row>
    <row r="70" spans="3:11">
      <c r="C70" s="87">
        <f t="shared" si="10"/>
        <v>2021</v>
      </c>
      <c r="D70" s="41">
        <v>2.4E-2</v>
      </c>
      <c r="E70" s="85"/>
      <c r="F70" s="87">
        <f t="shared" si="11"/>
        <v>2030</v>
      </c>
      <c r="G70" s="41">
        <v>2.3E-2</v>
      </c>
      <c r="H70" s="85"/>
      <c r="I70" s="87">
        <f t="shared" si="12"/>
        <v>2039</v>
      </c>
      <c r="J70" s="41">
        <v>2.3E-2</v>
      </c>
    </row>
    <row r="71" spans="3:11">
      <c r="C71" s="87">
        <f t="shared" si="10"/>
        <v>2022</v>
      </c>
      <c r="D71" s="41">
        <v>2.4E-2</v>
      </c>
      <c r="E71" s="85"/>
      <c r="F71" s="87">
        <f t="shared" si="11"/>
        <v>2031</v>
      </c>
      <c r="G71" s="41">
        <v>2.3E-2</v>
      </c>
      <c r="H71" s="85"/>
      <c r="I71" s="87">
        <f t="shared" si="12"/>
        <v>2040</v>
      </c>
      <c r="J71" s="41">
        <v>2.3E-2</v>
      </c>
    </row>
    <row r="72" spans="3:11" s="123" customFormat="1">
      <c r="C72" s="87">
        <f t="shared" si="10"/>
        <v>2023</v>
      </c>
      <c r="D72" s="41">
        <v>2.4E-2</v>
      </c>
      <c r="E72" s="86"/>
      <c r="F72" s="87">
        <f t="shared" si="11"/>
        <v>2032</v>
      </c>
      <c r="G72" s="41">
        <v>2.3E-2</v>
      </c>
      <c r="H72" s="86"/>
      <c r="I72" s="87">
        <f t="shared" si="12"/>
        <v>2041</v>
      </c>
      <c r="J72" s="41">
        <v>2.3E-2</v>
      </c>
    </row>
    <row r="73" spans="3:11" s="123" customFormat="1">
      <c r="C73" s="87">
        <f t="shared" si="10"/>
        <v>2024</v>
      </c>
      <c r="D73" s="41">
        <v>2.4E-2</v>
      </c>
      <c r="E73" s="86"/>
      <c r="F73" s="87">
        <f t="shared" si="11"/>
        <v>2033</v>
      </c>
      <c r="G73" s="41">
        <v>2.3E-2</v>
      </c>
      <c r="H73" s="86"/>
      <c r="I73" s="87">
        <f t="shared" si="12"/>
        <v>2042</v>
      </c>
      <c r="J73" s="41">
        <v>2.3E-2</v>
      </c>
    </row>
    <row r="74" spans="3:11" s="123" customFormat="1">
      <c r="C74" s="87">
        <f t="shared" si="10"/>
        <v>2025</v>
      </c>
      <c r="D74" s="41">
        <v>2.3E-2</v>
      </c>
      <c r="E74" s="86"/>
      <c r="F74" s="87">
        <f t="shared" si="11"/>
        <v>2034</v>
      </c>
      <c r="G74" s="41">
        <v>2.3E-2</v>
      </c>
      <c r="H74" s="86"/>
      <c r="I74" s="87">
        <f t="shared" si="12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X102"/>
  <sheetViews>
    <sheetView workbookViewId="0">
      <selection activeCell="B3" sqref="B3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0" style="121" hidden="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125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38%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69</v>
      </c>
      <c r="G5" s="17" t="s">
        <v>13</v>
      </c>
      <c r="H5" s="125" t="s">
        <v>70</v>
      </c>
      <c r="I5" s="17" t="s">
        <v>55</v>
      </c>
      <c r="J5" s="17" t="s">
        <v>55</v>
      </c>
      <c r="K5" s="125" t="s">
        <v>71</v>
      </c>
      <c r="P5" s="125" t="s">
        <v>70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ID Wind Resource - 38%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132"/>
      <c r="N10" s="135"/>
      <c r="P10" s="169">
        <f>$C$59</f>
        <v>0</v>
      </c>
    </row>
    <row r="11" spans="2:18">
      <c r="B11" s="130">
        <f t="shared" ref="B11:B36" si="0">B10+1</f>
        <v>2017</v>
      </c>
      <c r="C11" s="136"/>
      <c r="D11" s="132"/>
      <c r="E11" s="132">
        <f>$C$56</f>
        <v>37.570551305416139</v>
      </c>
      <c r="F11" s="133">
        <f t="shared" ref="F11:F36" si="1">(D11+E11)/(8.76*$C$63)</f>
        <v>11.286515052095693</v>
      </c>
      <c r="G11" s="133">
        <f>$C$58</f>
        <v>0</v>
      </c>
      <c r="H11" s="176">
        <f>$C$59</f>
        <v>0</v>
      </c>
      <c r="I11" s="134">
        <f>F11+H11+G11</f>
        <v>11.286515052095693</v>
      </c>
      <c r="J11" s="134">
        <f t="shared" ref="J11:J36" si="2">ROUND(I11*$C$63*8.76,2)</f>
        <v>37.57</v>
      </c>
      <c r="K11" s="132">
        <f>$C$57</f>
        <v>0.58600709999999989</v>
      </c>
      <c r="N11" s="135"/>
      <c r="P11" s="169">
        <f>ROUND(P10*(1+$D66),2)</f>
        <v>0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38.43</v>
      </c>
      <c r="F12" s="134">
        <f t="shared" si="1"/>
        <v>11.544700793078588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ref="I12:I36" si="3">F12+H12+G12</f>
        <v>11.544700793078588</v>
      </c>
      <c r="J12" s="134">
        <f t="shared" si="2"/>
        <v>38.43</v>
      </c>
      <c r="K12" s="132">
        <f>ROUND(K11*(1+(IFERROR(INDEX($D$66:$D$74,MATCH($B12,$C$66:$C$74,0),1),0)+IFERROR(INDEX($G$66:$G$74,MATCH($B12,$F$66:$F$74,0),1),0)+IFERROR(INDEX($J$66:$J$74,MATCH($B12,$I$66:$I$74,0),1),0))),2)</f>
        <v>0.6</v>
      </c>
      <c r="L12" s="123"/>
      <c r="N12" s="135"/>
      <c r="P12" s="169">
        <f t="shared" ref="P12:P19" si="4">ROUND(P11*(1+$D67),2)</f>
        <v>0</v>
      </c>
    </row>
    <row r="13" spans="2:18">
      <c r="B13" s="140">
        <f t="shared" si="0"/>
        <v>2019</v>
      </c>
      <c r="C13" s="141"/>
      <c r="D13" s="132"/>
      <c r="E13" s="132">
        <f t="shared" ref="D13:H36" si="5">ROUND(E12*(1+(IFERROR(INDEX($D$66:$D$74,MATCH($B13,$C$66:$C$74,0),1),0)+IFERROR(INDEX($G$66:$G$74,MATCH($B13,$F$66:$F$74,0),1),0)+IFERROR(INDEX($J$66:$J$74,MATCH($B13,$I$66:$I$74,0),1),0))),2)</f>
        <v>39.200000000000003</v>
      </c>
      <c r="F13" s="134">
        <f t="shared" si="1"/>
        <v>11.77601538091805</v>
      </c>
      <c r="G13" s="132">
        <f t="shared" si="5"/>
        <v>0</v>
      </c>
      <c r="H13" s="132">
        <f t="shared" si="5"/>
        <v>0</v>
      </c>
      <c r="I13" s="134">
        <f t="shared" si="3"/>
        <v>11.77601538091805</v>
      </c>
      <c r="J13" s="134">
        <f t="shared" si="2"/>
        <v>39.200000000000003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0.61</v>
      </c>
      <c r="L13" s="123"/>
      <c r="N13" s="135"/>
      <c r="P13" s="169">
        <f t="shared" si="4"/>
        <v>0</v>
      </c>
    </row>
    <row r="14" spans="2:18">
      <c r="B14" s="140">
        <f t="shared" si="0"/>
        <v>2020</v>
      </c>
      <c r="C14" s="141"/>
      <c r="D14" s="132"/>
      <c r="E14" s="132">
        <f t="shared" si="5"/>
        <v>40.06</v>
      </c>
      <c r="F14" s="134">
        <f t="shared" si="1"/>
        <v>12.034366738764721</v>
      </c>
      <c r="G14" s="132">
        <f t="shared" si="5"/>
        <v>0</v>
      </c>
      <c r="H14" s="132">
        <f t="shared" si="5"/>
        <v>0</v>
      </c>
      <c r="I14" s="134">
        <f t="shared" si="3"/>
        <v>12.034366738764721</v>
      </c>
      <c r="J14" s="134">
        <f t="shared" si="2"/>
        <v>40.06</v>
      </c>
      <c r="K14" s="132">
        <f t="shared" si="6"/>
        <v>0.62</v>
      </c>
      <c r="L14" s="123"/>
      <c r="N14" s="135"/>
      <c r="O14" s="137"/>
      <c r="P14" s="169">
        <f t="shared" si="4"/>
        <v>0</v>
      </c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5"/>
        <v>41.02</v>
      </c>
      <c r="F15" s="134">
        <f t="shared" si="1"/>
        <v>12.32275895217496</v>
      </c>
      <c r="G15" s="132">
        <f t="shared" si="5"/>
        <v>0</v>
      </c>
      <c r="H15" s="132">
        <f t="shared" si="5"/>
        <v>0</v>
      </c>
      <c r="I15" s="134">
        <f t="shared" si="3"/>
        <v>12.32275895217496</v>
      </c>
      <c r="J15" s="134">
        <f t="shared" si="2"/>
        <v>41.02</v>
      </c>
      <c r="K15" s="132">
        <f t="shared" si="6"/>
        <v>0.63</v>
      </c>
      <c r="L15" s="123"/>
      <c r="N15" s="138"/>
      <c r="O15" s="138"/>
      <c r="P15" s="169">
        <f t="shared" si="4"/>
        <v>0</v>
      </c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5"/>
        <v>42</v>
      </c>
      <c r="F16" s="134">
        <f t="shared" si="1"/>
        <v>12.61715933669791</v>
      </c>
      <c r="G16" s="132">
        <f t="shared" si="5"/>
        <v>0</v>
      </c>
      <c r="H16" s="132">
        <f t="shared" si="5"/>
        <v>0</v>
      </c>
      <c r="I16" s="134">
        <f t="shared" si="3"/>
        <v>12.61715933669791</v>
      </c>
      <c r="J16" s="134">
        <f t="shared" si="2"/>
        <v>42</v>
      </c>
      <c r="K16" s="132">
        <f t="shared" si="6"/>
        <v>0.65</v>
      </c>
      <c r="L16" s="123"/>
      <c r="N16" s="135"/>
      <c r="P16" s="169">
        <f t="shared" si="4"/>
        <v>0</v>
      </c>
    </row>
    <row r="17" spans="2:16">
      <c r="B17" s="140">
        <f t="shared" si="0"/>
        <v>2023</v>
      </c>
      <c r="C17" s="141"/>
      <c r="D17" s="132"/>
      <c r="E17" s="132">
        <f t="shared" si="5"/>
        <v>43.01</v>
      </c>
      <c r="F17" s="134">
        <f t="shared" si="1"/>
        <v>12.920571977889932</v>
      </c>
      <c r="G17" s="132">
        <f t="shared" si="5"/>
        <v>0</v>
      </c>
      <c r="H17" s="132">
        <f t="shared" si="5"/>
        <v>0</v>
      </c>
      <c r="I17" s="134">
        <f t="shared" si="3"/>
        <v>12.920571977889932</v>
      </c>
      <c r="J17" s="134">
        <f t="shared" si="2"/>
        <v>43.01</v>
      </c>
      <c r="K17" s="132">
        <f t="shared" si="6"/>
        <v>0.67</v>
      </c>
      <c r="L17" s="123"/>
      <c r="N17" s="135"/>
      <c r="O17" s="137"/>
      <c r="P17" s="169">
        <f t="shared" si="4"/>
        <v>0</v>
      </c>
    </row>
    <row r="18" spans="2:16">
      <c r="B18" s="140">
        <f t="shared" si="0"/>
        <v>2024</v>
      </c>
      <c r="C18" s="141"/>
      <c r="D18" s="132"/>
      <c r="E18" s="132">
        <f t="shared" si="5"/>
        <v>44.04</v>
      </c>
      <c r="F18" s="134">
        <f t="shared" si="1"/>
        <v>13.229992790194665</v>
      </c>
      <c r="G18" s="132">
        <f t="shared" si="5"/>
        <v>0</v>
      </c>
      <c r="H18" s="132">
        <f t="shared" si="5"/>
        <v>0</v>
      </c>
      <c r="I18" s="134">
        <f t="shared" si="3"/>
        <v>13.229992790194665</v>
      </c>
      <c r="J18" s="134">
        <f t="shared" si="2"/>
        <v>44.04</v>
      </c>
      <c r="K18" s="132">
        <f t="shared" si="6"/>
        <v>0.69</v>
      </c>
      <c r="L18" s="123"/>
      <c r="N18" s="135"/>
      <c r="O18" s="137"/>
      <c r="P18" s="169">
        <f t="shared" si="4"/>
        <v>0</v>
      </c>
    </row>
    <row r="19" spans="2:16">
      <c r="B19" s="140">
        <f t="shared" si="0"/>
        <v>2025</v>
      </c>
      <c r="C19" s="141"/>
      <c r="D19" s="132"/>
      <c r="E19" s="132">
        <f t="shared" si="5"/>
        <v>45.05</v>
      </c>
      <c r="F19" s="134">
        <f t="shared" si="1"/>
        <v>13.533405431386687</v>
      </c>
      <c r="G19" s="132">
        <f t="shared" si="5"/>
        <v>0</v>
      </c>
      <c r="H19" s="132">
        <f t="shared" si="5"/>
        <v>0</v>
      </c>
      <c r="I19" s="134">
        <f t="shared" si="3"/>
        <v>13.533405431386687</v>
      </c>
      <c r="J19" s="134">
        <f t="shared" si="2"/>
        <v>45.05</v>
      </c>
      <c r="K19" s="132">
        <f t="shared" si="6"/>
        <v>0.71</v>
      </c>
      <c r="L19" s="123"/>
      <c r="N19" s="135"/>
      <c r="O19" s="137"/>
      <c r="P19" s="169">
        <f t="shared" si="4"/>
        <v>0</v>
      </c>
    </row>
    <row r="20" spans="2:16">
      <c r="B20" s="140">
        <f t="shared" si="0"/>
        <v>2026</v>
      </c>
      <c r="C20" s="141"/>
      <c r="D20" s="132"/>
      <c r="E20" s="132">
        <f t="shared" si="5"/>
        <v>46.09</v>
      </c>
      <c r="F20" s="134">
        <f t="shared" si="1"/>
        <v>13.845830329247779</v>
      </c>
      <c r="G20" s="132">
        <f t="shared" si="5"/>
        <v>0</v>
      </c>
      <c r="H20" s="132">
        <f t="shared" si="5"/>
        <v>0</v>
      </c>
      <c r="I20" s="134">
        <f t="shared" si="3"/>
        <v>13.845830329247779</v>
      </c>
      <c r="J20" s="134">
        <f t="shared" si="2"/>
        <v>46.09</v>
      </c>
      <c r="K20" s="132">
        <f t="shared" si="6"/>
        <v>0.73</v>
      </c>
      <c r="L20" s="123"/>
      <c r="N20" s="135"/>
      <c r="O20" s="137"/>
      <c r="P20" s="169">
        <f>ROUND(P19*(1+$G66),2)</f>
        <v>0</v>
      </c>
    </row>
    <row r="21" spans="2:16">
      <c r="B21" s="140">
        <f t="shared" si="0"/>
        <v>2027</v>
      </c>
      <c r="C21" s="141"/>
      <c r="D21" s="132"/>
      <c r="E21" s="132">
        <f t="shared" si="5"/>
        <v>47.15</v>
      </c>
      <c r="F21" s="134">
        <f t="shared" si="1"/>
        <v>14.164263398221582</v>
      </c>
      <c r="G21" s="132">
        <f t="shared" si="5"/>
        <v>0</v>
      </c>
      <c r="H21" s="132">
        <f t="shared" si="5"/>
        <v>0</v>
      </c>
      <c r="I21" s="134">
        <f t="shared" si="3"/>
        <v>14.164263398221582</v>
      </c>
      <c r="J21" s="134">
        <f t="shared" si="2"/>
        <v>47.15</v>
      </c>
      <c r="K21" s="132">
        <f t="shared" si="6"/>
        <v>0.75</v>
      </c>
      <c r="L21" s="123"/>
      <c r="N21" s="135"/>
      <c r="O21" s="137"/>
      <c r="P21" s="169">
        <f t="shared" ref="P21:P28" si="7">ROUND(P20*(1+$G67),2)</f>
        <v>0</v>
      </c>
    </row>
    <row r="22" spans="2:16">
      <c r="B22" s="140">
        <f t="shared" si="0"/>
        <v>2028</v>
      </c>
      <c r="C22" s="141"/>
      <c r="D22" s="132"/>
      <c r="E22" s="132">
        <f t="shared" si="5"/>
        <v>48.28</v>
      </c>
      <c r="F22" s="134">
        <f t="shared" si="1"/>
        <v>14.503725066089883</v>
      </c>
      <c r="G22" s="132">
        <f t="shared" si="5"/>
        <v>0</v>
      </c>
      <c r="H22" s="132">
        <f t="shared" si="5"/>
        <v>0</v>
      </c>
      <c r="I22" s="134">
        <f t="shared" si="3"/>
        <v>14.503725066089883</v>
      </c>
      <c r="J22" s="134">
        <f t="shared" si="2"/>
        <v>48.28</v>
      </c>
      <c r="K22" s="132">
        <f t="shared" si="6"/>
        <v>0.77</v>
      </c>
      <c r="L22" s="123"/>
      <c r="N22" s="135"/>
      <c r="O22" s="137"/>
      <c r="P22" s="169">
        <f t="shared" si="7"/>
        <v>0</v>
      </c>
    </row>
    <row r="23" spans="2:16">
      <c r="B23" s="140">
        <f t="shared" si="0"/>
        <v>2029</v>
      </c>
      <c r="C23" s="141"/>
      <c r="D23" s="132"/>
      <c r="E23" s="132">
        <f t="shared" si="5"/>
        <v>49.44</v>
      </c>
      <c r="F23" s="134">
        <f t="shared" si="1"/>
        <v>14.852198990627253</v>
      </c>
      <c r="G23" s="132">
        <f t="shared" si="5"/>
        <v>0</v>
      </c>
      <c r="H23" s="132">
        <f t="shared" si="5"/>
        <v>0</v>
      </c>
      <c r="I23" s="134">
        <f t="shared" si="3"/>
        <v>14.852198990627253</v>
      </c>
      <c r="J23" s="134">
        <f t="shared" si="2"/>
        <v>49.44</v>
      </c>
      <c r="K23" s="132">
        <f t="shared" si="6"/>
        <v>0.79</v>
      </c>
      <c r="L23" s="123"/>
      <c r="N23" s="135"/>
      <c r="O23" s="137"/>
      <c r="P23" s="169">
        <f t="shared" si="7"/>
        <v>0</v>
      </c>
    </row>
    <row r="24" spans="2:16">
      <c r="B24" s="140">
        <f t="shared" si="0"/>
        <v>2030</v>
      </c>
      <c r="C24" s="141"/>
      <c r="D24" s="132"/>
      <c r="E24" s="132">
        <f t="shared" si="5"/>
        <v>50.58</v>
      </c>
      <c r="F24" s="134">
        <f t="shared" si="1"/>
        <v>15.194664744051911</v>
      </c>
      <c r="G24" s="132">
        <f t="shared" si="5"/>
        <v>0</v>
      </c>
      <c r="H24" s="132">
        <f t="shared" si="5"/>
        <v>0</v>
      </c>
      <c r="I24" s="134">
        <f t="shared" si="3"/>
        <v>15.194664744051911</v>
      </c>
      <c r="J24" s="134">
        <f t="shared" si="2"/>
        <v>50.58</v>
      </c>
      <c r="K24" s="132">
        <f t="shared" si="6"/>
        <v>0.81</v>
      </c>
      <c r="L24" s="123"/>
      <c r="N24" s="135"/>
      <c r="O24" s="137"/>
      <c r="P24" s="169">
        <f t="shared" si="7"/>
        <v>0</v>
      </c>
    </row>
    <row r="25" spans="2:16">
      <c r="B25" s="140">
        <f t="shared" si="0"/>
        <v>2031</v>
      </c>
      <c r="C25" s="141"/>
      <c r="D25" s="132"/>
      <c r="E25" s="132">
        <f t="shared" si="5"/>
        <v>51.74</v>
      </c>
      <c r="F25" s="134">
        <f t="shared" si="1"/>
        <v>15.543138668589283</v>
      </c>
      <c r="G25" s="132">
        <f t="shared" si="5"/>
        <v>0</v>
      </c>
      <c r="H25" s="132">
        <f t="shared" si="5"/>
        <v>0</v>
      </c>
      <c r="I25" s="134">
        <f t="shared" si="3"/>
        <v>15.543138668589283</v>
      </c>
      <c r="J25" s="134">
        <f t="shared" si="2"/>
        <v>51.74</v>
      </c>
      <c r="K25" s="132">
        <f t="shared" si="6"/>
        <v>0.83</v>
      </c>
      <c r="L25" s="123"/>
      <c r="N25" s="135"/>
      <c r="O25" s="137"/>
      <c r="P25" s="169">
        <f t="shared" si="7"/>
        <v>0</v>
      </c>
    </row>
    <row r="26" spans="2:16">
      <c r="B26" s="140">
        <f t="shared" si="0"/>
        <v>2032</v>
      </c>
      <c r="C26" s="141"/>
      <c r="D26" s="132"/>
      <c r="E26" s="132">
        <f t="shared" si="5"/>
        <v>52.93</v>
      </c>
      <c r="F26" s="134">
        <f t="shared" si="1"/>
        <v>15.900624849795724</v>
      </c>
      <c r="G26" s="132">
        <f t="shared" si="5"/>
        <v>0</v>
      </c>
      <c r="H26" s="132">
        <f t="shared" si="5"/>
        <v>0</v>
      </c>
      <c r="I26" s="134">
        <f t="shared" si="3"/>
        <v>15.900624849795724</v>
      </c>
      <c r="J26" s="134">
        <f t="shared" si="2"/>
        <v>52.93</v>
      </c>
      <c r="K26" s="132">
        <f t="shared" si="6"/>
        <v>0.85</v>
      </c>
      <c r="L26" s="123"/>
      <c r="N26" s="135"/>
      <c r="O26" s="137"/>
      <c r="P26" s="169">
        <f t="shared" si="7"/>
        <v>0</v>
      </c>
    </row>
    <row r="27" spans="2:16">
      <c r="B27" s="140">
        <f t="shared" si="0"/>
        <v>2033</v>
      </c>
      <c r="C27" s="131">
        <f>$C$55</f>
        <v>1420.0408201737057</v>
      </c>
      <c r="D27" s="132">
        <f>C27*$C$62</f>
        <v>100.90797696748666</v>
      </c>
      <c r="E27" s="132">
        <f t="shared" si="5"/>
        <v>54.15</v>
      </c>
      <c r="F27" s="134">
        <f t="shared" si="1"/>
        <v>46.580742900590806</v>
      </c>
      <c r="G27" s="132">
        <f t="shared" si="5"/>
        <v>0</v>
      </c>
      <c r="H27" s="132">
        <f t="shared" si="5"/>
        <v>0</v>
      </c>
      <c r="I27" s="134">
        <f t="shared" si="3"/>
        <v>46.580742900590806</v>
      </c>
      <c r="J27" s="134">
        <f t="shared" si="2"/>
        <v>155.06</v>
      </c>
      <c r="K27" s="132">
        <f t="shared" si="6"/>
        <v>0.87</v>
      </c>
      <c r="L27" s="123"/>
      <c r="P27" s="169">
        <f t="shared" si="7"/>
        <v>0</v>
      </c>
    </row>
    <row r="28" spans="2:16">
      <c r="B28" s="140">
        <f t="shared" si="0"/>
        <v>2034</v>
      </c>
      <c r="C28" s="141"/>
      <c r="D28" s="132">
        <f t="shared" si="5"/>
        <v>103.23</v>
      </c>
      <c r="E28" s="132">
        <f t="shared" si="5"/>
        <v>55.4</v>
      </c>
      <c r="F28" s="134">
        <f t="shared" si="1"/>
        <v>47.65380918048546</v>
      </c>
      <c r="G28" s="132">
        <f t="shared" si="5"/>
        <v>0</v>
      </c>
      <c r="H28" s="132">
        <f t="shared" si="5"/>
        <v>0</v>
      </c>
      <c r="I28" s="134">
        <f t="shared" si="3"/>
        <v>47.65380918048546</v>
      </c>
      <c r="J28" s="134">
        <f t="shared" si="2"/>
        <v>158.63</v>
      </c>
      <c r="K28" s="132">
        <f t="shared" si="6"/>
        <v>0.89</v>
      </c>
      <c r="L28" s="123"/>
      <c r="P28" s="169">
        <f t="shared" si="7"/>
        <v>0</v>
      </c>
    </row>
    <row r="29" spans="2:16">
      <c r="B29" s="140">
        <f t="shared" si="0"/>
        <v>2035</v>
      </c>
      <c r="C29" s="141"/>
      <c r="D29" s="132">
        <f t="shared" si="5"/>
        <v>105.5</v>
      </c>
      <c r="E29" s="132">
        <f t="shared" si="5"/>
        <v>56.62</v>
      </c>
      <c r="F29" s="134">
        <f t="shared" si="1"/>
        <v>48.702235039653935</v>
      </c>
      <c r="G29" s="132">
        <f t="shared" si="5"/>
        <v>0</v>
      </c>
      <c r="H29" s="132">
        <f t="shared" si="5"/>
        <v>0</v>
      </c>
      <c r="I29" s="134">
        <f t="shared" si="3"/>
        <v>48.702235039653935</v>
      </c>
      <c r="J29" s="134">
        <f t="shared" si="2"/>
        <v>162.12</v>
      </c>
      <c r="K29" s="132">
        <f t="shared" si="6"/>
        <v>0.91</v>
      </c>
      <c r="L29" s="123"/>
      <c r="P29" s="169">
        <f t="shared" ref="P29:P36" si="8">ROUND(P28*(1+$J66),2)</f>
        <v>0</v>
      </c>
    </row>
    <row r="30" spans="2:16">
      <c r="B30" s="140">
        <f t="shared" si="0"/>
        <v>2036</v>
      </c>
      <c r="C30" s="141"/>
      <c r="D30" s="132">
        <f t="shared" si="5"/>
        <v>107.82</v>
      </c>
      <c r="E30" s="132">
        <f t="shared" si="5"/>
        <v>57.87</v>
      </c>
      <c r="F30" s="134">
        <f t="shared" si="1"/>
        <v>49.774693583273255</v>
      </c>
      <c r="G30" s="132">
        <f t="shared" si="5"/>
        <v>0</v>
      </c>
      <c r="H30" s="132">
        <f t="shared" si="5"/>
        <v>0</v>
      </c>
      <c r="I30" s="134">
        <f t="shared" si="3"/>
        <v>49.774693583273255</v>
      </c>
      <c r="J30" s="134">
        <f t="shared" si="2"/>
        <v>165.69</v>
      </c>
      <c r="K30" s="132">
        <f t="shared" si="6"/>
        <v>0.93</v>
      </c>
      <c r="L30" s="123"/>
      <c r="P30" s="169">
        <f t="shared" si="8"/>
        <v>0</v>
      </c>
    </row>
    <row r="31" spans="2:16">
      <c r="B31" s="140">
        <f t="shared" si="0"/>
        <v>2037</v>
      </c>
      <c r="C31" s="141"/>
      <c r="D31" s="132">
        <f t="shared" si="5"/>
        <v>110.19</v>
      </c>
      <c r="E31" s="132">
        <f t="shared" si="5"/>
        <v>59.14</v>
      </c>
      <c r="F31" s="134">
        <f t="shared" si="1"/>
        <v>50.86818072578707</v>
      </c>
      <c r="G31" s="132">
        <f t="shared" si="5"/>
        <v>0</v>
      </c>
      <c r="H31" s="132">
        <f t="shared" si="5"/>
        <v>0</v>
      </c>
      <c r="I31" s="134">
        <f t="shared" si="3"/>
        <v>50.86818072578707</v>
      </c>
      <c r="J31" s="134">
        <f t="shared" si="2"/>
        <v>169.33</v>
      </c>
      <c r="K31" s="132">
        <f t="shared" si="6"/>
        <v>0.95</v>
      </c>
      <c r="L31" s="123"/>
      <c r="P31" s="169">
        <f t="shared" si="8"/>
        <v>0</v>
      </c>
    </row>
    <row r="32" spans="2:16">
      <c r="B32" s="140">
        <f t="shared" si="0"/>
        <v>2038</v>
      </c>
      <c r="C32" s="141"/>
      <c r="D32" s="132">
        <f t="shared" si="5"/>
        <v>112.72</v>
      </c>
      <c r="E32" s="132">
        <f t="shared" si="5"/>
        <v>60.5</v>
      </c>
      <c r="F32" s="134">
        <f t="shared" si="1"/>
        <v>52.03677000720981</v>
      </c>
      <c r="G32" s="132">
        <f t="shared" si="5"/>
        <v>0</v>
      </c>
      <c r="H32" s="132">
        <f t="shared" si="5"/>
        <v>0</v>
      </c>
      <c r="I32" s="134">
        <f t="shared" si="3"/>
        <v>52.03677000720981</v>
      </c>
      <c r="J32" s="134">
        <f t="shared" si="2"/>
        <v>173.22</v>
      </c>
      <c r="K32" s="132">
        <f t="shared" si="6"/>
        <v>0.97</v>
      </c>
      <c r="L32" s="123"/>
      <c r="P32" s="169">
        <f t="shared" si="8"/>
        <v>0</v>
      </c>
    </row>
    <row r="33" spans="2:16">
      <c r="B33" s="140">
        <f t="shared" si="0"/>
        <v>2039</v>
      </c>
      <c r="C33" s="141"/>
      <c r="D33" s="132">
        <f t="shared" si="5"/>
        <v>115.31</v>
      </c>
      <c r="E33" s="132">
        <f t="shared" si="5"/>
        <v>61.89</v>
      </c>
      <c r="F33" s="134">
        <f t="shared" si="1"/>
        <v>53.23239605863975</v>
      </c>
      <c r="G33" s="132">
        <f t="shared" si="5"/>
        <v>0</v>
      </c>
      <c r="H33" s="132">
        <f t="shared" si="5"/>
        <v>0</v>
      </c>
      <c r="I33" s="134">
        <f t="shared" si="3"/>
        <v>53.23239605863975</v>
      </c>
      <c r="J33" s="134">
        <f t="shared" si="2"/>
        <v>177.2</v>
      </c>
      <c r="K33" s="132">
        <f t="shared" si="6"/>
        <v>0.99</v>
      </c>
      <c r="L33" s="123"/>
      <c r="P33" s="169">
        <f t="shared" si="8"/>
        <v>0</v>
      </c>
    </row>
    <row r="34" spans="2:16">
      <c r="B34" s="140">
        <f t="shared" si="0"/>
        <v>2040</v>
      </c>
      <c r="C34" s="141"/>
      <c r="D34" s="132">
        <f t="shared" si="5"/>
        <v>117.96</v>
      </c>
      <c r="E34" s="132">
        <f t="shared" si="5"/>
        <v>63.31</v>
      </c>
      <c r="F34" s="134">
        <f t="shared" si="1"/>
        <v>54.455058880076905</v>
      </c>
      <c r="G34" s="132">
        <f t="shared" si="5"/>
        <v>0</v>
      </c>
      <c r="H34" s="132">
        <f t="shared" si="5"/>
        <v>0</v>
      </c>
      <c r="I34" s="134">
        <f t="shared" si="3"/>
        <v>54.455058880076905</v>
      </c>
      <c r="J34" s="134">
        <f t="shared" si="2"/>
        <v>181.27</v>
      </c>
      <c r="K34" s="132">
        <f t="shared" si="6"/>
        <v>1.01</v>
      </c>
      <c r="L34" s="123"/>
      <c r="P34" s="169">
        <f t="shared" si="8"/>
        <v>0</v>
      </c>
    </row>
    <row r="35" spans="2:16">
      <c r="B35" s="140">
        <f t="shared" si="0"/>
        <v>2041</v>
      </c>
      <c r="C35" s="141"/>
      <c r="D35" s="132">
        <f t="shared" si="5"/>
        <v>120.67</v>
      </c>
      <c r="E35" s="132">
        <f t="shared" si="5"/>
        <v>64.77</v>
      </c>
      <c r="F35" s="134">
        <f t="shared" si="1"/>
        <v>55.707762557077629</v>
      </c>
      <c r="G35" s="132">
        <f t="shared" si="5"/>
        <v>0</v>
      </c>
      <c r="H35" s="132">
        <f t="shared" si="5"/>
        <v>0</v>
      </c>
      <c r="I35" s="134">
        <f t="shared" si="3"/>
        <v>55.707762557077629</v>
      </c>
      <c r="J35" s="134">
        <f t="shared" si="2"/>
        <v>185.44</v>
      </c>
      <c r="K35" s="132">
        <f t="shared" si="6"/>
        <v>1.03</v>
      </c>
      <c r="L35" s="123"/>
      <c r="P35" s="169">
        <f t="shared" si="8"/>
        <v>0</v>
      </c>
    </row>
    <row r="36" spans="2:16">
      <c r="B36" s="140">
        <f t="shared" si="0"/>
        <v>2042</v>
      </c>
      <c r="C36" s="141"/>
      <c r="D36" s="132">
        <f t="shared" si="5"/>
        <v>123.45</v>
      </c>
      <c r="E36" s="132">
        <f t="shared" si="5"/>
        <v>66.260000000000005</v>
      </c>
      <c r="F36" s="134">
        <f t="shared" si="1"/>
        <v>56.990507089641916</v>
      </c>
      <c r="G36" s="132">
        <f t="shared" si="5"/>
        <v>0</v>
      </c>
      <c r="H36" s="132">
        <f t="shared" si="5"/>
        <v>0</v>
      </c>
      <c r="I36" s="134">
        <f t="shared" si="3"/>
        <v>56.990507089641916</v>
      </c>
      <c r="J36" s="134">
        <f t="shared" si="2"/>
        <v>189.71</v>
      </c>
      <c r="K36" s="132">
        <f t="shared" si="6"/>
        <v>1.05</v>
      </c>
      <c r="L36" s="123"/>
      <c r="P36" s="169">
        <f t="shared" si="8"/>
        <v>0</v>
      </c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72</v>
      </c>
      <c r="C44" s="146" t="s">
        <v>73</v>
      </c>
      <c r="D44" s="147" t="s">
        <v>117</v>
      </c>
    </row>
    <row r="45" spans="2:16">
      <c r="C45" s="146" t="str">
        <f>C7</f>
        <v>(a)</v>
      </c>
      <c r="D45" s="121" t="s">
        <v>74</v>
      </c>
    </row>
    <row r="46" spans="2:16">
      <c r="C46" s="146" t="str">
        <f>D7</f>
        <v>(b)</v>
      </c>
      <c r="D46" s="134" t="str">
        <f>"= "&amp;C7&amp;" x "&amp;C62</f>
        <v>= (a) x 0.0710599128799291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38.0%)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ID Wind Resource - 38%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75</v>
      </c>
      <c r="D53" s="152" t="s">
        <v>76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124</v>
      </c>
      <c r="C55" s="185">
        <v>1420.0408201737057</v>
      </c>
      <c r="D55" s="121" t="s">
        <v>74</v>
      </c>
      <c r="H55" s="121" t="s">
        <v>9</v>
      </c>
    </row>
    <row r="56" spans="2:24">
      <c r="B56" s="85" t="s">
        <v>111</v>
      </c>
      <c r="C56" s="154">
        <v>37.570551305416139</v>
      </c>
      <c r="D56" s="121" t="s">
        <v>77</v>
      </c>
      <c r="H56" s="121" t="s">
        <v>9</v>
      </c>
    </row>
    <row r="57" spans="2:24">
      <c r="B57" s="85" t="s">
        <v>111</v>
      </c>
      <c r="C57" s="159">
        <v>0.58600709999999989</v>
      </c>
      <c r="D57" s="121" t="s">
        <v>82</v>
      </c>
      <c r="H57" s="121" t="s">
        <v>79</v>
      </c>
    </row>
    <row r="58" spans="2:24">
      <c r="B58" s="85" t="s">
        <v>111</v>
      </c>
      <c r="C58" s="154">
        <v>0</v>
      </c>
      <c r="D58" s="121" t="s">
        <v>78</v>
      </c>
      <c r="H58" s="121" t="s">
        <v>79</v>
      </c>
      <c r="K58" s="123"/>
      <c r="L58" s="155"/>
      <c r="M58" s="52"/>
      <c r="N58" s="156"/>
      <c r="O58" s="52"/>
      <c r="P58" s="156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111</v>
      </c>
      <c r="C59" s="167"/>
      <c r="D59" s="121" t="s">
        <v>80</v>
      </c>
      <c r="H59" s="121" t="s">
        <v>79</v>
      </c>
      <c r="K59" s="157"/>
      <c r="L59" s="157"/>
      <c r="M59" s="158"/>
      <c r="N59" s="159"/>
      <c r="O59" s="156"/>
      <c r="P59" s="160"/>
      <c r="Q59" s="123"/>
      <c r="R59" s="123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123"/>
      <c r="O60" s="156"/>
      <c r="P60" s="160"/>
      <c r="Q60" s="123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23"/>
      <c r="O61" s="157"/>
      <c r="P61" s="160"/>
      <c r="S61" s="123"/>
      <c r="T61" s="123"/>
      <c r="U61" s="123"/>
      <c r="V61" s="123"/>
      <c r="W61" s="123"/>
      <c r="X61" s="123"/>
    </row>
    <row r="62" spans="2:24">
      <c r="C62" s="162">
        <v>7.1059912879929146E-2</v>
      </c>
      <c r="D62" s="121" t="s">
        <v>38</v>
      </c>
      <c r="K62" s="163"/>
      <c r="L62" s="164"/>
      <c r="M62" s="164"/>
      <c r="O62" s="165"/>
    </row>
    <row r="63" spans="2:24">
      <c r="C63" s="166">
        <v>0.38</v>
      </c>
      <c r="D63" s="121" t="s">
        <v>39</v>
      </c>
    </row>
    <row r="64" spans="2:24" ht="13.5" thickBot="1">
      <c r="D64" s="160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9">C66+1</f>
        <v>2018</v>
      </c>
      <c r="D67" s="41">
        <v>2.3E-2</v>
      </c>
      <c r="E67" s="85"/>
      <c r="F67" s="87">
        <f t="shared" ref="F67:F74" si="10">F66+1</f>
        <v>2027</v>
      </c>
      <c r="G67" s="41">
        <v>2.3E-2</v>
      </c>
      <c r="H67" s="85"/>
      <c r="I67" s="87">
        <f t="shared" ref="I67:I74" si="11">I66+1</f>
        <v>2036</v>
      </c>
      <c r="J67" s="41">
        <v>2.1999999999999999E-2</v>
      </c>
    </row>
    <row r="68" spans="3:11">
      <c r="C68" s="87">
        <f t="shared" si="9"/>
        <v>2019</v>
      </c>
      <c r="D68" s="41">
        <v>0.02</v>
      </c>
      <c r="E68" s="85"/>
      <c r="F68" s="87">
        <f t="shared" si="10"/>
        <v>2028</v>
      </c>
      <c r="G68" s="41">
        <v>2.4E-2</v>
      </c>
      <c r="H68" s="85"/>
      <c r="I68" s="87">
        <f t="shared" si="11"/>
        <v>2037</v>
      </c>
      <c r="J68" s="41">
        <v>2.1999999999999999E-2</v>
      </c>
    </row>
    <row r="69" spans="3:11">
      <c r="C69" s="87">
        <f t="shared" si="9"/>
        <v>2020</v>
      </c>
      <c r="D69" s="41">
        <v>2.1999999999999999E-2</v>
      </c>
      <c r="E69" s="85"/>
      <c r="F69" s="87">
        <f t="shared" si="10"/>
        <v>2029</v>
      </c>
      <c r="G69" s="41">
        <v>2.4E-2</v>
      </c>
      <c r="H69" s="85"/>
      <c r="I69" s="87">
        <f t="shared" si="11"/>
        <v>2038</v>
      </c>
      <c r="J69" s="41">
        <v>2.3E-2</v>
      </c>
    </row>
    <row r="70" spans="3:11">
      <c r="C70" s="87">
        <f t="shared" si="9"/>
        <v>2021</v>
      </c>
      <c r="D70" s="41">
        <v>2.4E-2</v>
      </c>
      <c r="E70" s="85"/>
      <c r="F70" s="87">
        <f t="shared" si="10"/>
        <v>2030</v>
      </c>
      <c r="G70" s="41">
        <v>2.3E-2</v>
      </c>
      <c r="H70" s="85"/>
      <c r="I70" s="87">
        <f t="shared" si="11"/>
        <v>2039</v>
      </c>
      <c r="J70" s="41">
        <v>2.3E-2</v>
      </c>
    </row>
    <row r="71" spans="3:11">
      <c r="C71" s="87">
        <f t="shared" si="9"/>
        <v>2022</v>
      </c>
      <c r="D71" s="41">
        <v>2.4E-2</v>
      </c>
      <c r="E71" s="85"/>
      <c r="F71" s="87">
        <f t="shared" si="10"/>
        <v>2031</v>
      </c>
      <c r="G71" s="41">
        <v>2.3E-2</v>
      </c>
      <c r="H71" s="85"/>
      <c r="I71" s="87">
        <f t="shared" si="11"/>
        <v>2040</v>
      </c>
      <c r="J71" s="41">
        <v>2.3E-2</v>
      </c>
    </row>
    <row r="72" spans="3:11" s="123" customFormat="1">
      <c r="C72" s="87">
        <f t="shared" si="9"/>
        <v>2023</v>
      </c>
      <c r="D72" s="41">
        <v>2.4E-2</v>
      </c>
      <c r="E72" s="86"/>
      <c r="F72" s="87">
        <f t="shared" si="10"/>
        <v>2032</v>
      </c>
      <c r="G72" s="41">
        <v>2.3E-2</v>
      </c>
      <c r="H72" s="86"/>
      <c r="I72" s="87">
        <f t="shared" si="11"/>
        <v>2041</v>
      </c>
      <c r="J72" s="41">
        <v>2.3E-2</v>
      </c>
    </row>
    <row r="73" spans="3:11" s="123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2.3E-2</v>
      </c>
      <c r="H73" s="86"/>
      <c r="I73" s="87">
        <f t="shared" si="11"/>
        <v>2042</v>
      </c>
      <c r="J73" s="41">
        <v>2.3E-2</v>
      </c>
    </row>
    <row r="74" spans="3:11" s="123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2.3E-2</v>
      </c>
      <c r="H74" s="86"/>
      <c r="I74" s="87">
        <f t="shared" si="11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52</vt:i4>
      </vt:variant>
    </vt:vector>
  </HeadingPairs>
  <TitlesOfParts>
    <vt:vector size="77" baseType="lpstr">
      <vt:lpstr>Table 1</vt:lpstr>
      <vt:lpstr>Table 2</vt:lpstr>
      <vt:lpstr>Table 4</vt:lpstr>
      <vt:lpstr>Table 5</vt:lpstr>
      <vt:lpstr>Table 3 TransCost D2 </vt:lpstr>
      <vt:lpstr>Table 3 UT Wind 2030</vt:lpstr>
      <vt:lpstr>Table 3 DJ Wind 2030</vt:lpstr>
      <vt:lpstr>Table 3 ID Wind 2030</vt:lpstr>
      <vt:lpstr>Table 3 ID Wind 2033</vt:lpstr>
      <vt:lpstr>Table 3 UT Wind 2036</vt:lpstr>
      <vt:lpstr>Table 3 WW Wind 2035</vt:lpstr>
      <vt:lpstr>Table 3 YK Wind 2035</vt:lpstr>
      <vt:lpstr>Table 3 OR Wind 2035</vt:lpstr>
      <vt:lpstr>Table 3 YK Solar 2030</vt:lpstr>
      <vt:lpstr>Table 3 YK Solar 2032</vt:lpstr>
      <vt:lpstr>Table 3 YK Solar 2033</vt:lpstr>
      <vt:lpstr>Table 3 UT Solar 2033 ST</vt:lpstr>
      <vt:lpstr>Table 3 UT Solar 2035 ST</vt:lpstr>
      <vt:lpstr>Table 3 UT Solar 2035 FT</vt:lpstr>
      <vt:lpstr>Table 3 OR Solar 2030</vt:lpstr>
      <vt:lpstr>Table 3 OR Solar 2031</vt:lpstr>
      <vt:lpstr>Table 3 OR Solar 2032</vt:lpstr>
      <vt:lpstr>Table 3 OR Solar 2033</vt:lpstr>
      <vt:lpstr>Table 3 EV2020 Wind_2020</vt:lpstr>
      <vt:lpstr>Table 3 EV2020 Wind_2021</vt:lpstr>
      <vt:lpstr>_200_SCCT_UtahN</vt:lpstr>
      <vt:lpstr>_200_SCCT_WYNE</vt:lpstr>
      <vt:lpstr>'Table 3 TransCost D2 '!_30_Geo_West</vt:lpstr>
      <vt:lpstr>_30_Geo_West</vt:lpstr>
      <vt:lpstr>'Table 3 TransCost D2 '!_436_CCCT_WestMain</vt:lpstr>
      <vt:lpstr>_436_CCCT_WestMain</vt:lpstr>
      <vt:lpstr>_477_CCCT_WYNE</vt:lpstr>
      <vt:lpstr>_774_Wind_IDGoshen</vt:lpstr>
      <vt:lpstr>_85_Wind_DJ_2031</vt:lpstr>
      <vt:lpstr>_UtahS_Solar_2031</vt:lpstr>
      <vt:lpstr>_UtahS_Solar_2032</vt:lpstr>
      <vt:lpstr>_UtahS_Solar_2033</vt:lpstr>
      <vt:lpstr>_UtahS_Solar_2034</vt:lpstr>
      <vt:lpstr>_UtahS_Solar_2035</vt:lpstr>
      <vt:lpstr>_UtahS_Solar_2036</vt:lpstr>
      <vt:lpstr>_Yakima_Solar_2028</vt:lpstr>
      <vt:lpstr>_Yakima_Solar_2029</vt:lpstr>
      <vt:lpstr>_Yakima_Solar_2031</vt:lpstr>
      <vt:lpstr>_Yakima_Solar_2032</vt:lpstr>
      <vt:lpstr>_Yakima_Solar_2033</vt:lpstr>
      <vt:lpstr>_Yakima_Solar_2034</vt:lpstr>
      <vt:lpstr>Discount_Rate</vt:lpstr>
      <vt:lpstr>'Table 1'!Print_Area</vt:lpstr>
      <vt:lpstr>'Table 2'!Print_Area</vt:lpstr>
      <vt:lpstr>'Table 3 DJ Wind 2030'!Print_Area</vt:lpstr>
      <vt:lpstr>'Table 3 EV2020 Wind_2020'!Print_Area</vt:lpstr>
      <vt:lpstr>'Table 3 EV2020 Wind_2021'!Print_Area</vt:lpstr>
      <vt:lpstr>'Table 3 ID Wind 2030'!Print_Area</vt:lpstr>
      <vt:lpstr>'Table 3 ID Wind 2033'!Print_Area</vt:lpstr>
      <vt:lpstr>'Table 3 OR Solar 2030'!Print_Area</vt:lpstr>
      <vt:lpstr>'Table 3 OR Solar 2031'!Print_Area</vt:lpstr>
      <vt:lpstr>'Table 3 OR Solar 2032'!Print_Area</vt:lpstr>
      <vt:lpstr>'Table 3 OR Solar 2033'!Print_Area</vt:lpstr>
      <vt:lpstr>'Table 3 OR Wind 2035'!Print_Area</vt:lpstr>
      <vt:lpstr>'Table 3 TransCost D2 '!Print_Area</vt:lpstr>
      <vt:lpstr>'Table 3 UT Solar 2033 ST'!Print_Area</vt:lpstr>
      <vt:lpstr>'Table 3 UT Solar 2035 FT'!Print_Area</vt:lpstr>
      <vt:lpstr>'Table 3 UT Solar 2035 ST'!Print_Area</vt:lpstr>
      <vt:lpstr>'Table 3 UT Wind 2030'!Print_Area</vt:lpstr>
      <vt:lpstr>'Table 3 UT Wind 2036'!Print_Area</vt:lpstr>
      <vt:lpstr>'Table 3 WW Wind 2035'!Print_Area</vt:lpstr>
      <vt:lpstr>'Table 3 YK Solar 2030'!Print_Area</vt:lpstr>
      <vt:lpstr>'Table 3 YK Solar 2032'!Print_Area</vt:lpstr>
      <vt:lpstr>'Table 3 YK Solar 2033'!Print_Area</vt:lpstr>
      <vt:lpstr>'Table 3 YK Wind 2035'!Print_Area</vt:lpstr>
      <vt:lpstr>'Table 4'!Print_Area</vt:lpstr>
      <vt:lpstr>'Table 5'!Print_Area</vt:lpstr>
      <vt:lpstr>'Table 2'!Print_Titles</vt:lpstr>
      <vt:lpstr>'Table 3 TransCost D2 '!Study_Cap_Adj</vt:lpstr>
      <vt:lpstr>Study_Cap_Adj</vt:lpstr>
      <vt:lpstr>Study_CF</vt:lpstr>
      <vt:lpstr>Study_MW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PacifiCorp</dc:creator>
  <cp:lastModifiedBy>Alpay, Ebru</cp:lastModifiedBy>
  <cp:lastPrinted>2018-02-07T18:22:02Z</cp:lastPrinted>
  <dcterms:created xsi:type="dcterms:W3CDTF">2001-03-19T15:45:46Z</dcterms:created>
  <dcterms:modified xsi:type="dcterms:W3CDTF">2019-04-26T16:03:51Z</dcterms:modified>
</cp:coreProperties>
</file>