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Avoided Cost - 2019\016 - UT Compliance Filing - UT - 2019 May\Sch 37 Filing Package\"/>
    </mc:Choice>
  </mc:AlternateContent>
  <bookViews>
    <workbookView xWindow="0" yWindow="0" windowWidth="19200" windowHeight="10380"/>
  </bookViews>
  <sheets>
    <sheet name="Table 1" sheetId="25" r:id="rId1"/>
    <sheet name="Table 2" sheetId="66" r:id="rId2"/>
    <sheet name="Table 4" sheetId="28" r:id="rId3"/>
    <sheet name="Table 5" sheetId="31" r:id="rId4"/>
    <sheet name="Table 3 TransCost D2 " sheetId="47" state="hidden" r:id="rId5"/>
    <sheet name="Table 3 UT Wind 2030" sheetId="63" state="hidden" r:id="rId6"/>
    <sheet name="Table 3 DJ Wind 2030" sheetId="42" state="hidden" r:id="rId7"/>
    <sheet name="Table 3 ID Wind 2030" sheetId="64" r:id="rId8"/>
    <sheet name="Table 3 ID Wind 2033" sheetId="44" state="hidden" r:id="rId9"/>
    <sheet name="Table 3 UT Wind 2036" sheetId="50" state="hidden" r:id="rId10"/>
    <sheet name="Table 3 WW Wind 2035" sheetId="52" state="hidden" r:id="rId11"/>
    <sheet name="Table 3 YK Wind 2035" sheetId="53" state="hidden" r:id="rId12"/>
    <sheet name="Table 3 OR Wind 2035" sheetId="54" state="hidden" r:id="rId13"/>
    <sheet name="Table 3 YK Solar 2030" sheetId="41" state="hidden" r:id="rId14"/>
    <sheet name="Table 3 YK Solar 2032" sheetId="56" state="hidden" r:id="rId15"/>
    <sheet name="Table 3 YK Solar 2033" sheetId="57" state="hidden" r:id="rId16"/>
    <sheet name="Table 3 UT Solar 2033 ST" sheetId="40" state="hidden" r:id="rId17"/>
    <sheet name="Table 3 UT Solar 2035 ST" sheetId="62" state="hidden" r:id="rId18"/>
    <sheet name="Table 3 UT Solar 2035 FT" sheetId="55" state="hidden" r:id="rId19"/>
    <sheet name="Table 3 OR Solar 2030" sheetId="58" state="hidden" r:id="rId20"/>
    <sheet name="Table 3 OR Solar 2031" sheetId="59" state="hidden" r:id="rId21"/>
    <sheet name="Table 3 OR Solar 2032" sheetId="60" state="hidden" r:id="rId22"/>
    <sheet name="Table 3 OR Solar 2033" sheetId="61" state="hidden" r:id="rId23"/>
    <sheet name="Table 3 EV2020 Wind_2020" sheetId="43" state="hidden" r:id="rId24"/>
    <sheet name="Table 3 EV2020 Wind_2021" sheetId="49" state="hidden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200_SCCT_UtahN" localSheetId="1">'[1]Table 1'!$I$19</definedName>
    <definedName name="_200_SCCT_UtahN">'Table 1'!$I$19</definedName>
    <definedName name="_200_SCCT_WYNE">'Table 1'!$I$21</definedName>
    <definedName name="_30_Geo_West" localSheetId="1">'[1]Table 1'!$I$17</definedName>
    <definedName name="_30_Geo_West" localSheetId="4">'Table 1'!$I$17</definedName>
    <definedName name="_30_Geo_West">'Table 1'!$I$17</definedName>
    <definedName name="_436_CCCT_WestMain" localSheetId="1">'[1]Table 1'!$I$18</definedName>
    <definedName name="_436_CCCT_WestMain" localSheetId="4">'Table 1'!$I$18</definedName>
    <definedName name="_436_CCCT_WestMain">'Table 1'!$I$18</definedName>
    <definedName name="_477_CCCT_WestMain" localSheetId="1">'[2]Table 1'!$I$18</definedName>
    <definedName name="_477_CCCT_WestMain">'[3]Table 1'!$I$18</definedName>
    <definedName name="_477_CCCT_WYNE">'Table 1'!$I$20</definedName>
    <definedName name="_635_CCCT_UtahS" localSheetId="1">'[2]Table 1'!$I$19</definedName>
    <definedName name="_635_CCCT_UtahS">'[3]Table 1'!$I$19</definedName>
    <definedName name="_635_CCCT_WyoNE" localSheetId="1">'[2]Table 1'!$I$17</definedName>
    <definedName name="_635_CCCT_WyoNE">'[3]Table 1'!$I$17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23" hidden="1">{"PRINT",#N/A,TRUE,"APPA";"PRINT",#N/A,TRUE,"APS";"PRINT",#N/A,TRUE,"BHPL";"PRINT",#N/A,TRUE,"BHPL2";"PRINT",#N/A,TRUE,"CDWR";"PRINT",#N/A,TRUE,"EWEB";"PRINT",#N/A,TRUE,"LADWP";"PRINT",#N/A,TRUE,"NEVBASE"}</definedName>
    <definedName name="_j1" localSheetId="24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19" hidden="1">{"PRINT",#N/A,TRUE,"APPA";"PRINT",#N/A,TRUE,"APS";"PRINT",#N/A,TRUE,"BHPL";"PRINT",#N/A,TRUE,"BHPL2";"PRINT",#N/A,TRUE,"CDWR";"PRINT",#N/A,TRUE,"EWEB";"PRINT",#N/A,TRUE,"LADWP";"PRINT",#N/A,TRUE,"NEVBASE"}</definedName>
    <definedName name="_j1" localSheetId="20" hidden="1">{"PRINT",#N/A,TRUE,"APPA";"PRINT",#N/A,TRUE,"APS";"PRINT",#N/A,TRUE,"BHPL";"PRINT",#N/A,TRUE,"BHPL2";"PRINT",#N/A,TRUE,"CDWR";"PRINT",#N/A,TRUE,"EWEB";"PRINT",#N/A,TRUE,"LADWP";"PRINT",#N/A,TRUE,"NEVBASE"}</definedName>
    <definedName name="_j1" localSheetId="21" hidden="1">{"PRINT",#N/A,TRUE,"APPA";"PRINT",#N/A,TRUE,"APS";"PRINT",#N/A,TRUE,"BHPL";"PRINT",#N/A,TRUE,"BHPL2";"PRINT",#N/A,TRUE,"CDWR";"PRINT",#N/A,TRUE,"EWEB";"PRINT",#N/A,TRUE,"LADWP";"PRINT",#N/A,TRUE,"NEVBASE"}</definedName>
    <definedName name="_j1" localSheetId="22" hidden="1">{"PRINT",#N/A,TRUE,"APPA";"PRINT",#N/A,TRUE,"APS";"PRINT",#N/A,TRUE,"BHPL";"PRINT",#N/A,TRUE,"BHPL2";"PRINT",#N/A,TRUE,"CDWR";"PRINT",#N/A,TRUE,"EWEB";"PRINT",#N/A,TRUE,"LADWP";"PRINT",#N/A,TRUE,"NEVBASE"}</definedName>
    <definedName name="_j1" localSheetId="12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16" hidden="1">{"PRINT",#N/A,TRUE,"APPA";"PRINT",#N/A,TRUE,"APS";"PRINT",#N/A,TRUE,"BHPL";"PRINT",#N/A,TRUE,"BHPL2";"PRINT",#N/A,TRUE,"CDWR";"PRINT",#N/A,TRUE,"EWEB";"PRINT",#N/A,TRUE,"LADWP";"PRINT",#N/A,TRUE,"NEVBASE"}</definedName>
    <definedName name="_j1" localSheetId="18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15" hidden="1">{"PRINT",#N/A,TRUE,"APPA";"PRINT",#N/A,TRUE,"APS";"PRINT",#N/A,TRUE,"BHPL";"PRINT",#N/A,TRUE,"BHPL2";"PRINT",#N/A,TRUE,"CDWR";"PRINT",#N/A,TRUE,"EWEB";"PRINT",#N/A,TRUE,"LADWP";"PRINT",#N/A,TRUE,"NEVBASE"}</definedName>
    <definedName name="_j1" localSheetId="11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23" hidden="1">{"PRINT",#N/A,TRUE,"APPA";"PRINT",#N/A,TRUE,"APS";"PRINT",#N/A,TRUE,"BHPL";"PRINT",#N/A,TRUE,"BHPL2";"PRINT",#N/A,TRUE,"CDWR";"PRINT",#N/A,TRUE,"EWEB";"PRINT",#N/A,TRUE,"LADWP";"PRINT",#N/A,TRUE,"NEVBASE"}</definedName>
    <definedName name="_j2" localSheetId="24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19" hidden="1">{"PRINT",#N/A,TRUE,"APPA";"PRINT",#N/A,TRUE,"APS";"PRINT",#N/A,TRUE,"BHPL";"PRINT",#N/A,TRUE,"BHPL2";"PRINT",#N/A,TRUE,"CDWR";"PRINT",#N/A,TRUE,"EWEB";"PRINT",#N/A,TRUE,"LADWP";"PRINT",#N/A,TRUE,"NEVBASE"}</definedName>
    <definedName name="_j2" localSheetId="20" hidden="1">{"PRINT",#N/A,TRUE,"APPA";"PRINT",#N/A,TRUE,"APS";"PRINT",#N/A,TRUE,"BHPL";"PRINT",#N/A,TRUE,"BHPL2";"PRINT",#N/A,TRUE,"CDWR";"PRINT",#N/A,TRUE,"EWEB";"PRINT",#N/A,TRUE,"LADWP";"PRINT",#N/A,TRUE,"NEVBASE"}</definedName>
    <definedName name="_j2" localSheetId="21" hidden="1">{"PRINT",#N/A,TRUE,"APPA";"PRINT",#N/A,TRUE,"APS";"PRINT",#N/A,TRUE,"BHPL";"PRINT",#N/A,TRUE,"BHPL2";"PRINT",#N/A,TRUE,"CDWR";"PRINT",#N/A,TRUE,"EWEB";"PRINT",#N/A,TRUE,"LADWP";"PRINT",#N/A,TRUE,"NEVBASE"}</definedName>
    <definedName name="_j2" localSheetId="22" hidden="1">{"PRINT",#N/A,TRUE,"APPA";"PRINT",#N/A,TRUE,"APS";"PRINT",#N/A,TRUE,"BHPL";"PRINT",#N/A,TRUE,"BHPL2";"PRINT",#N/A,TRUE,"CDWR";"PRINT",#N/A,TRUE,"EWEB";"PRINT",#N/A,TRUE,"LADWP";"PRINT",#N/A,TRUE,"NEVBASE"}</definedName>
    <definedName name="_j2" localSheetId="12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16" hidden="1">{"PRINT",#N/A,TRUE,"APPA";"PRINT",#N/A,TRUE,"APS";"PRINT",#N/A,TRUE,"BHPL";"PRINT",#N/A,TRUE,"BHPL2";"PRINT",#N/A,TRUE,"CDWR";"PRINT",#N/A,TRUE,"EWEB";"PRINT",#N/A,TRUE,"LADWP";"PRINT",#N/A,TRUE,"NEVBASE"}</definedName>
    <definedName name="_j2" localSheetId="18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15" hidden="1">{"PRINT",#N/A,TRUE,"APPA";"PRINT",#N/A,TRUE,"APS";"PRINT",#N/A,TRUE,"BHPL";"PRINT",#N/A,TRUE,"BHPL2";"PRINT",#N/A,TRUE,"CDWR";"PRINT",#N/A,TRUE,"EWEB";"PRINT",#N/A,TRUE,"LADWP";"PRINT",#N/A,TRUE,"NEVBASE"}</definedName>
    <definedName name="_j2" localSheetId="1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23" hidden="1">{"PRINT",#N/A,TRUE,"APPA";"PRINT",#N/A,TRUE,"APS";"PRINT",#N/A,TRUE,"BHPL";"PRINT",#N/A,TRUE,"BHPL2";"PRINT",#N/A,TRUE,"CDWR";"PRINT",#N/A,TRUE,"EWEB";"PRINT",#N/A,TRUE,"LADWP";"PRINT",#N/A,TRUE,"NEVBASE"}</definedName>
    <definedName name="_j3" localSheetId="24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19" hidden="1">{"PRINT",#N/A,TRUE,"APPA";"PRINT",#N/A,TRUE,"APS";"PRINT",#N/A,TRUE,"BHPL";"PRINT",#N/A,TRUE,"BHPL2";"PRINT",#N/A,TRUE,"CDWR";"PRINT",#N/A,TRUE,"EWEB";"PRINT",#N/A,TRUE,"LADWP";"PRINT",#N/A,TRUE,"NEVBASE"}</definedName>
    <definedName name="_j3" localSheetId="20" hidden="1">{"PRINT",#N/A,TRUE,"APPA";"PRINT",#N/A,TRUE,"APS";"PRINT",#N/A,TRUE,"BHPL";"PRINT",#N/A,TRUE,"BHPL2";"PRINT",#N/A,TRUE,"CDWR";"PRINT",#N/A,TRUE,"EWEB";"PRINT",#N/A,TRUE,"LADWP";"PRINT",#N/A,TRUE,"NEVBASE"}</definedName>
    <definedName name="_j3" localSheetId="21" hidden="1">{"PRINT",#N/A,TRUE,"APPA";"PRINT",#N/A,TRUE,"APS";"PRINT",#N/A,TRUE,"BHPL";"PRINT",#N/A,TRUE,"BHPL2";"PRINT",#N/A,TRUE,"CDWR";"PRINT",#N/A,TRUE,"EWEB";"PRINT",#N/A,TRUE,"LADWP";"PRINT",#N/A,TRUE,"NEVBASE"}</definedName>
    <definedName name="_j3" localSheetId="22" hidden="1">{"PRINT",#N/A,TRUE,"APPA";"PRINT",#N/A,TRUE,"APS";"PRINT",#N/A,TRUE,"BHPL";"PRINT",#N/A,TRUE,"BHPL2";"PRINT",#N/A,TRUE,"CDWR";"PRINT",#N/A,TRUE,"EWEB";"PRINT",#N/A,TRUE,"LADWP";"PRINT",#N/A,TRUE,"NEVBASE"}</definedName>
    <definedName name="_j3" localSheetId="12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16" hidden="1">{"PRINT",#N/A,TRUE,"APPA";"PRINT",#N/A,TRUE,"APS";"PRINT",#N/A,TRUE,"BHPL";"PRINT",#N/A,TRUE,"BHPL2";"PRINT",#N/A,TRUE,"CDWR";"PRINT",#N/A,TRUE,"EWEB";"PRINT",#N/A,TRUE,"LADWP";"PRINT",#N/A,TRUE,"NEVBASE"}</definedName>
    <definedName name="_j3" localSheetId="18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15" hidden="1">{"PRINT",#N/A,TRUE,"APPA";"PRINT",#N/A,TRUE,"APS";"PRINT",#N/A,TRUE,"BHPL";"PRINT",#N/A,TRUE,"BHPL2";"PRINT",#N/A,TRUE,"CDWR";"PRINT",#N/A,TRUE,"EWEB";"PRINT",#N/A,TRUE,"LADWP";"PRINT",#N/A,TRUE,"NEVBASE"}</definedName>
    <definedName name="_j3" localSheetId="11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23" hidden="1">{"PRINT",#N/A,TRUE,"APPA";"PRINT",#N/A,TRUE,"APS";"PRINT",#N/A,TRUE,"BHPL";"PRINT",#N/A,TRUE,"BHPL2";"PRINT",#N/A,TRUE,"CDWR";"PRINT",#N/A,TRUE,"EWEB";"PRINT",#N/A,TRUE,"LADWP";"PRINT",#N/A,TRUE,"NEVBASE"}</definedName>
    <definedName name="_j4" localSheetId="24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19" hidden="1">{"PRINT",#N/A,TRUE,"APPA";"PRINT",#N/A,TRUE,"APS";"PRINT",#N/A,TRUE,"BHPL";"PRINT",#N/A,TRUE,"BHPL2";"PRINT",#N/A,TRUE,"CDWR";"PRINT",#N/A,TRUE,"EWEB";"PRINT",#N/A,TRUE,"LADWP";"PRINT",#N/A,TRUE,"NEVBASE"}</definedName>
    <definedName name="_j4" localSheetId="20" hidden="1">{"PRINT",#N/A,TRUE,"APPA";"PRINT",#N/A,TRUE,"APS";"PRINT",#N/A,TRUE,"BHPL";"PRINT",#N/A,TRUE,"BHPL2";"PRINT",#N/A,TRUE,"CDWR";"PRINT",#N/A,TRUE,"EWEB";"PRINT",#N/A,TRUE,"LADWP";"PRINT",#N/A,TRUE,"NEVBASE"}</definedName>
    <definedName name="_j4" localSheetId="21" hidden="1">{"PRINT",#N/A,TRUE,"APPA";"PRINT",#N/A,TRUE,"APS";"PRINT",#N/A,TRUE,"BHPL";"PRINT",#N/A,TRUE,"BHPL2";"PRINT",#N/A,TRUE,"CDWR";"PRINT",#N/A,TRUE,"EWEB";"PRINT",#N/A,TRUE,"LADWP";"PRINT",#N/A,TRUE,"NEVBASE"}</definedName>
    <definedName name="_j4" localSheetId="22" hidden="1">{"PRINT",#N/A,TRUE,"APPA";"PRINT",#N/A,TRUE,"APS";"PRINT",#N/A,TRUE,"BHPL";"PRINT",#N/A,TRUE,"BHPL2";"PRINT",#N/A,TRUE,"CDWR";"PRINT",#N/A,TRUE,"EWEB";"PRINT",#N/A,TRUE,"LADWP";"PRINT",#N/A,TRUE,"NEVBASE"}</definedName>
    <definedName name="_j4" localSheetId="12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16" hidden="1">{"PRINT",#N/A,TRUE,"APPA";"PRINT",#N/A,TRUE,"APS";"PRINT",#N/A,TRUE,"BHPL";"PRINT",#N/A,TRUE,"BHPL2";"PRINT",#N/A,TRUE,"CDWR";"PRINT",#N/A,TRUE,"EWEB";"PRINT",#N/A,TRUE,"LADWP";"PRINT",#N/A,TRUE,"NEVBASE"}</definedName>
    <definedName name="_j4" localSheetId="18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15" hidden="1">{"PRINT",#N/A,TRUE,"APPA";"PRINT",#N/A,TRUE,"APS";"PRINT",#N/A,TRUE,"BHPL";"PRINT",#N/A,TRUE,"BHPL2";"PRINT",#N/A,TRUE,"CDWR";"PRINT",#N/A,TRUE,"EWEB";"PRINT",#N/A,TRUE,"LADWP";"PRINT",#N/A,TRUE,"NEVBASE"}</definedName>
    <definedName name="_j4" localSheetId="11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23" hidden="1">{"PRINT",#N/A,TRUE,"APPA";"PRINT",#N/A,TRUE,"APS";"PRINT",#N/A,TRUE,"BHPL";"PRINT",#N/A,TRUE,"BHPL2";"PRINT",#N/A,TRUE,"CDWR";"PRINT",#N/A,TRUE,"EWEB";"PRINT",#N/A,TRUE,"LADWP";"PRINT",#N/A,TRUE,"NEVBASE"}</definedName>
    <definedName name="_j5" localSheetId="2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19" hidden="1">{"PRINT",#N/A,TRUE,"APPA";"PRINT",#N/A,TRUE,"APS";"PRINT",#N/A,TRUE,"BHPL";"PRINT",#N/A,TRUE,"BHPL2";"PRINT",#N/A,TRUE,"CDWR";"PRINT",#N/A,TRUE,"EWEB";"PRINT",#N/A,TRUE,"LADWP";"PRINT",#N/A,TRUE,"NEVBASE"}</definedName>
    <definedName name="_j5" localSheetId="20" hidden="1">{"PRINT",#N/A,TRUE,"APPA";"PRINT",#N/A,TRUE,"APS";"PRINT",#N/A,TRUE,"BHPL";"PRINT",#N/A,TRUE,"BHPL2";"PRINT",#N/A,TRUE,"CDWR";"PRINT",#N/A,TRUE,"EWEB";"PRINT",#N/A,TRUE,"LADWP";"PRINT",#N/A,TRUE,"NEVBASE"}</definedName>
    <definedName name="_j5" localSheetId="21" hidden="1">{"PRINT",#N/A,TRUE,"APPA";"PRINT",#N/A,TRUE,"APS";"PRINT",#N/A,TRUE,"BHPL";"PRINT",#N/A,TRUE,"BHPL2";"PRINT",#N/A,TRUE,"CDWR";"PRINT",#N/A,TRUE,"EWEB";"PRINT",#N/A,TRUE,"LADWP";"PRINT",#N/A,TRUE,"NEVBASE"}</definedName>
    <definedName name="_j5" localSheetId="22" hidden="1">{"PRINT",#N/A,TRUE,"APPA";"PRINT",#N/A,TRUE,"APS";"PRINT",#N/A,TRUE,"BHPL";"PRINT",#N/A,TRUE,"BHPL2";"PRINT",#N/A,TRUE,"CDWR";"PRINT",#N/A,TRUE,"EWEB";"PRINT",#N/A,TRUE,"LADWP";"PRINT",#N/A,TRUE,"NEVBASE"}</definedName>
    <definedName name="_j5" localSheetId="12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16" hidden="1">{"PRINT",#N/A,TRUE,"APPA";"PRINT",#N/A,TRUE,"APS";"PRINT",#N/A,TRUE,"BHPL";"PRINT",#N/A,TRUE,"BHPL2";"PRINT",#N/A,TRUE,"CDWR";"PRINT",#N/A,TRUE,"EWEB";"PRINT",#N/A,TRUE,"LADWP";"PRINT",#N/A,TRUE,"NEVBASE"}</definedName>
    <definedName name="_j5" localSheetId="18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15" hidden="1">{"PRINT",#N/A,TRUE,"APPA";"PRINT",#N/A,TRUE,"APS";"PRINT",#N/A,TRUE,"BHPL";"PRINT",#N/A,TRUE,"BHPL2";"PRINT",#N/A,TRUE,"CDWR";"PRINT",#N/A,TRUE,"EWEB";"PRINT",#N/A,TRUE,"LADWP";"PRINT",#N/A,TRUE,"NEVBASE"}</definedName>
    <definedName name="_j5" localSheetId="11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1">'[1]Table 1'!#REF!</definedName>
    <definedName name="_Percent_Last_CCCT">'[4]Table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'[5]on off peak hours'!$C$15:$ED$15</definedName>
    <definedName name="Discount_Rate">'Table 1'!$I$39</definedName>
    <definedName name="Discount_Rate_2015_IRP" localSheetId="6">'[6]Table 7 to 8'!$AE$43</definedName>
    <definedName name="Discount_Rate_2015_IRP" localSheetId="23">'[6]Table 7 to 8'!$AE$43</definedName>
    <definedName name="Discount_Rate_2015_IRP" localSheetId="24">'[6]Table 7 to 8'!$AE$43</definedName>
    <definedName name="Discount_Rate_2015_IRP" localSheetId="8">'[6]Table 7 to 8'!$AE$43</definedName>
    <definedName name="Discount_Rate_2015_IRP" localSheetId="19">'[6]Table 7 to 8'!$AE$43</definedName>
    <definedName name="Discount_Rate_2015_IRP" localSheetId="20">'[6]Table 7 to 8'!$AE$43</definedName>
    <definedName name="Discount_Rate_2015_IRP" localSheetId="21">'[6]Table 7 to 8'!$AE$43</definedName>
    <definedName name="Discount_Rate_2015_IRP" localSheetId="22">'[6]Table 7 to 8'!$AE$43</definedName>
    <definedName name="Discount_Rate_2015_IRP" localSheetId="12">'[6]Table 7 to 8'!$AE$43</definedName>
    <definedName name="Discount_Rate_2015_IRP" localSheetId="4">'[6]Table 7 to 8'!$AE$43</definedName>
    <definedName name="Discount_Rate_2015_IRP" localSheetId="16">'[6]Table 7 to 8'!$AE$43</definedName>
    <definedName name="Discount_Rate_2015_IRP" localSheetId="18">'[6]Table 7 to 8'!$AE$43</definedName>
    <definedName name="Discount_Rate_2015_IRP" localSheetId="17">'[6]Table 7 to 8'!$AE$43</definedName>
    <definedName name="Discount_Rate_2015_IRP" localSheetId="5">'[6]Table 7 to 8'!$AE$43</definedName>
    <definedName name="Discount_Rate_2015_IRP" localSheetId="9">'[6]Table 7 to 8'!$AE$43</definedName>
    <definedName name="Discount_Rate_2015_IRP" localSheetId="10">'[6]Table 7 to 8'!$AE$43</definedName>
    <definedName name="Discount_Rate_2015_IRP" localSheetId="13">'[6]Table 7 to 8'!$AE$43</definedName>
    <definedName name="Discount_Rate_2015_IRP" localSheetId="14">'[6]Table 7 to 8'!$AE$43</definedName>
    <definedName name="Discount_Rate_2015_IRP" localSheetId="15">'[6]Table 7 to 8'!$AE$43</definedName>
    <definedName name="Discount_Rate_2015_IRP" localSheetId="11">'[6]Table 7 to 8'!$AE$43</definedName>
    <definedName name="DispatchSum">"GRID Thermal Generation!R2C1:R4C2"</definedName>
    <definedName name="FixedSolar_Capacity_Contr">'[7]Exhibit 3- Std FixedSolar QF'!$G$53</definedName>
    <definedName name="HoursHoliday">'[5]on off peak hours'!$C$16:$ED$20</definedName>
    <definedName name="Market" localSheetId="6">'[8]OFPC Source'!$J$8:$M$295</definedName>
    <definedName name="Market" localSheetId="23">'[8]OFPC Source'!$J$8:$M$295</definedName>
    <definedName name="Market" localSheetId="24">'[8]OFPC Source'!$J$8:$M$295</definedName>
    <definedName name="Market" localSheetId="7">'[8]OFPC Source'!$J$8:$M$295</definedName>
    <definedName name="Market" localSheetId="8">'[8]OFPC Source'!$J$8:$M$295</definedName>
    <definedName name="Market" localSheetId="19">'[8]OFPC Source'!$J$8:$M$295</definedName>
    <definedName name="Market" localSheetId="20">'[8]OFPC Source'!$J$8:$M$295</definedName>
    <definedName name="Market" localSheetId="21">'[8]OFPC Source'!$J$8:$M$295</definedName>
    <definedName name="Market" localSheetId="22">'[8]OFPC Source'!$J$8:$M$295</definedName>
    <definedName name="Market" localSheetId="12">'[8]OFPC Source'!$J$8:$M$295</definedName>
    <definedName name="Market" localSheetId="4">'[8]OFPC Source'!$J$8:$M$295</definedName>
    <definedName name="Market" localSheetId="16">'[8]OFPC Source'!$J$8:$M$295</definedName>
    <definedName name="Market" localSheetId="18">'[8]OFPC Source'!$J$8:$M$295</definedName>
    <definedName name="Market" localSheetId="17">'[8]OFPC Source'!$J$8:$M$295</definedName>
    <definedName name="Market" localSheetId="5">'[8]OFPC Source'!$J$8:$M$295</definedName>
    <definedName name="Market" localSheetId="9">'[8]OFPC Source'!$J$8:$M$295</definedName>
    <definedName name="Market" localSheetId="10">'[8]OFPC Source'!$J$8:$M$295</definedName>
    <definedName name="Market" localSheetId="13">'[8]OFPC Source'!$J$8:$M$295</definedName>
    <definedName name="Market" localSheetId="14">'[8]OFPC Source'!$J$8:$M$295</definedName>
    <definedName name="Market" localSheetId="15">'[8]OFPC Source'!$J$8:$M$295</definedName>
    <definedName name="Market" localSheetId="11">'[8]OFPC Source'!$J$8:$M$295</definedName>
    <definedName name="Market">'[7]OFPC Source'!$J$8:$M$295</definedName>
    <definedName name="MidC_Flat" localSheetId="1">[9]Market_Price!#REF!</definedName>
    <definedName name="MidC_Flat">[9]Market_Price!#REF!</definedName>
    <definedName name="OR_AC_price" localSheetId="1">#REF!</definedName>
    <definedName name="OR_AC_price">#REF!</definedName>
    <definedName name="_xlnm.Print_Area" localSheetId="0">'Table 1'!$A$1:$H$44</definedName>
    <definedName name="_xlnm.Print_Area" localSheetId="1">'Table 2'!$B$1:$P$36</definedName>
    <definedName name="_xlnm.Print_Area" localSheetId="6">'Table 3 DJ Wind 2030'!$A$1:$K$74</definedName>
    <definedName name="_xlnm.Print_Area" localSheetId="23">'Table 3 EV2020 Wind_2020'!$A$1:$M$74</definedName>
    <definedName name="_xlnm.Print_Area" localSheetId="24">'Table 3 EV2020 Wind_2021'!$A$1:$M$74</definedName>
    <definedName name="_xlnm.Print_Area" localSheetId="7">'Table 3 ID Wind 2030'!$A$1:$K$74</definedName>
    <definedName name="_xlnm.Print_Area" localSheetId="8">'Table 3 ID Wind 2033'!$A$1:$K$74</definedName>
    <definedName name="_xlnm.Print_Area" localSheetId="19">'Table 3 OR Solar 2030'!$A$1:$K$74</definedName>
    <definedName name="_xlnm.Print_Area" localSheetId="20">'Table 3 OR Solar 2031'!$A$1:$K$74</definedName>
    <definedName name="_xlnm.Print_Area" localSheetId="21">'Table 3 OR Solar 2032'!$A$1:$K$74</definedName>
    <definedName name="_xlnm.Print_Area" localSheetId="22">'Table 3 OR Solar 2033'!$A$1:$K$74</definedName>
    <definedName name="_xlnm.Print_Area" localSheetId="12">'Table 3 OR Wind 2035'!$A$1:$K$74</definedName>
    <definedName name="_xlnm.Print_Area" localSheetId="4">'Table 3 TransCost D2 '!$A$1:$K$49</definedName>
    <definedName name="_xlnm.Print_Area" localSheetId="16">'Table 3 UT Solar 2033 ST'!$A$1:$K$74</definedName>
    <definedName name="_xlnm.Print_Area" localSheetId="18">'Table 3 UT Solar 2035 FT'!$A$1:$K$74</definedName>
    <definedName name="_xlnm.Print_Area" localSheetId="17">'Table 3 UT Solar 2035 ST'!$A$1:$K$74</definedName>
    <definedName name="_xlnm.Print_Area" localSheetId="5">'Table 3 UT Wind 2030'!$A$1:$K$74</definedName>
    <definedName name="_xlnm.Print_Area" localSheetId="9">'Table 3 UT Wind 2036'!$A$1:$K$74</definedName>
    <definedName name="_xlnm.Print_Area" localSheetId="10">'Table 3 WW Wind 2035'!$A$1:$K$74</definedName>
    <definedName name="_xlnm.Print_Area" localSheetId="13">'Table 3 YK Solar 2030'!$A$1:$K$74</definedName>
    <definedName name="_xlnm.Print_Area" localSheetId="14">'Table 3 YK Solar 2032'!$A$1:$K$74</definedName>
    <definedName name="_xlnm.Print_Area" localSheetId="15">'Table 3 YK Solar 2033'!$A$1:$K$74</definedName>
    <definedName name="_xlnm.Print_Area" localSheetId="11">'Table 3 YK Wind 2035'!$A$1:$K$74</definedName>
    <definedName name="_xlnm.Print_Area" localSheetId="2">'Table 4'!$A$1:$E$44</definedName>
    <definedName name="_xlnm.Print_Area" localSheetId="3">'Table 5'!$A$1:$H$266</definedName>
    <definedName name="_xlnm.Print_Titles" localSheetId="1">'Table 2'!$1:$9</definedName>
    <definedName name="RenewableMarketShape" localSheetId="6">'[8]OFPC Source'!$P$5:$U$28</definedName>
    <definedName name="RenewableMarketShape" localSheetId="23">'[8]OFPC Source'!$P$5:$U$28</definedName>
    <definedName name="RenewableMarketShape" localSheetId="24">'[8]OFPC Source'!$P$5:$U$28</definedName>
    <definedName name="RenewableMarketShape" localSheetId="7">'[8]OFPC Source'!$P$5:$U$28</definedName>
    <definedName name="RenewableMarketShape" localSheetId="8">'[8]OFPC Source'!$P$5:$U$28</definedName>
    <definedName name="RenewableMarketShape" localSheetId="19">'[8]OFPC Source'!$P$5:$U$28</definedName>
    <definedName name="RenewableMarketShape" localSheetId="20">'[8]OFPC Source'!$P$5:$U$28</definedName>
    <definedName name="RenewableMarketShape" localSheetId="21">'[8]OFPC Source'!$P$5:$U$28</definedName>
    <definedName name="RenewableMarketShape" localSheetId="22">'[8]OFPC Source'!$P$5:$U$28</definedName>
    <definedName name="RenewableMarketShape" localSheetId="12">'[8]OFPC Source'!$P$5:$U$28</definedName>
    <definedName name="RenewableMarketShape" localSheetId="4">'[8]OFPC Source'!$P$5:$U$28</definedName>
    <definedName name="RenewableMarketShape" localSheetId="16">'[8]OFPC Source'!$P$5:$U$28</definedName>
    <definedName name="RenewableMarketShape" localSheetId="18">'[8]OFPC Source'!$P$5:$U$28</definedName>
    <definedName name="RenewableMarketShape" localSheetId="17">'[8]OFPC Source'!$P$5:$U$28</definedName>
    <definedName name="RenewableMarketShape" localSheetId="5">'[8]OFPC Source'!$P$5:$U$28</definedName>
    <definedName name="RenewableMarketShape" localSheetId="9">'[8]OFPC Source'!$P$5:$U$28</definedName>
    <definedName name="RenewableMarketShape" localSheetId="10">'[8]OFPC Source'!$P$5:$U$28</definedName>
    <definedName name="RenewableMarketShape" localSheetId="13">'[8]OFPC Source'!$P$5:$U$28</definedName>
    <definedName name="RenewableMarketShape" localSheetId="14">'[8]OFPC Source'!$P$5:$U$28</definedName>
    <definedName name="RenewableMarketShape" localSheetId="15">'[8]OFPC Source'!$P$5:$U$28</definedName>
    <definedName name="RenewableMarketShape" localSheetId="11">'[8]OFPC Source'!$P$5:$U$28</definedName>
    <definedName name="RenewableMarketShape">'[7]OFPC Source'!$P$5:$U$33</definedName>
    <definedName name="RevenueSum">"GRID Thermal Revenue!R2C1:R4C2"</definedName>
    <definedName name="Solar_Fixed_integr_cost">'[10]Table 10'!$B$46</definedName>
    <definedName name="Solar_HLH" localSheetId="6">'[8]OFPC Source'!$U$47</definedName>
    <definedName name="Solar_HLH" localSheetId="23">'[8]OFPC Source'!$U$47</definedName>
    <definedName name="Solar_HLH" localSheetId="24">'[8]OFPC Source'!$U$47</definedName>
    <definedName name="Solar_HLH" localSheetId="7">'[8]OFPC Source'!$U$47</definedName>
    <definedName name="Solar_HLH" localSheetId="8">'[8]OFPC Source'!$U$47</definedName>
    <definedName name="Solar_HLH" localSheetId="19">'[8]OFPC Source'!$U$47</definedName>
    <definedName name="Solar_HLH" localSheetId="20">'[8]OFPC Source'!$U$47</definedName>
    <definedName name="Solar_HLH" localSheetId="21">'[8]OFPC Source'!$U$47</definedName>
    <definedName name="Solar_HLH" localSheetId="22">'[8]OFPC Source'!$U$47</definedName>
    <definedName name="Solar_HLH" localSheetId="12">'[8]OFPC Source'!$U$47</definedName>
    <definedName name="Solar_HLH" localSheetId="4">'[8]OFPC Source'!$U$47</definedName>
    <definedName name="Solar_HLH" localSheetId="16">'[8]OFPC Source'!$U$47</definedName>
    <definedName name="Solar_HLH" localSheetId="18">'[8]OFPC Source'!$U$47</definedName>
    <definedName name="Solar_HLH" localSheetId="17">'[8]OFPC Source'!$U$47</definedName>
    <definedName name="Solar_HLH" localSheetId="5">'[8]OFPC Source'!$U$47</definedName>
    <definedName name="Solar_HLH" localSheetId="9">'[8]OFPC Source'!$U$47</definedName>
    <definedName name="Solar_HLH" localSheetId="10">'[8]OFPC Source'!$U$47</definedName>
    <definedName name="Solar_HLH" localSheetId="13">'[8]OFPC Source'!$U$47</definedName>
    <definedName name="Solar_HLH" localSheetId="14">'[8]OFPC Source'!$U$47</definedName>
    <definedName name="Solar_HLH" localSheetId="15">'[8]OFPC Source'!$U$47</definedName>
    <definedName name="Solar_HLH" localSheetId="11">'[8]OFPC Source'!$U$47</definedName>
    <definedName name="Solar_HLH">'[7]OFPC Source'!$U$48</definedName>
    <definedName name="Solar_LLH" localSheetId="6">'[8]OFPC Source'!$V$47</definedName>
    <definedName name="Solar_LLH" localSheetId="23">'[8]OFPC Source'!$V$47</definedName>
    <definedName name="Solar_LLH" localSheetId="24">'[8]OFPC Source'!$V$47</definedName>
    <definedName name="Solar_LLH" localSheetId="7">'[8]OFPC Source'!$V$47</definedName>
    <definedName name="Solar_LLH" localSheetId="8">'[8]OFPC Source'!$V$47</definedName>
    <definedName name="Solar_LLH" localSheetId="19">'[8]OFPC Source'!$V$47</definedName>
    <definedName name="Solar_LLH" localSheetId="20">'[8]OFPC Source'!$V$47</definedName>
    <definedName name="Solar_LLH" localSheetId="21">'[8]OFPC Source'!$V$47</definedName>
    <definedName name="Solar_LLH" localSheetId="22">'[8]OFPC Source'!$V$47</definedName>
    <definedName name="Solar_LLH" localSheetId="12">'[8]OFPC Source'!$V$47</definedName>
    <definedName name="Solar_LLH" localSheetId="4">'[8]OFPC Source'!$V$47</definedName>
    <definedName name="Solar_LLH" localSheetId="16">'[8]OFPC Source'!$V$47</definedName>
    <definedName name="Solar_LLH" localSheetId="18">'[8]OFPC Source'!$V$47</definedName>
    <definedName name="Solar_LLH" localSheetId="17">'[8]OFPC Source'!$V$47</definedName>
    <definedName name="Solar_LLH" localSheetId="5">'[8]OFPC Source'!$V$47</definedName>
    <definedName name="Solar_LLH" localSheetId="9">'[8]OFPC Source'!$V$47</definedName>
    <definedName name="Solar_LLH" localSheetId="10">'[8]OFPC Source'!$V$47</definedName>
    <definedName name="Solar_LLH" localSheetId="13">'[8]OFPC Source'!$V$47</definedName>
    <definedName name="Solar_LLH" localSheetId="14">'[8]OFPC Source'!$V$47</definedName>
    <definedName name="Solar_LLH" localSheetId="15">'[8]OFPC Source'!$V$47</definedName>
    <definedName name="Solar_LLH" localSheetId="11">'[8]OFPC Source'!$V$47</definedName>
    <definedName name="Solar_LLH">'[7]OFPC Source'!$V$48</definedName>
    <definedName name="Solar_Tracking_integr_cost">'[10]Table 10'!$B$45</definedName>
    <definedName name="Study_Cap_Adj" localSheetId="1">'[2]Table 1'!$I$8</definedName>
    <definedName name="Study_Cap_Adj" localSheetId="4">'Table 1'!$I$8</definedName>
    <definedName name="Study_Cap_Adj">'Table 1'!$I$8</definedName>
    <definedName name="Study_CF">'Table 5'!$M$7</definedName>
    <definedName name="Study_MW">'Table 5'!$M$6</definedName>
    <definedName name="Study_Name" localSheetId="6">[5]ImportData!$D$7</definedName>
    <definedName name="Study_Name" localSheetId="23">[5]ImportData!$D$7</definedName>
    <definedName name="Study_Name" localSheetId="24">[5]ImportData!$D$7</definedName>
    <definedName name="Study_Name" localSheetId="7">[5]ImportData!$D$7</definedName>
    <definedName name="Study_Name" localSheetId="8">[5]ImportData!$D$7</definedName>
    <definedName name="Study_Name" localSheetId="19">[5]ImportData!$D$7</definedName>
    <definedName name="Study_Name" localSheetId="20">[5]ImportData!$D$7</definedName>
    <definedName name="Study_Name" localSheetId="21">[5]ImportData!$D$7</definedName>
    <definedName name="Study_Name" localSheetId="22">[5]ImportData!$D$7</definedName>
    <definedName name="Study_Name" localSheetId="12">[5]ImportData!$D$7</definedName>
    <definedName name="Study_Name" localSheetId="4">[5]ImportData!$D$7</definedName>
    <definedName name="Study_Name" localSheetId="16">[5]ImportData!$D$7</definedName>
    <definedName name="Study_Name" localSheetId="18">[5]ImportData!$D$7</definedName>
    <definedName name="Study_Name" localSheetId="17">[5]ImportData!$D$7</definedName>
    <definedName name="Study_Name" localSheetId="5">[5]ImportData!$D$7</definedName>
    <definedName name="Study_Name" localSheetId="9">[5]ImportData!$D$7</definedName>
    <definedName name="Study_Name" localSheetId="10">[5]ImportData!$D$7</definedName>
    <definedName name="Study_Name" localSheetId="13">[5]ImportData!$D$7</definedName>
    <definedName name="Study_Name" localSheetId="14">[5]ImportData!$D$7</definedName>
    <definedName name="Study_Name" localSheetId="15">[5]ImportData!$D$7</definedName>
    <definedName name="Study_Name" localSheetId="11">[5]ImportData!$D$7</definedName>
    <definedName name="ValuationDate" localSheetId="1">#REF!</definedName>
    <definedName name="ValuationDate">#REF!</definedName>
    <definedName name="Wind_Capacity_Contr">'[7]Exhibit 2- Std Wind QF '!$E$57</definedName>
    <definedName name="Wind_Integration_Charge">'[7]Exhibit 2- Std Wind QF '!$E$45</definedName>
  </definedNames>
  <calcPr calcId="152511"/>
</workbook>
</file>

<file path=xl/calcChain.xml><?xml version="1.0" encoding="utf-8"?>
<calcChain xmlns="http://schemas.openxmlformats.org/spreadsheetml/2006/main">
  <c r="B38" i="25" l="1"/>
  <c r="B22" i="66" l="1"/>
  <c r="B21" i="66"/>
  <c r="B20" i="66"/>
  <c r="B19" i="66"/>
  <c r="B18" i="66"/>
  <c r="B17" i="66"/>
  <c r="B16" i="66"/>
  <c r="B15" i="66"/>
  <c r="B14" i="66"/>
  <c r="B13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B9" i="66"/>
  <c r="A10" i="31" l="1"/>
  <c r="R6" i="31" l="1"/>
  <c r="H12" i="52" l="1"/>
  <c r="H13" i="52" s="1"/>
  <c r="H14" i="52" s="1"/>
  <c r="H15" i="52" s="1"/>
  <c r="H16" i="52" s="1"/>
  <c r="H17" i="52" s="1"/>
  <c r="H18" i="52" s="1"/>
  <c r="H19" i="52" s="1"/>
  <c r="H20" i="52" s="1"/>
  <c r="H21" i="52" s="1"/>
  <c r="H22" i="52" s="1"/>
  <c r="H23" i="52" s="1"/>
  <c r="H24" i="52" s="1"/>
  <c r="H25" i="52" s="1"/>
  <c r="H26" i="52" s="1"/>
  <c r="H27" i="52" s="1"/>
  <c r="H28" i="52" s="1"/>
  <c r="H29" i="52" s="1"/>
  <c r="H30" i="52" s="1"/>
  <c r="H31" i="52" s="1"/>
  <c r="H32" i="52" s="1"/>
  <c r="H33" i="52" s="1"/>
  <c r="H34" i="52" s="1"/>
  <c r="H35" i="52" s="1"/>
  <c r="H36" i="52" s="1"/>
  <c r="H12" i="61"/>
  <c r="H13" i="61" s="1"/>
  <c r="H14" i="61" s="1"/>
  <c r="H15" i="61" s="1"/>
  <c r="H16" i="61" s="1"/>
  <c r="H17" i="61" s="1"/>
  <c r="H18" i="61" s="1"/>
  <c r="H19" i="61" s="1"/>
  <c r="H20" i="61" s="1"/>
  <c r="H21" i="61" s="1"/>
  <c r="H22" i="61" s="1"/>
  <c r="H23" i="61" s="1"/>
  <c r="H24" i="61" s="1"/>
  <c r="H25" i="61" s="1"/>
  <c r="H26" i="61" s="1"/>
  <c r="H27" i="61" s="1"/>
  <c r="H28" i="61" s="1"/>
  <c r="H29" i="61" s="1"/>
  <c r="H30" i="61" s="1"/>
  <c r="H31" i="61" s="1"/>
  <c r="H32" i="61" s="1"/>
  <c r="H33" i="61" s="1"/>
  <c r="H34" i="61" s="1"/>
  <c r="H35" i="61" s="1"/>
  <c r="H36" i="61" s="1"/>
  <c r="H12" i="64"/>
  <c r="H13" i="64" s="1"/>
  <c r="H14" i="64" s="1"/>
  <c r="H15" i="64" s="1"/>
  <c r="H16" i="64" s="1"/>
  <c r="H17" i="64" s="1"/>
  <c r="H18" i="64" s="1"/>
  <c r="H19" i="64" s="1"/>
  <c r="H20" i="64" s="1"/>
  <c r="H21" i="64" s="1"/>
  <c r="H22" i="64" s="1"/>
  <c r="H23" i="64" s="1"/>
  <c r="H24" i="64" s="1"/>
  <c r="H25" i="64" s="1"/>
  <c r="H26" i="64" s="1"/>
  <c r="H27" i="64" s="1"/>
  <c r="H28" i="64" s="1"/>
  <c r="H29" i="64" s="1"/>
  <c r="H30" i="64" s="1"/>
  <c r="H31" i="64" s="1"/>
  <c r="H32" i="64" s="1"/>
  <c r="H33" i="64" s="1"/>
  <c r="H34" i="64" s="1"/>
  <c r="H35" i="64" s="1"/>
  <c r="H36" i="64" s="1"/>
  <c r="H12" i="53"/>
  <c r="H13" i="53" s="1"/>
  <c r="H14" i="53" s="1"/>
  <c r="H15" i="53" s="1"/>
  <c r="H16" i="53" s="1"/>
  <c r="H17" i="53" s="1"/>
  <c r="H18" i="53" s="1"/>
  <c r="H19" i="53" s="1"/>
  <c r="H20" i="53" s="1"/>
  <c r="H21" i="53" s="1"/>
  <c r="H22" i="53" s="1"/>
  <c r="H23" i="53" s="1"/>
  <c r="H24" i="53" s="1"/>
  <c r="H25" i="53" s="1"/>
  <c r="H26" i="53" s="1"/>
  <c r="H27" i="53" s="1"/>
  <c r="H28" i="53" s="1"/>
  <c r="H29" i="53" s="1"/>
  <c r="H30" i="53" s="1"/>
  <c r="H31" i="53" s="1"/>
  <c r="H32" i="53" s="1"/>
  <c r="H33" i="53" s="1"/>
  <c r="H34" i="53" s="1"/>
  <c r="H35" i="53" s="1"/>
  <c r="H36" i="53" s="1"/>
  <c r="H12" i="57"/>
  <c r="H13" i="57" s="1"/>
  <c r="H14" i="57" s="1"/>
  <c r="H15" i="57" s="1"/>
  <c r="H16" i="57" s="1"/>
  <c r="H17" i="57" s="1"/>
  <c r="H18" i="57" s="1"/>
  <c r="H19" i="57" s="1"/>
  <c r="H20" i="57" s="1"/>
  <c r="H21" i="57" s="1"/>
  <c r="H22" i="57" s="1"/>
  <c r="H23" i="57" s="1"/>
  <c r="H24" i="57" s="1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12" i="58"/>
  <c r="H13" i="58" s="1"/>
  <c r="H14" i="58" s="1"/>
  <c r="H15" i="58" s="1"/>
  <c r="H16" i="58" s="1"/>
  <c r="H17" i="58" s="1"/>
  <c r="H18" i="58" s="1"/>
  <c r="H19" i="58" s="1"/>
  <c r="H20" i="58" s="1"/>
  <c r="H21" i="58" s="1"/>
  <c r="H22" i="58" s="1"/>
  <c r="H23" i="58" s="1"/>
  <c r="H24" i="58" s="1"/>
  <c r="H25" i="58" s="1"/>
  <c r="H26" i="58" s="1"/>
  <c r="H27" i="58" s="1"/>
  <c r="H28" i="58" s="1"/>
  <c r="H29" i="58" s="1"/>
  <c r="H30" i="58" s="1"/>
  <c r="H31" i="58" s="1"/>
  <c r="H32" i="58" s="1"/>
  <c r="H33" i="58" s="1"/>
  <c r="H34" i="58" s="1"/>
  <c r="H35" i="58" s="1"/>
  <c r="H36" i="58" s="1"/>
  <c r="H12" i="55"/>
  <c r="H13" i="55" s="1"/>
  <c r="H14" i="55" s="1"/>
  <c r="H15" i="55" s="1"/>
  <c r="H16" i="55" s="1"/>
  <c r="H17" i="55" s="1"/>
  <c r="H18" i="55" s="1"/>
  <c r="H19" i="55" s="1"/>
  <c r="H20" i="55" s="1"/>
  <c r="H21" i="55" s="1"/>
  <c r="H22" i="55" s="1"/>
  <c r="H23" i="55" s="1"/>
  <c r="H24" i="55" s="1"/>
  <c r="H25" i="55" s="1"/>
  <c r="H26" i="55" s="1"/>
  <c r="H27" i="55" s="1"/>
  <c r="H28" i="55" s="1"/>
  <c r="H29" i="55" s="1"/>
  <c r="H30" i="55" s="1"/>
  <c r="H31" i="55" s="1"/>
  <c r="H32" i="55" s="1"/>
  <c r="H33" i="55" s="1"/>
  <c r="H34" i="55" s="1"/>
  <c r="H35" i="55" s="1"/>
  <c r="H36" i="55" s="1"/>
  <c r="H12" i="4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H27" i="41" s="1"/>
  <c r="H28" i="41" s="1"/>
  <c r="H29" i="41" s="1"/>
  <c r="H30" i="41" s="1"/>
  <c r="H31" i="41" s="1"/>
  <c r="H32" i="41" s="1"/>
  <c r="H33" i="41" s="1"/>
  <c r="H34" i="41" s="1"/>
  <c r="H35" i="41" s="1"/>
  <c r="H36" i="41" s="1"/>
  <c r="H12" i="62"/>
  <c r="H13" i="62" s="1"/>
  <c r="H14" i="62" s="1"/>
  <c r="H15" i="62" s="1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12" i="60"/>
  <c r="H13" i="60" s="1"/>
  <c r="H14" i="60" s="1"/>
  <c r="H15" i="60" s="1"/>
  <c r="H16" i="60" s="1"/>
  <c r="H17" i="60" s="1"/>
  <c r="H18" i="60" s="1"/>
  <c r="H19" i="60" s="1"/>
  <c r="H20" i="60" s="1"/>
  <c r="H21" i="60" s="1"/>
  <c r="H22" i="60" s="1"/>
  <c r="H23" i="60" s="1"/>
  <c r="H24" i="60" s="1"/>
  <c r="H25" i="60" s="1"/>
  <c r="H26" i="60" s="1"/>
  <c r="H27" i="60" s="1"/>
  <c r="H28" i="60" s="1"/>
  <c r="H29" i="60" s="1"/>
  <c r="H30" i="60" s="1"/>
  <c r="H31" i="60" s="1"/>
  <c r="H32" i="60" s="1"/>
  <c r="H33" i="60" s="1"/>
  <c r="H34" i="60" s="1"/>
  <c r="H35" i="60" s="1"/>
  <c r="H36" i="60" s="1"/>
  <c r="H12" i="56"/>
  <c r="H13" i="56" s="1"/>
  <c r="H14" i="56" s="1"/>
  <c r="H15" i="56" s="1"/>
  <c r="H16" i="56" s="1"/>
  <c r="H17" i="56" s="1"/>
  <c r="H18" i="56" s="1"/>
  <c r="H19" i="56" s="1"/>
  <c r="H20" i="56" s="1"/>
  <c r="H21" i="56" s="1"/>
  <c r="H22" i="56" s="1"/>
  <c r="H23" i="56" s="1"/>
  <c r="H24" i="56" s="1"/>
  <c r="H25" i="56" s="1"/>
  <c r="H26" i="56" s="1"/>
  <c r="H27" i="56" s="1"/>
  <c r="H28" i="56" s="1"/>
  <c r="H29" i="56" s="1"/>
  <c r="H30" i="56" s="1"/>
  <c r="H31" i="56" s="1"/>
  <c r="H32" i="56" s="1"/>
  <c r="H33" i="56" s="1"/>
  <c r="H34" i="56" s="1"/>
  <c r="H35" i="56" s="1"/>
  <c r="H36" i="56" s="1"/>
  <c r="H12" i="44"/>
  <c r="H13" i="44" s="1"/>
  <c r="H14" i="44" s="1"/>
  <c r="H15" i="44" s="1"/>
  <c r="H16" i="44" s="1"/>
  <c r="H17" i="44" s="1"/>
  <c r="H18" i="44" s="1"/>
  <c r="H19" i="44" s="1"/>
  <c r="H20" i="44" s="1"/>
  <c r="H21" i="44" s="1"/>
  <c r="H22" i="44" s="1"/>
  <c r="H23" i="44" s="1"/>
  <c r="H24" i="44" s="1"/>
  <c r="H25" i="44" s="1"/>
  <c r="H26" i="44" s="1"/>
  <c r="H27" i="44" s="1"/>
  <c r="H28" i="44" s="1"/>
  <c r="H29" i="44" s="1"/>
  <c r="H30" i="44" s="1"/>
  <c r="H31" i="44" s="1"/>
  <c r="H32" i="44" s="1"/>
  <c r="H33" i="44" s="1"/>
  <c r="H34" i="44" s="1"/>
  <c r="H35" i="44" s="1"/>
  <c r="H36" i="44" s="1"/>
  <c r="H12" i="54"/>
  <c r="H13" i="54" s="1"/>
  <c r="H14" i="54" s="1"/>
  <c r="H15" i="54" s="1"/>
  <c r="H16" i="54" s="1"/>
  <c r="H17" i="54" s="1"/>
  <c r="H18" i="54" s="1"/>
  <c r="H19" i="54" s="1"/>
  <c r="H20" i="54" s="1"/>
  <c r="H21" i="54" s="1"/>
  <c r="H22" i="54" s="1"/>
  <c r="H23" i="54" s="1"/>
  <c r="H24" i="54" s="1"/>
  <c r="H25" i="54" s="1"/>
  <c r="H26" i="54" s="1"/>
  <c r="H27" i="54" s="1"/>
  <c r="H28" i="54" s="1"/>
  <c r="H29" i="54" s="1"/>
  <c r="H30" i="54" s="1"/>
  <c r="H31" i="54" s="1"/>
  <c r="H32" i="54" s="1"/>
  <c r="H33" i="54" s="1"/>
  <c r="H34" i="54" s="1"/>
  <c r="H35" i="54" s="1"/>
  <c r="H36" i="54" s="1"/>
  <c r="H12" i="40"/>
  <c r="H13" i="40" s="1"/>
  <c r="H14" i="40" s="1"/>
  <c r="H15" i="40" s="1"/>
  <c r="H16" i="40" s="1"/>
  <c r="H17" i="40" s="1"/>
  <c r="H18" i="40" s="1"/>
  <c r="H19" i="40" s="1"/>
  <c r="H20" i="40" s="1"/>
  <c r="H21" i="40" s="1"/>
  <c r="H22" i="40" s="1"/>
  <c r="H23" i="40" s="1"/>
  <c r="H24" i="40" s="1"/>
  <c r="H25" i="40" s="1"/>
  <c r="H26" i="40" s="1"/>
  <c r="H27" i="40" s="1"/>
  <c r="H28" i="40" s="1"/>
  <c r="H29" i="40" s="1"/>
  <c r="H30" i="40" s="1"/>
  <c r="H31" i="40" s="1"/>
  <c r="H32" i="40" s="1"/>
  <c r="H33" i="40" s="1"/>
  <c r="H34" i="40" s="1"/>
  <c r="H35" i="40" s="1"/>
  <c r="H36" i="40" s="1"/>
  <c r="H12" i="59"/>
  <c r="H13" i="59" s="1"/>
  <c r="H14" i="59" s="1"/>
  <c r="H15" i="59" s="1"/>
  <c r="H16" i="59" s="1"/>
  <c r="H17" i="59" s="1"/>
  <c r="H18" i="59" s="1"/>
  <c r="H19" i="59" s="1"/>
  <c r="H20" i="59" s="1"/>
  <c r="H21" i="59" s="1"/>
  <c r="H22" i="59" s="1"/>
  <c r="H23" i="59" s="1"/>
  <c r="H24" i="59" s="1"/>
  <c r="H25" i="59" s="1"/>
  <c r="H26" i="59" s="1"/>
  <c r="H27" i="59" s="1"/>
  <c r="H28" i="59" s="1"/>
  <c r="H29" i="59" s="1"/>
  <c r="H30" i="59" s="1"/>
  <c r="H31" i="59" s="1"/>
  <c r="H32" i="59" s="1"/>
  <c r="H33" i="59" s="1"/>
  <c r="H34" i="59" s="1"/>
  <c r="H35" i="59" s="1"/>
  <c r="H36" i="59" s="1"/>
  <c r="L13" i="31" l="1"/>
  <c r="M14" i="31"/>
  <c r="B13" i="31"/>
  <c r="L14" i="31" l="1"/>
  <c r="BN9" i="25" l="1"/>
  <c r="BO9" i="25"/>
  <c r="CJ9" i="25" s="1"/>
  <c r="BJ9" i="25"/>
  <c r="CE9" i="25" s="1"/>
  <c r="BI9" i="25"/>
  <c r="AT9" i="25"/>
  <c r="AO9" i="25"/>
  <c r="C24" i="64"/>
  <c r="C68" i="64"/>
  <c r="C67" i="64"/>
  <c r="P11" i="64"/>
  <c r="D47" i="64"/>
  <c r="D46" i="64"/>
  <c r="G11" i="64"/>
  <c r="G12" i="64" s="1"/>
  <c r="G13" i="64" s="1"/>
  <c r="G14" i="64" s="1"/>
  <c r="G15" i="64" s="1"/>
  <c r="G16" i="64" s="1"/>
  <c r="G17" i="64" s="1"/>
  <c r="G18" i="64" s="1"/>
  <c r="G19" i="64" s="1"/>
  <c r="G20" i="64" s="1"/>
  <c r="G21" i="64" s="1"/>
  <c r="G22" i="64" s="1"/>
  <c r="G23" i="64" s="1"/>
  <c r="G24" i="64" s="1"/>
  <c r="G25" i="64" s="1"/>
  <c r="G26" i="64" s="1"/>
  <c r="G27" i="64" s="1"/>
  <c r="G28" i="64" s="1"/>
  <c r="G29" i="64" s="1"/>
  <c r="G30" i="64" s="1"/>
  <c r="G31" i="64" s="1"/>
  <c r="G32" i="64" s="1"/>
  <c r="G33" i="64" s="1"/>
  <c r="G34" i="64" s="1"/>
  <c r="G35" i="64" s="1"/>
  <c r="G36" i="64" s="1"/>
  <c r="K11" i="64"/>
  <c r="K12" i="64" s="1"/>
  <c r="K13" i="64" s="1"/>
  <c r="K14" i="64" s="1"/>
  <c r="K15" i="64" s="1"/>
  <c r="K16" i="64" s="1"/>
  <c r="K17" i="64" s="1"/>
  <c r="K18" i="64" s="1"/>
  <c r="K19" i="64" s="1"/>
  <c r="K20" i="64" s="1"/>
  <c r="K21" i="64" s="1"/>
  <c r="K22" i="64" s="1"/>
  <c r="K23" i="64" s="1"/>
  <c r="K24" i="64" s="1"/>
  <c r="K25" i="64" s="1"/>
  <c r="K26" i="64" s="1"/>
  <c r="K27" i="64" s="1"/>
  <c r="K28" i="64" s="1"/>
  <c r="K29" i="64" s="1"/>
  <c r="K30" i="64" s="1"/>
  <c r="K31" i="64" s="1"/>
  <c r="K32" i="64" s="1"/>
  <c r="K33" i="64" s="1"/>
  <c r="K34" i="64" s="1"/>
  <c r="K35" i="64" s="1"/>
  <c r="K36" i="64" s="1"/>
  <c r="E11" i="64"/>
  <c r="E12" i="64" s="1"/>
  <c r="E13" i="64" s="1"/>
  <c r="E14" i="64" s="1"/>
  <c r="E15" i="64" s="1"/>
  <c r="E16" i="64" s="1"/>
  <c r="E17" i="64" s="1"/>
  <c r="E18" i="64" s="1"/>
  <c r="E19" i="64" s="1"/>
  <c r="E20" i="64" s="1"/>
  <c r="E21" i="64" s="1"/>
  <c r="E22" i="64" s="1"/>
  <c r="E23" i="64" s="1"/>
  <c r="E24" i="64" s="1"/>
  <c r="E25" i="64" s="1"/>
  <c r="E26" i="64" s="1"/>
  <c r="E27" i="64" s="1"/>
  <c r="E28" i="64" s="1"/>
  <c r="E29" i="64" s="1"/>
  <c r="E30" i="64" s="1"/>
  <c r="E31" i="64" s="1"/>
  <c r="E32" i="64" s="1"/>
  <c r="E33" i="64" s="1"/>
  <c r="E34" i="64" s="1"/>
  <c r="E35" i="64" s="1"/>
  <c r="E36" i="64" s="1"/>
  <c r="D49" i="64"/>
  <c r="C49" i="64"/>
  <c r="D48" i="64"/>
  <c r="C48" i="64"/>
  <c r="C47" i="64"/>
  <c r="C46" i="64"/>
  <c r="C45" i="64"/>
  <c r="H11" i="64"/>
  <c r="B11" i="64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P10" i="64"/>
  <c r="C24" i="63"/>
  <c r="D24" i="64" l="1"/>
  <c r="D25" i="64" s="1"/>
  <c r="D26" i="64" s="1"/>
  <c r="D27" i="64" s="1"/>
  <c r="D28" i="64" s="1"/>
  <c r="D29" i="64" s="1"/>
  <c r="D30" i="64" s="1"/>
  <c r="D31" i="64" s="1"/>
  <c r="D32" i="64" s="1"/>
  <c r="D33" i="64" s="1"/>
  <c r="D34" i="64" s="1"/>
  <c r="D35" i="64" s="1"/>
  <c r="D36" i="64" s="1"/>
  <c r="P12" i="64"/>
  <c r="P13" i="64" s="1"/>
  <c r="F11" i="64"/>
  <c r="I11" i="64" s="1"/>
  <c r="J11" i="64" s="1"/>
  <c r="B3" i="64"/>
  <c r="C52" i="64" s="1"/>
  <c r="B9" i="64" s="1"/>
  <c r="C69" i="64"/>
  <c r="C70" i="64" l="1"/>
  <c r="F12" i="64"/>
  <c r="I12" i="64" s="1"/>
  <c r="J12" i="64" s="1"/>
  <c r="F13" i="64" l="1"/>
  <c r="I13" i="64" s="1"/>
  <c r="J13" i="64" s="1"/>
  <c r="P14" i="64"/>
  <c r="C71" i="64"/>
  <c r="C72" i="64" l="1"/>
  <c r="P15" i="64"/>
  <c r="F14" i="64"/>
  <c r="I14" i="64" s="1"/>
  <c r="J14" i="64" s="1"/>
  <c r="P16" i="64" l="1"/>
  <c r="F15" i="64"/>
  <c r="I15" i="64" s="1"/>
  <c r="J15" i="64" s="1"/>
  <c r="C73" i="64"/>
  <c r="C74" i="64" l="1"/>
  <c r="F16" i="64"/>
  <c r="I16" i="64" s="1"/>
  <c r="J16" i="64" s="1"/>
  <c r="P17" i="64"/>
  <c r="C67" i="63"/>
  <c r="C68" i="63" s="1"/>
  <c r="H11" i="63"/>
  <c r="H12" i="63" s="1"/>
  <c r="H13" i="63" s="1"/>
  <c r="H14" i="63" s="1"/>
  <c r="H15" i="63" s="1"/>
  <c r="H16" i="63" s="1"/>
  <c r="H17" i="63" s="1"/>
  <c r="H18" i="63" s="1"/>
  <c r="H19" i="63" s="1"/>
  <c r="H20" i="63" s="1"/>
  <c r="H21" i="63" s="1"/>
  <c r="H22" i="63" s="1"/>
  <c r="H23" i="63" s="1"/>
  <c r="H24" i="63" s="1"/>
  <c r="H25" i="63" s="1"/>
  <c r="H26" i="63" s="1"/>
  <c r="H27" i="63" s="1"/>
  <c r="H28" i="63" s="1"/>
  <c r="H29" i="63" s="1"/>
  <c r="H30" i="63" s="1"/>
  <c r="H31" i="63" s="1"/>
  <c r="H32" i="63" s="1"/>
  <c r="H33" i="63" s="1"/>
  <c r="H34" i="63" s="1"/>
  <c r="H35" i="63" s="1"/>
  <c r="H36" i="63" s="1"/>
  <c r="B3" i="63"/>
  <c r="C52" i="63" s="1"/>
  <c r="B9" i="63" s="1"/>
  <c r="G11" i="63"/>
  <c r="G12" i="63" s="1"/>
  <c r="G13" i="63" s="1"/>
  <c r="G14" i="63" s="1"/>
  <c r="G15" i="63" s="1"/>
  <c r="G16" i="63" s="1"/>
  <c r="G17" i="63" s="1"/>
  <c r="G18" i="63" s="1"/>
  <c r="G19" i="63" s="1"/>
  <c r="G20" i="63" s="1"/>
  <c r="G21" i="63" s="1"/>
  <c r="G22" i="63" s="1"/>
  <c r="G23" i="63" s="1"/>
  <c r="G24" i="63" s="1"/>
  <c r="G25" i="63" s="1"/>
  <c r="G26" i="63" s="1"/>
  <c r="G27" i="63" s="1"/>
  <c r="G28" i="63" s="1"/>
  <c r="G29" i="63" s="1"/>
  <c r="G30" i="63" s="1"/>
  <c r="G31" i="63" s="1"/>
  <c r="G32" i="63" s="1"/>
  <c r="G33" i="63" s="1"/>
  <c r="G34" i="63" s="1"/>
  <c r="G35" i="63" s="1"/>
  <c r="G36" i="63" s="1"/>
  <c r="K11" i="63"/>
  <c r="K12" i="63" s="1"/>
  <c r="K13" i="63" s="1"/>
  <c r="K14" i="63" s="1"/>
  <c r="K15" i="63" s="1"/>
  <c r="K16" i="63" s="1"/>
  <c r="K17" i="63" s="1"/>
  <c r="K18" i="63" s="1"/>
  <c r="K19" i="63" s="1"/>
  <c r="K20" i="63" s="1"/>
  <c r="K21" i="63" s="1"/>
  <c r="K22" i="63" s="1"/>
  <c r="K23" i="63" s="1"/>
  <c r="K24" i="63" s="1"/>
  <c r="K25" i="63" s="1"/>
  <c r="K26" i="63" s="1"/>
  <c r="K27" i="63" s="1"/>
  <c r="K28" i="63" s="1"/>
  <c r="K29" i="63" s="1"/>
  <c r="K30" i="63" s="1"/>
  <c r="K31" i="63" s="1"/>
  <c r="K32" i="63" s="1"/>
  <c r="K33" i="63" s="1"/>
  <c r="K34" i="63" s="1"/>
  <c r="K35" i="63" s="1"/>
  <c r="K36" i="63" s="1"/>
  <c r="E11" i="63"/>
  <c r="C49" i="63"/>
  <c r="D48" i="63"/>
  <c r="C48" i="63"/>
  <c r="C47" i="63"/>
  <c r="C46" i="63"/>
  <c r="C45" i="63"/>
  <c r="D44" i="63"/>
  <c r="D49" i="63" s="1"/>
  <c r="B12" i="63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11" i="63"/>
  <c r="P10" i="63"/>
  <c r="F11" i="63" l="1"/>
  <c r="I11" i="63" s="1"/>
  <c r="J11" i="63" s="1"/>
  <c r="E12" i="63"/>
  <c r="E13" i="63" s="1"/>
  <c r="E14" i="63" s="1"/>
  <c r="E15" i="63" s="1"/>
  <c r="E16" i="63" s="1"/>
  <c r="E17" i="63" s="1"/>
  <c r="E18" i="63" s="1"/>
  <c r="E19" i="63" s="1"/>
  <c r="E20" i="63" s="1"/>
  <c r="E21" i="63" s="1"/>
  <c r="E22" i="63" s="1"/>
  <c r="E23" i="63" s="1"/>
  <c r="E24" i="63" s="1"/>
  <c r="E25" i="63" s="1"/>
  <c r="E26" i="63" s="1"/>
  <c r="E27" i="63" s="1"/>
  <c r="E28" i="63" s="1"/>
  <c r="E29" i="63" s="1"/>
  <c r="E30" i="63" s="1"/>
  <c r="E31" i="63" s="1"/>
  <c r="E32" i="63" s="1"/>
  <c r="E33" i="63" s="1"/>
  <c r="E34" i="63" s="1"/>
  <c r="E35" i="63" s="1"/>
  <c r="E36" i="63" s="1"/>
  <c r="D47" i="63"/>
  <c r="P11" i="63"/>
  <c r="D46" i="63"/>
  <c r="D24" i="63"/>
  <c r="D25" i="63" s="1"/>
  <c r="D26" i="63" s="1"/>
  <c r="D27" i="63" s="1"/>
  <c r="D28" i="63" s="1"/>
  <c r="D29" i="63" s="1"/>
  <c r="D30" i="63" s="1"/>
  <c r="D31" i="63" s="1"/>
  <c r="D32" i="63" s="1"/>
  <c r="D33" i="63" s="1"/>
  <c r="D34" i="63" s="1"/>
  <c r="D35" i="63" s="1"/>
  <c r="D36" i="63" s="1"/>
  <c r="F17" i="64"/>
  <c r="I17" i="64" s="1"/>
  <c r="J17" i="64" s="1"/>
  <c r="P18" i="64"/>
  <c r="F66" i="64"/>
  <c r="C69" i="63"/>
  <c r="F18" i="64" l="1"/>
  <c r="I18" i="64" s="1"/>
  <c r="J18" i="64" s="1"/>
  <c r="P19" i="64"/>
  <c r="F67" i="64"/>
  <c r="P12" i="63"/>
  <c r="P13" i="63" s="1"/>
  <c r="C70" i="63"/>
  <c r="F68" i="64" l="1"/>
  <c r="F19" i="64"/>
  <c r="I19" i="64" s="1"/>
  <c r="J19" i="64" s="1"/>
  <c r="P20" i="64"/>
  <c r="F12" i="63"/>
  <c r="I12" i="63" s="1"/>
  <c r="J12" i="63" s="1"/>
  <c r="C71" i="63"/>
  <c r="P14" i="63"/>
  <c r="F20" i="64" l="1"/>
  <c r="I20" i="64" s="1"/>
  <c r="J20" i="64" s="1"/>
  <c r="P21" i="64"/>
  <c r="F69" i="64"/>
  <c r="P15" i="63"/>
  <c r="F13" i="63"/>
  <c r="I13" i="63" s="1"/>
  <c r="J13" i="63" s="1"/>
  <c r="C72" i="63"/>
  <c r="P22" i="64" l="1"/>
  <c r="F70" i="64"/>
  <c r="F21" i="64"/>
  <c r="I21" i="64" s="1"/>
  <c r="J21" i="64" s="1"/>
  <c r="P16" i="63"/>
  <c r="C73" i="63"/>
  <c r="F14" i="63"/>
  <c r="I14" i="63" s="1"/>
  <c r="J14" i="63" s="1"/>
  <c r="F22" i="64" l="1"/>
  <c r="I22" i="64" s="1"/>
  <c r="J22" i="64" s="1"/>
  <c r="P23" i="64"/>
  <c r="F71" i="64"/>
  <c r="F15" i="63"/>
  <c r="I15" i="63" s="1"/>
  <c r="J15" i="63" s="1"/>
  <c r="C74" i="63"/>
  <c r="P17" i="63"/>
  <c r="P24" i="64" l="1"/>
  <c r="P18" i="63"/>
  <c r="F72" i="64"/>
  <c r="F23" i="64"/>
  <c r="I23" i="64" s="1"/>
  <c r="J23" i="64" s="1"/>
  <c r="F66" i="63"/>
  <c r="F16" i="63"/>
  <c r="I16" i="63" s="1"/>
  <c r="J16" i="63" s="1"/>
  <c r="P25" i="64" l="1"/>
  <c r="F73" i="64"/>
  <c r="F24" i="64"/>
  <c r="I24" i="64" s="1"/>
  <c r="J24" i="64" s="1"/>
  <c r="F67" i="63"/>
  <c r="F17" i="63"/>
  <c r="I17" i="63" s="1"/>
  <c r="J17" i="63" s="1"/>
  <c r="P19" i="63"/>
  <c r="P20" i="63" l="1"/>
  <c r="F74" i="64"/>
  <c r="P26" i="64"/>
  <c r="F25" i="64"/>
  <c r="I25" i="64" s="1"/>
  <c r="J25" i="64" s="1"/>
  <c r="F68" i="63"/>
  <c r="F18" i="63"/>
  <c r="I18" i="63" s="1"/>
  <c r="J18" i="63" s="1"/>
  <c r="I66" i="64" l="1"/>
  <c r="P27" i="64"/>
  <c r="F26" i="64"/>
  <c r="I26" i="64" s="1"/>
  <c r="J26" i="64" s="1"/>
  <c r="F19" i="63"/>
  <c r="I19" i="63" s="1"/>
  <c r="J19" i="63" s="1"/>
  <c r="P21" i="63"/>
  <c r="F69" i="63"/>
  <c r="F27" i="64" l="1"/>
  <c r="I27" i="64" s="1"/>
  <c r="J27" i="64" s="1"/>
  <c r="P28" i="64"/>
  <c r="I67" i="64"/>
  <c r="F70" i="63"/>
  <c r="P22" i="63"/>
  <c r="F20" i="63"/>
  <c r="I20" i="63" s="1"/>
  <c r="J20" i="63" s="1"/>
  <c r="F28" i="64" l="1"/>
  <c r="I28" i="64" s="1"/>
  <c r="J28" i="64" s="1"/>
  <c r="I68" i="64"/>
  <c r="P29" i="64"/>
  <c r="F71" i="63"/>
  <c r="F21" i="63"/>
  <c r="I21" i="63" s="1"/>
  <c r="J21" i="63" s="1"/>
  <c r="P23" i="63"/>
  <c r="P24" i="63" l="1"/>
  <c r="F29" i="64"/>
  <c r="I29" i="64" s="1"/>
  <c r="J29" i="64" s="1"/>
  <c r="P30" i="64"/>
  <c r="I69" i="64"/>
  <c r="F72" i="63"/>
  <c r="F22" i="63"/>
  <c r="I22" i="63" s="1"/>
  <c r="J22" i="63" s="1"/>
  <c r="F24" i="63" l="1"/>
  <c r="I24" i="63" s="1"/>
  <c r="J24" i="63" s="1"/>
  <c r="F30" i="64"/>
  <c r="I30" i="64" s="1"/>
  <c r="J30" i="64" s="1"/>
  <c r="I70" i="64"/>
  <c r="P31" i="64"/>
  <c r="F23" i="63"/>
  <c r="I23" i="63" s="1"/>
  <c r="J23" i="63" s="1"/>
  <c r="P25" i="63"/>
  <c r="F73" i="63"/>
  <c r="F32" i="64" l="1"/>
  <c r="P32" i="64"/>
  <c r="F25" i="63"/>
  <c r="I25" i="63" s="1"/>
  <c r="J25" i="63" s="1"/>
  <c r="F31" i="64"/>
  <c r="I31" i="64" s="1"/>
  <c r="J31" i="64" s="1"/>
  <c r="I71" i="64"/>
  <c r="F74" i="63"/>
  <c r="P26" i="63"/>
  <c r="F26" i="63" l="1"/>
  <c r="I26" i="63" s="1"/>
  <c r="J26" i="63" s="1"/>
  <c r="P33" i="64"/>
  <c r="I72" i="64"/>
  <c r="I32" i="64"/>
  <c r="J32" i="64" s="1"/>
  <c r="I66" i="63"/>
  <c r="P27" i="63"/>
  <c r="F34" i="64" l="1"/>
  <c r="P34" i="64"/>
  <c r="P28" i="63"/>
  <c r="F27" i="63"/>
  <c r="I27" i="63" s="1"/>
  <c r="J27" i="63" s="1"/>
  <c r="F33" i="64"/>
  <c r="I33" i="64" s="1"/>
  <c r="J33" i="64" s="1"/>
  <c r="I73" i="64"/>
  <c r="I67" i="63"/>
  <c r="P35" i="64" l="1"/>
  <c r="I34" i="64"/>
  <c r="J34" i="64" s="1"/>
  <c r="F28" i="63"/>
  <c r="I28" i="63" s="1"/>
  <c r="J28" i="63" s="1"/>
  <c r="F35" i="64"/>
  <c r="I74" i="64"/>
  <c r="I68" i="63"/>
  <c r="P29" i="63"/>
  <c r="P36" i="64" l="1"/>
  <c r="P30" i="63"/>
  <c r="F36" i="64"/>
  <c r="F29" i="63"/>
  <c r="I29" i="63" s="1"/>
  <c r="J29" i="63" s="1"/>
  <c r="I35" i="64"/>
  <c r="J35" i="64" s="1"/>
  <c r="I69" i="63"/>
  <c r="P31" i="63" l="1"/>
  <c r="I36" i="64"/>
  <c r="J36" i="64" s="1"/>
  <c r="I70" i="63"/>
  <c r="P32" i="63" l="1"/>
  <c r="F30" i="63"/>
  <c r="I30" i="63" s="1"/>
  <c r="J30" i="63" s="1"/>
  <c r="I71" i="63"/>
  <c r="P33" i="63" l="1"/>
  <c r="F31" i="63"/>
  <c r="I31" i="63" s="1"/>
  <c r="J31" i="63" s="1"/>
  <c r="I72" i="63"/>
  <c r="F32" i="63" l="1"/>
  <c r="I32" i="63" s="1"/>
  <c r="J32" i="63" s="1"/>
  <c r="I73" i="63"/>
  <c r="P34" i="63"/>
  <c r="P35" i="63" l="1"/>
  <c r="F33" i="63"/>
  <c r="I33" i="63" s="1"/>
  <c r="J33" i="63" s="1"/>
  <c r="I74" i="63"/>
  <c r="F34" i="63" l="1"/>
  <c r="I34" i="63" s="1"/>
  <c r="J34" i="63" s="1"/>
  <c r="F35" i="63"/>
  <c r="I35" i="63" s="1"/>
  <c r="J35" i="63" s="1"/>
  <c r="P36" i="63"/>
  <c r="F36" i="63" l="1"/>
  <c r="I36" i="63" s="1"/>
  <c r="J36" i="63" s="1"/>
  <c r="C65" i="64" l="1"/>
  <c r="C65" i="63"/>
  <c r="CT9" i="25" l="1"/>
  <c r="CS9" i="25"/>
  <c r="CR9" i="25"/>
  <c r="CQ9" i="25"/>
  <c r="CP9" i="25"/>
  <c r="CO9" i="25"/>
  <c r="CN9" i="25"/>
  <c r="CM9" i="25"/>
  <c r="CL9" i="25"/>
  <c r="CK9" i="25"/>
  <c r="BD9" i="25"/>
  <c r="BD8" i="25"/>
  <c r="BC9" i="25"/>
  <c r="BB9" i="25"/>
  <c r="BA9" i="25"/>
  <c r="AZ9" i="25"/>
  <c r="AY9" i="25"/>
  <c r="AX9" i="25"/>
  <c r="AW9" i="25"/>
  <c r="AV9" i="25"/>
  <c r="BC8" i="25"/>
  <c r="BB8" i="25"/>
  <c r="BA8" i="25"/>
  <c r="AZ8" i="25"/>
  <c r="AY8" i="25"/>
  <c r="AX8" i="25"/>
  <c r="AW8" i="25"/>
  <c r="AV8" i="25"/>
  <c r="AU8" i="25"/>
  <c r="C29" i="62" l="1"/>
  <c r="D44" i="41"/>
  <c r="D44" i="56" s="1"/>
  <c r="D44" i="57" s="1"/>
  <c r="D44" i="58" s="1"/>
  <c r="D44" i="59" s="1"/>
  <c r="D44" i="60" s="1"/>
  <c r="D44" i="61" s="1"/>
  <c r="D44" i="40" s="1"/>
  <c r="D44" i="62" s="1"/>
  <c r="D44" i="55" s="1"/>
  <c r="J264" i="31" l="1"/>
  <c r="D44" i="49"/>
  <c r="C67" i="62" l="1"/>
  <c r="C68" i="62" s="1"/>
  <c r="D11" i="62"/>
  <c r="D29" i="62"/>
  <c r="D30" i="62" s="1"/>
  <c r="D31" i="62" s="1"/>
  <c r="D32" i="62" s="1"/>
  <c r="D33" i="62" s="1"/>
  <c r="D34" i="62" s="1"/>
  <c r="D35" i="62" s="1"/>
  <c r="D36" i="62" s="1"/>
  <c r="K11" i="62"/>
  <c r="K12" i="62" s="1"/>
  <c r="K13" i="62" s="1"/>
  <c r="K14" i="62" s="1"/>
  <c r="K15" i="62" s="1"/>
  <c r="K16" i="62" s="1"/>
  <c r="K17" i="62" s="1"/>
  <c r="K18" i="62" s="1"/>
  <c r="K19" i="62" s="1"/>
  <c r="K20" i="62" s="1"/>
  <c r="K21" i="62" s="1"/>
  <c r="K22" i="62" s="1"/>
  <c r="K23" i="62" s="1"/>
  <c r="K24" i="62" s="1"/>
  <c r="K25" i="62" s="1"/>
  <c r="K26" i="62" s="1"/>
  <c r="K27" i="62" s="1"/>
  <c r="K28" i="62" s="1"/>
  <c r="K29" i="62" s="1"/>
  <c r="K30" i="62" s="1"/>
  <c r="K31" i="62" s="1"/>
  <c r="K32" i="62" s="1"/>
  <c r="K33" i="62" s="1"/>
  <c r="K34" i="62" s="1"/>
  <c r="K35" i="62" s="1"/>
  <c r="K36" i="62" s="1"/>
  <c r="E11" i="62"/>
  <c r="E12" i="62" s="1"/>
  <c r="E13" i="62" s="1"/>
  <c r="E14" i="62" s="1"/>
  <c r="E15" i="62" s="1"/>
  <c r="E16" i="62" s="1"/>
  <c r="E17" i="62" s="1"/>
  <c r="E18" i="62" s="1"/>
  <c r="E19" i="62" s="1"/>
  <c r="E20" i="62" s="1"/>
  <c r="E21" i="62" s="1"/>
  <c r="E22" i="62" s="1"/>
  <c r="E23" i="62" s="1"/>
  <c r="E24" i="62" s="1"/>
  <c r="E25" i="62" s="1"/>
  <c r="E26" i="62" s="1"/>
  <c r="E27" i="62" s="1"/>
  <c r="E28" i="62" s="1"/>
  <c r="E29" i="62" s="1"/>
  <c r="E30" i="62" s="1"/>
  <c r="E31" i="62" s="1"/>
  <c r="E32" i="62" s="1"/>
  <c r="E33" i="62" s="1"/>
  <c r="E34" i="62" s="1"/>
  <c r="E35" i="62" s="1"/>
  <c r="E36" i="62" s="1"/>
  <c r="C49" i="62"/>
  <c r="D48" i="62"/>
  <c r="C48" i="62"/>
  <c r="D47" i="62"/>
  <c r="C47" i="62"/>
  <c r="C46" i="62"/>
  <c r="C45" i="62"/>
  <c r="D49" i="62"/>
  <c r="B18" i="62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15" i="62"/>
  <c r="B16" i="62" s="1"/>
  <c r="B17" i="62" s="1"/>
  <c r="B14" i="62"/>
  <c r="B13" i="62"/>
  <c r="H11" i="62"/>
  <c r="G11" i="62"/>
  <c r="G12" i="62" s="1"/>
  <c r="G13" i="62" s="1"/>
  <c r="G14" i="62" s="1"/>
  <c r="G15" i="62" s="1"/>
  <c r="G16" i="62" s="1"/>
  <c r="G17" i="62" s="1"/>
  <c r="G18" i="62" s="1"/>
  <c r="G19" i="62" s="1"/>
  <c r="G20" i="62" s="1"/>
  <c r="G21" i="62" s="1"/>
  <c r="G22" i="62" s="1"/>
  <c r="G23" i="62" s="1"/>
  <c r="G24" i="62" s="1"/>
  <c r="G25" i="62" s="1"/>
  <c r="G26" i="62" s="1"/>
  <c r="G27" i="62" s="1"/>
  <c r="G28" i="62" s="1"/>
  <c r="G29" i="62" s="1"/>
  <c r="G30" i="62" s="1"/>
  <c r="G31" i="62" s="1"/>
  <c r="G32" i="62" s="1"/>
  <c r="G33" i="62" s="1"/>
  <c r="G34" i="62" s="1"/>
  <c r="G35" i="62" s="1"/>
  <c r="G36" i="62" s="1"/>
  <c r="B11" i="62"/>
  <c r="B12" i="62" s="1"/>
  <c r="B3" i="62"/>
  <c r="C52" i="62" s="1"/>
  <c r="B9" i="62" s="1"/>
  <c r="D46" i="62" l="1"/>
  <c r="F11" i="62"/>
  <c r="I11" i="62" s="1"/>
  <c r="J11" i="62" s="1"/>
  <c r="C69" i="62"/>
  <c r="C70" i="62" l="1"/>
  <c r="D12" i="62"/>
  <c r="C71" i="62" l="1"/>
  <c r="D13" i="62"/>
  <c r="F12" i="62"/>
  <c r="I12" i="62" s="1"/>
  <c r="J12" i="62" s="1"/>
  <c r="F13" i="62" l="1"/>
  <c r="I13" i="62" s="1"/>
  <c r="J13" i="62" s="1"/>
  <c r="D14" i="62"/>
  <c r="C72" i="62"/>
  <c r="D15" i="62" l="1"/>
  <c r="F14" i="62"/>
  <c r="I14" i="62" s="1"/>
  <c r="J14" i="62" s="1"/>
  <c r="C73" i="62"/>
  <c r="D16" i="62" l="1"/>
  <c r="F15" i="62"/>
  <c r="I15" i="62" s="1"/>
  <c r="J15" i="62" s="1"/>
  <c r="C74" i="62"/>
  <c r="D17" i="62" l="1"/>
  <c r="F16" i="62"/>
  <c r="I16" i="62" s="1"/>
  <c r="J16" i="62" s="1"/>
  <c r="F66" i="62"/>
  <c r="CI9" i="25"/>
  <c r="BM9" i="25"/>
  <c r="CH9" i="25" s="1"/>
  <c r="BL9" i="25"/>
  <c r="CG9" i="25" s="1"/>
  <c r="BK9" i="25"/>
  <c r="CF9" i="25" s="1"/>
  <c r="CD9" i="25"/>
  <c r="BH9" i="25"/>
  <c r="CC9" i="25" s="1"/>
  <c r="BG9" i="25"/>
  <c r="CB9" i="25" s="1"/>
  <c r="BF9" i="25"/>
  <c r="CA9" i="25" s="1"/>
  <c r="AU9" i="25"/>
  <c r="AS9" i="25"/>
  <c r="AR9" i="25"/>
  <c r="AQ9" i="25"/>
  <c r="AP9" i="25"/>
  <c r="AN9" i="25"/>
  <c r="AM9" i="25"/>
  <c r="AL9" i="25"/>
  <c r="AK9" i="25"/>
  <c r="F67" i="62" l="1"/>
  <c r="F17" i="62"/>
  <c r="I17" i="62" s="1"/>
  <c r="J17" i="62" s="1"/>
  <c r="D18" i="62"/>
  <c r="F68" i="62" l="1"/>
  <c r="D19" i="62"/>
  <c r="F18" i="62"/>
  <c r="I18" i="62" s="1"/>
  <c r="J18" i="62" s="1"/>
  <c r="C27" i="61"/>
  <c r="C67" i="61"/>
  <c r="B3" i="61"/>
  <c r="C52" i="61" s="1"/>
  <c r="B9" i="61" s="1"/>
  <c r="K11" i="61"/>
  <c r="K12" i="61" s="1"/>
  <c r="K13" i="61" s="1"/>
  <c r="K14" i="61" s="1"/>
  <c r="K15" i="61" s="1"/>
  <c r="K16" i="61" s="1"/>
  <c r="K17" i="61" s="1"/>
  <c r="K18" i="61" s="1"/>
  <c r="K19" i="61" s="1"/>
  <c r="K20" i="61" s="1"/>
  <c r="K21" i="61" s="1"/>
  <c r="K22" i="61" s="1"/>
  <c r="K23" i="61" s="1"/>
  <c r="K24" i="61" s="1"/>
  <c r="K25" i="61" s="1"/>
  <c r="K26" i="61" s="1"/>
  <c r="K27" i="61" s="1"/>
  <c r="K28" i="61" s="1"/>
  <c r="K29" i="61" s="1"/>
  <c r="K30" i="61" s="1"/>
  <c r="K31" i="61" s="1"/>
  <c r="K32" i="61" s="1"/>
  <c r="K33" i="61" s="1"/>
  <c r="K34" i="61" s="1"/>
  <c r="K35" i="61" s="1"/>
  <c r="K36" i="61" s="1"/>
  <c r="E11" i="61"/>
  <c r="E12" i="61" s="1"/>
  <c r="E13" i="61" s="1"/>
  <c r="E14" i="61" s="1"/>
  <c r="E15" i="61" s="1"/>
  <c r="E16" i="61" s="1"/>
  <c r="E17" i="61" s="1"/>
  <c r="E18" i="61" s="1"/>
  <c r="E19" i="61" s="1"/>
  <c r="E20" i="61" s="1"/>
  <c r="E21" i="61" s="1"/>
  <c r="E22" i="61" s="1"/>
  <c r="E23" i="61" s="1"/>
  <c r="E24" i="61" s="1"/>
  <c r="E25" i="61" s="1"/>
  <c r="E26" i="61" s="1"/>
  <c r="E27" i="61" s="1"/>
  <c r="E28" i="61" s="1"/>
  <c r="E29" i="61" s="1"/>
  <c r="E30" i="61" s="1"/>
  <c r="E31" i="61" s="1"/>
  <c r="E32" i="61" s="1"/>
  <c r="E33" i="61" s="1"/>
  <c r="E34" i="61" s="1"/>
  <c r="E35" i="61" s="1"/>
  <c r="E36" i="61" s="1"/>
  <c r="C49" i="61"/>
  <c r="D48" i="61"/>
  <c r="C48" i="61"/>
  <c r="C47" i="61"/>
  <c r="D46" i="61"/>
  <c r="C46" i="61"/>
  <c r="C45" i="61"/>
  <c r="D49" i="61"/>
  <c r="H11" i="61"/>
  <c r="G11" i="61"/>
  <c r="G12" i="61" s="1"/>
  <c r="G13" i="61" s="1"/>
  <c r="G14" i="61" s="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G32" i="61" s="1"/>
  <c r="G33" i="61" s="1"/>
  <c r="G34" i="61" s="1"/>
  <c r="G35" i="61" s="1"/>
  <c r="G36" i="61" s="1"/>
  <c r="B11" i="6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C26" i="60"/>
  <c r="C67" i="60"/>
  <c r="C68" i="60" s="1"/>
  <c r="D47" i="60"/>
  <c r="D46" i="60"/>
  <c r="G11" i="60"/>
  <c r="G12" i="60" s="1"/>
  <c r="G13" i="60" s="1"/>
  <c r="G14" i="60" s="1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G34" i="60" s="1"/>
  <c r="G35" i="60" s="1"/>
  <c r="G36" i="60" s="1"/>
  <c r="K11" i="60"/>
  <c r="K12" i="60" s="1"/>
  <c r="K13" i="60" s="1"/>
  <c r="K14" i="60" s="1"/>
  <c r="K15" i="60" s="1"/>
  <c r="K16" i="60" s="1"/>
  <c r="K17" i="60" s="1"/>
  <c r="K18" i="60" s="1"/>
  <c r="K19" i="60" s="1"/>
  <c r="K20" i="60" s="1"/>
  <c r="K21" i="60" s="1"/>
  <c r="K22" i="60" s="1"/>
  <c r="K23" i="60" s="1"/>
  <c r="K24" i="60" s="1"/>
  <c r="K25" i="60" s="1"/>
  <c r="K26" i="60" s="1"/>
  <c r="K27" i="60" s="1"/>
  <c r="K28" i="60" s="1"/>
  <c r="K29" i="60" s="1"/>
  <c r="K30" i="60" s="1"/>
  <c r="K31" i="60" s="1"/>
  <c r="K32" i="60" s="1"/>
  <c r="K33" i="60" s="1"/>
  <c r="K34" i="60" s="1"/>
  <c r="K35" i="60" s="1"/>
  <c r="K36" i="60" s="1"/>
  <c r="E11" i="60"/>
  <c r="C49" i="60"/>
  <c r="D48" i="60"/>
  <c r="C48" i="60"/>
  <c r="C47" i="60"/>
  <c r="C46" i="60"/>
  <c r="C45" i="60"/>
  <c r="D49" i="60"/>
  <c r="H11" i="60"/>
  <c r="B11" i="60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C25" i="59"/>
  <c r="C67" i="59"/>
  <c r="C68" i="59" s="1"/>
  <c r="D47" i="59"/>
  <c r="K11" i="59"/>
  <c r="K12" i="59" s="1"/>
  <c r="K13" i="59" s="1"/>
  <c r="K14" i="59" s="1"/>
  <c r="K15" i="59" s="1"/>
  <c r="K16" i="59" s="1"/>
  <c r="K17" i="59" s="1"/>
  <c r="K18" i="59" s="1"/>
  <c r="K19" i="59" s="1"/>
  <c r="K20" i="59" s="1"/>
  <c r="K21" i="59" s="1"/>
  <c r="K22" i="59" s="1"/>
  <c r="K23" i="59" s="1"/>
  <c r="K24" i="59" s="1"/>
  <c r="K25" i="59" s="1"/>
  <c r="K26" i="59" s="1"/>
  <c r="K27" i="59" s="1"/>
  <c r="K28" i="59" s="1"/>
  <c r="K29" i="59" s="1"/>
  <c r="K30" i="59" s="1"/>
  <c r="K31" i="59" s="1"/>
  <c r="K32" i="59" s="1"/>
  <c r="K33" i="59" s="1"/>
  <c r="K34" i="59" s="1"/>
  <c r="K35" i="59" s="1"/>
  <c r="K36" i="59" s="1"/>
  <c r="E11" i="59"/>
  <c r="E12" i="59" s="1"/>
  <c r="E13" i="59" s="1"/>
  <c r="E14" i="59" s="1"/>
  <c r="E15" i="59" s="1"/>
  <c r="E16" i="59" s="1"/>
  <c r="E17" i="59" s="1"/>
  <c r="E18" i="59" s="1"/>
  <c r="E19" i="59" s="1"/>
  <c r="E20" i="59" s="1"/>
  <c r="E21" i="59" s="1"/>
  <c r="E22" i="59" s="1"/>
  <c r="E23" i="59" s="1"/>
  <c r="E24" i="59" s="1"/>
  <c r="E25" i="59" s="1"/>
  <c r="E26" i="59" s="1"/>
  <c r="E27" i="59" s="1"/>
  <c r="E28" i="59" s="1"/>
  <c r="E29" i="59" s="1"/>
  <c r="E30" i="59" s="1"/>
  <c r="E31" i="59" s="1"/>
  <c r="E32" i="59" s="1"/>
  <c r="E33" i="59" s="1"/>
  <c r="E34" i="59" s="1"/>
  <c r="E35" i="59" s="1"/>
  <c r="E36" i="59" s="1"/>
  <c r="C49" i="59"/>
  <c r="D48" i="59"/>
  <c r="C48" i="59"/>
  <c r="C47" i="59"/>
  <c r="D46" i="59"/>
  <c r="C46" i="59"/>
  <c r="C45" i="59"/>
  <c r="D49" i="59"/>
  <c r="H11" i="59"/>
  <c r="G11" i="59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G35" i="59" s="1"/>
  <c r="G36" i="59" s="1"/>
  <c r="B11" i="59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D47" i="58"/>
  <c r="D46" i="58"/>
  <c r="G11" i="58"/>
  <c r="G12" i="58" s="1"/>
  <c r="G13" i="58" s="1"/>
  <c r="G14" i="58" s="1"/>
  <c r="G15" i="58" s="1"/>
  <c r="G16" i="58" s="1"/>
  <c r="G17" i="58" s="1"/>
  <c r="G18" i="58" s="1"/>
  <c r="G19" i="58" s="1"/>
  <c r="G20" i="58" s="1"/>
  <c r="G21" i="58" s="1"/>
  <c r="G22" i="58" s="1"/>
  <c r="G23" i="58" s="1"/>
  <c r="G24" i="58" s="1"/>
  <c r="G25" i="58" s="1"/>
  <c r="G26" i="58" s="1"/>
  <c r="G27" i="58" s="1"/>
  <c r="G28" i="58" s="1"/>
  <c r="G29" i="58" s="1"/>
  <c r="G30" i="58" s="1"/>
  <c r="G31" i="58" s="1"/>
  <c r="G32" i="58" s="1"/>
  <c r="G33" i="58" s="1"/>
  <c r="G34" i="58" s="1"/>
  <c r="G35" i="58" s="1"/>
  <c r="G36" i="58" s="1"/>
  <c r="E11" i="58"/>
  <c r="C68" i="58"/>
  <c r="C69" i="58" s="1"/>
  <c r="C67" i="58"/>
  <c r="C49" i="58"/>
  <c r="D48" i="58"/>
  <c r="C48" i="58"/>
  <c r="C47" i="58"/>
  <c r="C46" i="58"/>
  <c r="C45" i="58"/>
  <c r="D49" i="58"/>
  <c r="B12" i="58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K11" i="58"/>
  <c r="K12" i="58" s="1"/>
  <c r="K13" i="58" s="1"/>
  <c r="K14" i="58" s="1"/>
  <c r="K15" i="58" s="1"/>
  <c r="K16" i="58" s="1"/>
  <c r="K17" i="58" s="1"/>
  <c r="K18" i="58" s="1"/>
  <c r="K19" i="58" s="1"/>
  <c r="K20" i="58" s="1"/>
  <c r="K21" i="58" s="1"/>
  <c r="K22" i="58" s="1"/>
  <c r="K23" i="58" s="1"/>
  <c r="K24" i="58" s="1"/>
  <c r="K25" i="58" s="1"/>
  <c r="K26" i="58" s="1"/>
  <c r="K27" i="58" s="1"/>
  <c r="K28" i="58" s="1"/>
  <c r="K29" i="58" s="1"/>
  <c r="K30" i="58" s="1"/>
  <c r="K31" i="58" s="1"/>
  <c r="K32" i="58" s="1"/>
  <c r="K33" i="58" s="1"/>
  <c r="K34" i="58" s="1"/>
  <c r="K35" i="58" s="1"/>
  <c r="K36" i="58" s="1"/>
  <c r="H11" i="58"/>
  <c r="B11" i="58"/>
  <c r="C27" i="57"/>
  <c r="C68" i="57"/>
  <c r="C69" i="57" s="1"/>
  <c r="C67" i="57"/>
  <c r="B3" i="57"/>
  <c r="C52" i="57" s="1"/>
  <c r="B9" i="57" s="1"/>
  <c r="D46" i="57"/>
  <c r="G11" i="57"/>
  <c r="G12" i="57" s="1"/>
  <c r="G13" i="57" s="1"/>
  <c r="G14" i="57" s="1"/>
  <c r="G15" i="57" s="1"/>
  <c r="G16" i="57" s="1"/>
  <c r="G17" i="57" s="1"/>
  <c r="G18" i="57" s="1"/>
  <c r="G19" i="57" s="1"/>
  <c r="G20" i="57" s="1"/>
  <c r="G21" i="57" s="1"/>
  <c r="G22" i="57" s="1"/>
  <c r="G23" i="57" s="1"/>
  <c r="G24" i="57" s="1"/>
  <c r="G25" i="57" s="1"/>
  <c r="G26" i="57" s="1"/>
  <c r="G27" i="57" s="1"/>
  <c r="G28" i="57" s="1"/>
  <c r="G29" i="57" s="1"/>
  <c r="G30" i="57" s="1"/>
  <c r="G31" i="57" s="1"/>
  <c r="G32" i="57" s="1"/>
  <c r="G33" i="57" s="1"/>
  <c r="G34" i="57" s="1"/>
  <c r="G35" i="57" s="1"/>
  <c r="G36" i="57" s="1"/>
  <c r="K11" i="57"/>
  <c r="K12" i="57" s="1"/>
  <c r="K13" i="57" s="1"/>
  <c r="K14" i="57" s="1"/>
  <c r="K15" i="57" s="1"/>
  <c r="K16" i="57" s="1"/>
  <c r="K17" i="57" s="1"/>
  <c r="K18" i="57" s="1"/>
  <c r="K19" i="57" s="1"/>
  <c r="K20" i="57" s="1"/>
  <c r="K21" i="57" s="1"/>
  <c r="K22" i="57" s="1"/>
  <c r="K23" i="57" s="1"/>
  <c r="K24" i="57" s="1"/>
  <c r="K25" i="57" s="1"/>
  <c r="K26" i="57" s="1"/>
  <c r="K27" i="57" s="1"/>
  <c r="K28" i="57" s="1"/>
  <c r="K29" i="57" s="1"/>
  <c r="K30" i="57" s="1"/>
  <c r="K31" i="57" s="1"/>
  <c r="K32" i="57" s="1"/>
  <c r="K33" i="57" s="1"/>
  <c r="K34" i="57" s="1"/>
  <c r="K35" i="57" s="1"/>
  <c r="K36" i="57" s="1"/>
  <c r="E11" i="57"/>
  <c r="C49" i="57"/>
  <c r="D48" i="57"/>
  <c r="C48" i="57"/>
  <c r="D47" i="57"/>
  <c r="C47" i="57"/>
  <c r="C46" i="57"/>
  <c r="C45" i="57"/>
  <c r="D49" i="57"/>
  <c r="H11" i="57"/>
  <c r="B11" i="57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H11" i="56"/>
  <c r="H11" i="41"/>
  <c r="C26" i="56"/>
  <c r="C68" i="56"/>
  <c r="C69" i="56" s="1"/>
  <c r="C67" i="56"/>
  <c r="D47" i="56"/>
  <c r="G11" i="56"/>
  <c r="G12" i="56" s="1"/>
  <c r="G13" i="56" s="1"/>
  <c r="G14" i="56" s="1"/>
  <c r="G15" i="56" s="1"/>
  <c r="G16" i="56" s="1"/>
  <c r="G17" i="56" s="1"/>
  <c r="G18" i="56" s="1"/>
  <c r="G19" i="56" s="1"/>
  <c r="G20" i="56" s="1"/>
  <c r="G21" i="56" s="1"/>
  <c r="G22" i="56" s="1"/>
  <c r="G23" i="56" s="1"/>
  <c r="G24" i="56" s="1"/>
  <c r="G25" i="56" s="1"/>
  <c r="G26" i="56" s="1"/>
  <c r="G27" i="56" s="1"/>
  <c r="G28" i="56" s="1"/>
  <c r="G29" i="56" s="1"/>
  <c r="G30" i="56" s="1"/>
  <c r="G31" i="56" s="1"/>
  <c r="G32" i="56" s="1"/>
  <c r="G33" i="56" s="1"/>
  <c r="G34" i="56" s="1"/>
  <c r="G35" i="56" s="1"/>
  <c r="G36" i="56" s="1"/>
  <c r="K11" i="56"/>
  <c r="K12" i="56" s="1"/>
  <c r="K13" i="56" s="1"/>
  <c r="K14" i="56" s="1"/>
  <c r="K15" i="56" s="1"/>
  <c r="K16" i="56" s="1"/>
  <c r="K17" i="56" s="1"/>
  <c r="K18" i="56" s="1"/>
  <c r="K19" i="56" s="1"/>
  <c r="K20" i="56" s="1"/>
  <c r="K21" i="56" s="1"/>
  <c r="K22" i="56" s="1"/>
  <c r="K23" i="56" s="1"/>
  <c r="K24" i="56" s="1"/>
  <c r="K25" i="56" s="1"/>
  <c r="K26" i="56" s="1"/>
  <c r="K27" i="56" s="1"/>
  <c r="K28" i="56" s="1"/>
  <c r="K29" i="56" s="1"/>
  <c r="K30" i="56" s="1"/>
  <c r="K31" i="56" s="1"/>
  <c r="K32" i="56" s="1"/>
  <c r="K33" i="56" s="1"/>
  <c r="K34" i="56" s="1"/>
  <c r="K35" i="56" s="1"/>
  <c r="K36" i="56" s="1"/>
  <c r="E11" i="56"/>
  <c r="C49" i="56"/>
  <c r="D48" i="56"/>
  <c r="C48" i="56"/>
  <c r="C47" i="56"/>
  <c r="D46" i="56"/>
  <c r="C46" i="56"/>
  <c r="C45" i="56"/>
  <c r="D49" i="56"/>
  <c r="B11" i="56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G11" i="41"/>
  <c r="G12" i="41" s="1"/>
  <c r="G13" i="41" s="1"/>
  <c r="G14" i="41" s="1"/>
  <c r="G15" i="41" s="1"/>
  <c r="G16" i="41" s="1"/>
  <c r="G17" i="41" s="1"/>
  <c r="G18" i="41" s="1"/>
  <c r="G19" i="41" s="1"/>
  <c r="G20" i="41" s="1"/>
  <c r="G21" i="41" s="1"/>
  <c r="G22" i="41" s="1"/>
  <c r="G23" i="41" s="1"/>
  <c r="G24" i="41" s="1"/>
  <c r="G25" i="41" s="1"/>
  <c r="G26" i="41" s="1"/>
  <c r="G27" i="41" s="1"/>
  <c r="G28" i="41" s="1"/>
  <c r="G29" i="41" s="1"/>
  <c r="G30" i="41" s="1"/>
  <c r="G31" i="41" s="1"/>
  <c r="G32" i="41" s="1"/>
  <c r="G33" i="41" s="1"/>
  <c r="G34" i="41" s="1"/>
  <c r="G35" i="41" s="1"/>
  <c r="G36" i="41" s="1"/>
  <c r="K11" i="41"/>
  <c r="K12" i="41" s="1"/>
  <c r="K13" i="41" s="1"/>
  <c r="K14" i="41" s="1"/>
  <c r="K15" i="41" s="1"/>
  <c r="K16" i="41" s="1"/>
  <c r="K17" i="41" s="1"/>
  <c r="K18" i="41" s="1"/>
  <c r="K19" i="41" s="1"/>
  <c r="K20" i="41" s="1"/>
  <c r="K21" i="41" s="1"/>
  <c r="K22" i="41" s="1"/>
  <c r="K23" i="41" s="1"/>
  <c r="K24" i="41" s="1"/>
  <c r="K25" i="41" s="1"/>
  <c r="K26" i="41" s="1"/>
  <c r="K27" i="41" s="1"/>
  <c r="K28" i="41" s="1"/>
  <c r="K29" i="41" s="1"/>
  <c r="K30" i="41" s="1"/>
  <c r="K31" i="41" s="1"/>
  <c r="K32" i="41" s="1"/>
  <c r="K33" i="41" s="1"/>
  <c r="K34" i="41" s="1"/>
  <c r="K35" i="41" s="1"/>
  <c r="K36" i="41" s="1"/>
  <c r="E11" i="41"/>
  <c r="E12" i="41" s="1"/>
  <c r="E13" i="41" s="1"/>
  <c r="E14" i="41" s="1"/>
  <c r="E15" i="41" s="1"/>
  <c r="E16" i="41" s="1"/>
  <c r="E17" i="41" s="1"/>
  <c r="E18" i="41" s="1"/>
  <c r="E19" i="41" s="1"/>
  <c r="E20" i="41" s="1"/>
  <c r="E21" i="41" s="1"/>
  <c r="E22" i="41" s="1"/>
  <c r="E23" i="41" s="1"/>
  <c r="E24" i="41" s="1"/>
  <c r="E25" i="41" s="1"/>
  <c r="E26" i="41" s="1"/>
  <c r="E27" i="41" s="1"/>
  <c r="E28" i="41" s="1"/>
  <c r="E29" i="41" s="1"/>
  <c r="E30" i="41" s="1"/>
  <c r="E31" i="41" s="1"/>
  <c r="E32" i="41" s="1"/>
  <c r="E33" i="41" s="1"/>
  <c r="E34" i="41" s="1"/>
  <c r="E35" i="41" s="1"/>
  <c r="E36" i="41" s="1"/>
  <c r="C24" i="41"/>
  <c r="D24" i="41" s="1"/>
  <c r="D25" i="41" s="1"/>
  <c r="D26" i="41" s="1"/>
  <c r="D27" i="41" s="1"/>
  <c r="D28" i="41" s="1"/>
  <c r="D29" i="41" s="1"/>
  <c r="D30" i="41" s="1"/>
  <c r="D31" i="41" s="1"/>
  <c r="D32" i="41" s="1"/>
  <c r="D33" i="41" s="1"/>
  <c r="D34" i="41" s="1"/>
  <c r="D35" i="41" s="1"/>
  <c r="D36" i="41" s="1"/>
  <c r="B3" i="55"/>
  <c r="C52" i="55" s="1"/>
  <c r="B9" i="55" s="1"/>
  <c r="D46" i="55"/>
  <c r="G11" i="55"/>
  <c r="G12" i="55" s="1"/>
  <c r="G13" i="55" s="1"/>
  <c r="G14" i="55" s="1"/>
  <c r="G15" i="55" s="1"/>
  <c r="G16" i="55" s="1"/>
  <c r="G17" i="55" s="1"/>
  <c r="G18" i="55" s="1"/>
  <c r="G19" i="55" s="1"/>
  <c r="G20" i="55" s="1"/>
  <c r="G21" i="55" s="1"/>
  <c r="G22" i="55" s="1"/>
  <c r="G23" i="55" s="1"/>
  <c r="G24" i="55" s="1"/>
  <c r="G25" i="55" s="1"/>
  <c r="G26" i="55" s="1"/>
  <c r="G27" i="55" s="1"/>
  <c r="G28" i="55" s="1"/>
  <c r="G29" i="55" s="1"/>
  <c r="G30" i="55" s="1"/>
  <c r="G31" i="55" s="1"/>
  <c r="G32" i="55" s="1"/>
  <c r="G33" i="55" s="1"/>
  <c r="G34" i="55" s="1"/>
  <c r="G35" i="55" s="1"/>
  <c r="G36" i="55" s="1"/>
  <c r="K11" i="55"/>
  <c r="K12" i="55" s="1"/>
  <c r="K13" i="55" s="1"/>
  <c r="K14" i="55" s="1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E11" i="55"/>
  <c r="E12" i="55" s="1"/>
  <c r="E13" i="55" s="1"/>
  <c r="E14" i="55" s="1"/>
  <c r="E15" i="55" s="1"/>
  <c r="E16" i="55" s="1"/>
  <c r="E17" i="55" s="1"/>
  <c r="E18" i="55" s="1"/>
  <c r="E19" i="55" s="1"/>
  <c r="E20" i="55" s="1"/>
  <c r="E21" i="55" s="1"/>
  <c r="E22" i="55" s="1"/>
  <c r="E23" i="55" s="1"/>
  <c r="E24" i="55" s="1"/>
  <c r="E25" i="55" s="1"/>
  <c r="E26" i="55" s="1"/>
  <c r="E27" i="55" s="1"/>
  <c r="E28" i="55" s="1"/>
  <c r="E29" i="55" s="1"/>
  <c r="E30" i="55" s="1"/>
  <c r="E31" i="55" s="1"/>
  <c r="E32" i="55" s="1"/>
  <c r="E33" i="55" s="1"/>
  <c r="E34" i="55" s="1"/>
  <c r="E35" i="55" s="1"/>
  <c r="E36" i="55" s="1"/>
  <c r="E11" i="40"/>
  <c r="E12" i="40" s="1"/>
  <c r="E13" i="40" s="1"/>
  <c r="E14" i="40" s="1"/>
  <c r="E15" i="40" s="1"/>
  <c r="E16" i="40" s="1"/>
  <c r="E17" i="40" s="1"/>
  <c r="E18" i="40" s="1"/>
  <c r="E19" i="40" s="1"/>
  <c r="E20" i="40" s="1"/>
  <c r="E21" i="40" s="1"/>
  <c r="E22" i="40" s="1"/>
  <c r="E23" i="40" s="1"/>
  <c r="E24" i="40" s="1"/>
  <c r="E25" i="40" s="1"/>
  <c r="E26" i="40" s="1"/>
  <c r="E27" i="40" s="1"/>
  <c r="E28" i="40" s="1"/>
  <c r="E29" i="40" s="1"/>
  <c r="E30" i="40" s="1"/>
  <c r="E31" i="40" s="1"/>
  <c r="E32" i="40" s="1"/>
  <c r="E33" i="40" s="1"/>
  <c r="E34" i="40" s="1"/>
  <c r="E35" i="40" s="1"/>
  <c r="E36" i="40" s="1"/>
  <c r="K11" i="40"/>
  <c r="K12" i="40" s="1"/>
  <c r="K13" i="40" s="1"/>
  <c r="K14" i="40" s="1"/>
  <c r="K15" i="40" s="1"/>
  <c r="K16" i="40" s="1"/>
  <c r="K17" i="40" s="1"/>
  <c r="K18" i="40" s="1"/>
  <c r="K19" i="40" s="1"/>
  <c r="K20" i="40" s="1"/>
  <c r="K21" i="40" s="1"/>
  <c r="K22" i="40" s="1"/>
  <c r="K23" i="40" s="1"/>
  <c r="K24" i="40" s="1"/>
  <c r="K25" i="40" s="1"/>
  <c r="K26" i="40" s="1"/>
  <c r="K27" i="40" s="1"/>
  <c r="K28" i="40" s="1"/>
  <c r="K29" i="40" s="1"/>
  <c r="K30" i="40" s="1"/>
  <c r="K31" i="40" s="1"/>
  <c r="K32" i="40" s="1"/>
  <c r="K33" i="40" s="1"/>
  <c r="K34" i="40" s="1"/>
  <c r="K35" i="40" s="1"/>
  <c r="K36" i="40" s="1"/>
  <c r="C29" i="55"/>
  <c r="C67" i="55"/>
  <c r="C68" i="55" s="1"/>
  <c r="D11" i="55"/>
  <c r="C49" i="55"/>
  <c r="D48" i="55"/>
  <c r="C48" i="55"/>
  <c r="C47" i="55"/>
  <c r="C46" i="55"/>
  <c r="C45" i="55"/>
  <c r="D49" i="55"/>
  <c r="H11" i="55"/>
  <c r="B11" i="55"/>
  <c r="B12" i="55" s="1"/>
  <c r="B13" i="55" s="1"/>
  <c r="B14" i="55" s="1"/>
  <c r="B15" i="55" s="1"/>
  <c r="B16" i="55" s="1"/>
  <c r="B17" i="55" s="1"/>
  <c r="B18" i="55" s="1"/>
  <c r="B19" i="55" s="1"/>
  <c r="B20" i="55" s="1"/>
  <c r="B21" i="55" s="1"/>
  <c r="B22" i="55" s="1"/>
  <c r="B23" i="55" s="1"/>
  <c r="B24" i="55" s="1"/>
  <c r="B25" i="55" s="1"/>
  <c r="B26" i="55" s="1"/>
  <c r="B27" i="55" s="1"/>
  <c r="B28" i="55" s="1"/>
  <c r="B29" i="55" s="1"/>
  <c r="B30" i="55" s="1"/>
  <c r="B31" i="55" s="1"/>
  <c r="B32" i="55" s="1"/>
  <c r="B33" i="55" s="1"/>
  <c r="B34" i="55" s="1"/>
  <c r="B35" i="55" s="1"/>
  <c r="B36" i="55" s="1"/>
  <c r="H11" i="40"/>
  <c r="G11" i="40"/>
  <c r="G12" i="40" s="1"/>
  <c r="G13" i="40" s="1"/>
  <c r="G14" i="40" s="1"/>
  <c r="G15" i="40" s="1"/>
  <c r="G16" i="40" s="1"/>
  <c r="G17" i="40" s="1"/>
  <c r="G18" i="40" s="1"/>
  <c r="G19" i="40" s="1"/>
  <c r="G20" i="40" s="1"/>
  <c r="G21" i="40" s="1"/>
  <c r="G22" i="40" s="1"/>
  <c r="G23" i="40" s="1"/>
  <c r="G24" i="40" s="1"/>
  <c r="G25" i="40" s="1"/>
  <c r="G26" i="40" s="1"/>
  <c r="G27" i="40" s="1"/>
  <c r="G28" i="40" s="1"/>
  <c r="G29" i="40" s="1"/>
  <c r="G30" i="40" s="1"/>
  <c r="G31" i="40" s="1"/>
  <c r="G32" i="40" s="1"/>
  <c r="G33" i="40" s="1"/>
  <c r="G34" i="40" s="1"/>
  <c r="G35" i="40" s="1"/>
  <c r="G36" i="40" s="1"/>
  <c r="C27" i="40"/>
  <c r="B3" i="54"/>
  <c r="C52" i="54" s="1"/>
  <c r="B9" i="54" s="1"/>
  <c r="D46" i="54"/>
  <c r="G11" i="54"/>
  <c r="G12" i="54" s="1"/>
  <c r="G13" i="54" s="1"/>
  <c r="G14" i="54" s="1"/>
  <c r="G15" i="54" s="1"/>
  <c r="G16" i="54" s="1"/>
  <c r="G17" i="54" s="1"/>
  <c r="G18" i="54" s="1"/>
  <c r="G19" i="54" s="1"/>
  <c r="G20" i="54" s="1"/>
  <c r="G21" i="54" s="1"/>
  <c r="G22" i="54" s="1"/>
  <c r="G23" i="54" s="1"/>
  <c r="G24" i="54" s="1"/>
  <c r="G25" i="54" s="1"/>
  <c r="G26" i="54" s="1"/>
  <c r="G27" i="54" s="1"/>
  <c r="G28" i="54" s="1"/>
  <c r="G29" i="54" s="1"/>
  <c r="G30" i="54" s="1"/>
  <c r="G31" i="54" s="1"/>
  <c r="G32" i="54" s="1"/>
  <c r="G33" i="54" s="1"/>
  <c r="G34" i="54" s="1"/>
  <c r="G35" i="54" s="1"/>
  <c r="G36" i="54" s="1"/>
  <c r="K11" i="54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E11" i="54"/>
  <c r="E12" i="54" s="1"/>
  <c r="E13" i="54" s="1"/>
  <c r="E14" i="54" s="1"/>
  <c r="E15" i="54" s="1"/>
  <c r="E16" i="54" s="1"/>
  <c r="E17" i="54" s="1"/>
  <c r="E18" i="54" s="1"/>
  <c r="E19" i="54" s="1"/>
  <c r="E20" i="54" s="1"/>
  <c r="E21" i="54" s="1"/>
  <c r="E22" i="54" s="1"/>
  <c r="E23" i="54" s="1"/>
  <c r="E24" i="54" s="1"/>
  <c r="E25" i="54" s="1"/>
  <c r="E26" i="54" s="1"/>
  <c r="E27" i="54" s="1"/>
  <c r="E28" i="54" s="1"/>
  <c r="E29" i="54" s="1"/>
  <c r="E30" i="54" s="1"/>
  <c r="E31" i="54" s="1"/>
  <c r="E32" i="54" s="1"/>
  <c r="E33" i="54" s="1"/>
  <c r="E34" i="54" s="1"/>
  <c r="E35" i="54" s="1"/>
  <c r="E36" i="54" s="1"/>
  <c r="C29" i="54"/>
  <c r="D29" i="54" s="1"/>
  <c r="D30" i="54" s="1"/>
  <c r="D31" i="54" s="1"/>
  <c r="D32" i="54" s="1"/>
  <c r="D33" i="54" s="1"/>
  <c r="D34" i="54" s="1"/>
  <c r="D35" i="54" s="1"/>
  <c r="D36" i="54" s="1"/>
  <c r="C68" i="54"/>
  <c r="C67" i="54"/>
  <c r="P11" i="54"/>
  <c r="D49" i="54"/>
  <c r="C49" i="54"/>
  <c r="D48" i="54"/>
  <c r="C48" i="54"/>
  <c r="C47" i="54"/>
  <c r="C46" i="54"/>
  <c r="C45" i="54"/>
  <c r="B15" i="54"/>
  <c r="B16" i="54" s="1"/>
  <c r="B17" i="54" s="1"/>
  <c r="B18" i="54" s="1"/>
  <c r="B19" i="54" s="1"/>
  <c r="B20" i="54" s="1"/>
  <c r="B21" i="54" s="1"/>
  <c r="B22" i="54" s="1"/>
  <c r="B23" i="54" s="1"/>
  <c r="B24" i="54" s="1"/>
  <c r="B25" i="54" s="1"/>
  <c r="B26" i="54" s="1"/>
  <c r="B27" i="54" s="1"/>
  <c r="B28" i="54" s="1"/>
  <c r="B29" i="54" s="1"/>
  <c r="B30" i="54" s="1"/>
  <c r="B31" i="54" s="1"/>
  <c r="B32" i="54" s="1"/>
  <c r="B33" i="54" s="1"/>
  <c r="B34" i="54" s="1"/>
  <c r="B35" i="54" s="1"/>
  <c r="B36" i="54" s="1"/>
  <c r="B13" i="54"/>
  <c r="B14" i="54" s="1"/>
  <c r="H11" i="54"/>
  <c r="B11" i="54"/>
  <c r="B12" i="54" s="1"/>
  <c r="P10" i="54"/>
  <c r="C29" i="53"/>
  <c r="C68" i="53"/>
  <c r="C67" i="53"/>
  <c r="D47" i="53"/>
  <c r="D46" i="53"/>
  <c r="G11" i="53"/>
  <c r="G12" i="53" s="1"/>
  <c r="G13" i="53" s="1"/>
  <c r="G14" i="53" s="1"/>
  <c r="G15" i="53" s="1"/>
  <c r="G16" i="53" s="1"/>
  <c r="G17" i="53" s="1"/>
  <c r="G18" i="53" s="1"/>
  <c r="G19" i="53" s="1"/>
  <c r="G20" i="53" s="1"/>
  <c r="G21" i="53" s="1"/>
  <c r="G22" i="53" s="1"/>
  <c r="G23" i="53" s="1"/>
  <c r="G24" i="53" s="1"/>
  <c r="G25" i="53" s="1"/>
  <c r="G26" i="53" s="1"/>
  <c r="G27" i="53" s="1"/>
  <c r="G28" i="53" s="1"/>
  <c r="G29" i="53" s="1"/>
  <c r="G30" i="53" s="1"/>
  <c r="G31" i="53" s="1"/>
  <c r="G32" i="53" s="1"/>
  <c r="G33" i="53" s="1"/>
  <c r="G34" i="53" s="1"/>
  <c r="G35" i="53" s="1"/>
  <c r="G36" i="53" s="1"/>
  <c r="K11" i="53"/>
  <c r="K12" i="53" s="1"/>
  <c r="K13" i="53" s="1"/>
  <c r="K14" i="53" s="1"/>
  <c r="K15" i="53" s="1"/>
  <c r="K16" i="53" s="1"/>
  <c r="K17" i="53" s="1"/>
  <c r="K18" i="53" s="1"/>
  <c r="K19" i="53" s="1"/>
  <c r="K20" i="53" s="1"/>
  <c r="K21" i="53" s="1"/>
  <c r="K22" i="53" s="1"/>
  <c r="K23" i="53" s="1"/>
  <c r="K24" i="53" s="1"/>
  <c r="K25" i="53" s="1"/>
  <c r="K26" i="53" s="1"/>
  <c r="K27" i="53" s="1"/>
  <c r="K28" i="53" s="1"/>
  <c r="K29" i="53" s="1"/>
  <c r="K30" i="53" s="1"/>
  <c r="K31" i="53" s="1"/>
  <c r="K32" i="53" s="1"/>
  <c r="K33" i="53" s="1"/>
  <c r="K34" i="53" s="1"/>
  <c r="K35" i="53" s="1"/>
  <c r="K36" i="53" s="1"/>
  <c r="E11" i="53"/>
  <c r="D49" i="53"/>
  <c r="C49" i="53"/>
  <c r="D48" i="53"/>
  <c r="C48" i="53"/>
  <c r="C47" i="53"/>
  <c r="C46" i="53"/>
  <c r="C45" i="53"/>
  <c r="B13" i="53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36" i="53" s="1"/>
  <c r="B12" i="53"/>
  <c r="H11" i="53"/>
  <c r="B11" i="53"/>
  <c r="P10" i="53"/>
  <c r="D47" i="52"/>
  <c r="D46" i="52"/>
  <c r="G11" i="52"/>
  <c r="G12" i="52" s="1"/>
  <c r="G13" i="52" s="1"/>
  <c r="G14" i="52" s="1"/>
  <c r="G15" i="52" s="1"/>
  <c r="G16" i="52" s="1"/>
  <c r="G17" i="52" s="1"/>
  <c r="G18" i="52" s="1"/>
  <c r="G19" i="52" s="1"/>
  <c r="G20" i="52" s="1"/>
  <c r="G21" i="52" s="1"/>
  <c r="G22" i="52" s="1"/>
  <c r="G23" i="52" s="1"/>
  <c r="G24" i="52" s="1"/>
  <c r="G25" i="52" s="1"/>
  <c r="G26" i="52" s="1"/>
  <c r="G27" i="52" s="1"/>
  <c r="G28" i="52" s="1"/>
  <c r="G29" i="52" s="1"/>
  <c r="G30" i="52" s="1"/>
  <c r="G31" i="52" s="1"/>
  <c r="G32" i="52" s="1"/>
  <c r="G33" i="52" s="1"/>
  <c r="G34" i="52" s="1"/>
  <c r="G35" i="52" s="1"/>
  <c r="G36" i="52" s="1"/>
  <c r="K11" i="52"/>
  <c r="K12" i="52" s="1"/>
  <c r="K13" i="52" s="1"/>
  <c r="K14" i="52" s="1"/>
  <c r="K15" i="52" s="1"/>
  <c r="K16" i="52" s="1"/>
  <c r="K17" i="52" s="1"/>
  <c r="K18" i="52" s="1"/>
  <c r="K19" i="52" s="1"/>
  <c r="K20" i="52" s="1"/>
  <c r="K21" i="52" s="1"/>
  <c r="K22" i="52" s="1"/>
  <c r="K23" i="52" s="1"/>
  <c r="K24" i="52" s="1"/>
  <c r="K25" i="52" s="1"/>
  <c r="K26" i="52" s="1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E11" i="52"/>
  <c r="E12" i="52" s="1"/>
  <c r="E13" i="52" s="1"/>
  <c r="E14" i="52" s="1"/>
  <c r="E15" i="52" s="1"/>
  <c r="E16" i="52" s="1"/>
  <c r="E17" i="52" s="1"/>
  <c r="E18" i="52" s="1"/>
  <c r="E19" i="52" s="1"/>
  <c r="E20" i="52" s="1"/>
  <c r="E21" i="52" s="1"/>
  <c r="E22" i="52" s="1"/>
  <c r="E23" i="52" s="1"/>
  <c r="E24" i="52" s="1"/>
  <c r="E25" i="52" s="1"/>
  <c r="E26" i="52" s="1"/>
  <c r="E27" i="52" s="1"/>
  <c r="E28" i="52" s="1"/>
  <c r="E29" i="52" s="1"/>
  <c r="E30" i="52" s="1"/>
  <c r="E31" i="52" s="1"/>
  <c r="E32" i="52" s="1"/>
  <c r="E33" i="52" s="1"/>
  <c r="E34" i="52" s="1"/>
  <c r="E35" i="52" s="1"/>
  <c r="E36" i="52" s="1"/>
  <c r="C29" i="52"/>
  <c r="D29" i="52" s="1"/>
  <c r="D30" i="52" s="1"/>
  <c r="D31" i="52" s="1"/>
  <c r="D32" i="52" s="1"/>
  <c r="D33" i="52" s="1"/>
  <c r="D34" i="52" s="1"/>
  <c r="D35" i="52" s="1"/>
  <c r="D36" i="52" s="1"/>
  <c r="C67" i="52"/>
  <c r="D49" i="52"/>
  <c r="C49" i="52"/>
  <c r="D48" i="52"/>
  <c r="C48" i="52"/>
  <c r="C47" i="52"/>
  <c r="C46" i="52"/>
  <c r="C45" i="52"/>
  <c r="B15" i="52"/>
  <c r="B16" i="52" s="1"/>
  <c r="B17" i="52" s="1"/>
  <c r="B18" i="52" s="1"/>
  <c r="B19" i="52" s="1"/>
  <c r="B20" i="52" s="1"/>
  <c r="B21" i="52" s="1"/>
  <c r="B22" i="52" s="1"/>
  <c r="B23" i="52" s="1"/>
  <c r="B24" i="52" s="1"/>
  <c r="B25" i="52" s="1"/>
  <c r="B26" i="52" s="1"/>
  <c r="B27" i="52" s="1"/>
  <c r="B28" i="52" s="1"/>
  <c r="B29" i="52" s="1"/>
  <c r="B30" i="52" s="1"/>
  <c r="B31" i="52" s="1"/>
  <c r="B32" i="52" s="1"/>
  <c r="B33" i="52" s="1"/>
  <c r="B34" i="52" s="1"/>
  <c r="B35" i="52" s="1"/>
  <c r="B36" i="52" s="1"/>
  <c r="B14" i="52"/>
  <c r="H11" i="52"/>
  <c r="B11" i="52"/>
  <c r="B12" i="52" s="1"/>
  <c r="B13" i="52" s="1"/>
  <c r="P10" i="52"/>
  <c r="H11" i="44"/>
  <c r="G11" i="44"/>
  <c r="G12" i="44" s="1"/>
  <c r="G13" i="44" s="1"/>
  <c r="G14" i="44" s="1"/>
  <c r="G15" i="44" s="1"/>
  <c r="G16" i="44" s="1"/>
  <c r="G17" i="44" s="1"/>
  <c r="G18" i="44" s="1"/>
  <c r="G19" i="44" s="1"/>
  <c r="G20" i="44" s="1"/>
  <c r="G21" i="44" s="1"/>
  <c r="G22" i="44" s="1"/>
  <c r="G23" i="44" s="1"/>
  <c r="G24" i="44" s="1"/>
  <c r="G25" i="44" s="1"/>
  <c r="G26" i="44" s="1"/>
  <c r="G27" i="44" s="1"/>
  <c r="G28" i="44" s="1"/>
  <c r="G29" i="44" s="1"/>
  <c r="G30" i="44" s="1"/>
  <c r="G31" i="44" s="1"/>
  <c r="G32" i="44" s="1"/>
  <c r="G33" i="44" s="1"/>
  <c r="G34" i="44" s="1"/>
  <c r="G35" i="44" s="1"/>
  <c r="G36" i="44" s="1"/>
  <c r="K11" i="44"/>
  <c r="K12" i="44" s="1"/>
  <c r="K13" i="44" s="1"/>
  <c r="K14" i="44" s="1"/>
  <c r="K15" i="44" s="1"/>
  <c r="K16" i="44" s="1"/>
  <c r="K17" i="44" s="1"/>
  <c r="K18" i="44" s="1"/>
  <c r="K19" i="44" s="1"/>
  <c r="K20" i="44" s="1"/>
  <c r="K21" i="44" s="1"/>
  <c r="K22" i="44" s="1"/>
  <c r="K23" i="44" s="1"/>
  <c r="K24" i="44" s="1"/>
  <c r="K25" i="44" s="1"/>
  <c r="K26" i="44" s="1"/>
  <c r="K27" i="44" s="1"/>
  <c r="K28" i="44" s="1"/>
  <c r="K29" i="44" s="1"/>
  <c r="K30" i="44" s="1"/>
  <c r="K31" i="44" s="1"/>
  <c r="K32" i="44" s="1"/>
  <c r="K33" i="44" s="1"/>
  <c r="K34" i="44" s="1"/>
  <c r="K35" i="44" s="1"/>
  <c r="K36" i="44" s="1"/>
  <c r="E11" i="44"/>
  <c r="E12" i="44" s="1"/>
  <c r="E13" i="44" s="1"/>
  <c r="E14" i="44" s="1"/>
  <c r="E15" i="44" s="1"/>
  <c r="E16" i="44" s="1"/>
  <c r="E17" i="44" s="1"/>
  <c r="E18" i="44" s="1"/>
  <c r="E19" i="44" s="1"/>
  <c r="E20" i="44" s="1"/>
  <c r="E21" i="44" s="1"/>
  <c r="E22" i="44" s="1"/>
  <c r="E23" i="44" s="1"/>
  <c r="E24" i="44" s="1"/>
  <c r="E25" i="44" s="1"/>
  <c r="E26" i="44" s="1"/>
  <c r="E27" i="44" s="1"/>
  <c r="E28" i="44" s="1"/>
  <c r="E29" i="44" s="1"/>
  <c r="E30" i="44" s="1"/>
  <c r="E31" i="44" s="1"/>
  <c r="E32" i="44" s="1"/>
  <c r="E33" i="44" s="1"/>
  <c r="E34" i="44" s="1"/>
  <c r="E35" i="44" s="1"/>
  <c r="E36" i="44" s="1"/>
  <c r="C27" i="44"/>
  <c r="C30" i="50"/>
  <c r="D47" i="50"/>
  <c r="D46" i="50"/>
  <c r="G11" i="50"/>
  <c r="G12" i="50" s="1"/>
  <c r="G13" i="50" s="1"/>
  <c r="G14" i="50" s="1"/>
  <c r="G15" i="50" s="1"/>
  <c r="G16" i="50" s="1"/>
  <c r="G17" i="50" s="1"/>
  <c r="G18" i="50" s="1"/>
  <c r="G19" i="50" s="1"/>
  <c r="G20" i="50" s="1"/>
  <c r="G21" i="50" s="1"/>
  <c r="G22" i="50" s="1"/>
  <c r="G23" i="50" s="1"/>
  <c r="G24" i="50" s="1"/>
  <c r="G25" i="50" s="1"/>
  <c r="G26" i="50" s="1"/>
  <c r="G27" i="50" s="1"/>
  <c r="G28" i="50" s="1"/>
  <c r="G29" i="50" s="1"/>
  <c r="G30" i="50" s="1"/>
  <c r="G31" i="50" s="1"/>
  <c r="G32" i="50" s="1"/>
  <c r="G33" i="50" s="1"/>
  <c r="G34" i="50" s="1"/>
  <c r="G35" i="50" s="1"/>
  <c r="G36" i="50" s="1"/>
  <c r="K11" i="50"/>
  <c r="K12" i="50" s="1"/>
  <c r="K13" i="50" s="1"/>
  <c r="K14" i="50" s="1"/>
  <c r="K15" i="50" s="1"/>
  <c r="K16" i="50" s="1"/>
  <c r="K17" i="50" s="1"/>
  <c r="K18" i="50" s="1"/>
  <c r="K19" i="50" s="1"/>
  <c r="K20" i="50" s="1"/>
  <c r="K21" i="50" s="1"/>
  <c r="K22" i="50" s="1"/>
  <c r="K23" i="50" s="1"/>
  <c r="K24" i="50" s="1"/>
  <c r="K25" i="50" s="1"/>
  <c r="K26" i="50" s="1"/>
  <c r="K27" i="50" s="1"/>
  <c r="K28" i="50" s="1"/>
  <c r="K29" i="50" s="1"/>
  <c r="K30" i="50" s="1"/>
  <c r="K31" i="50" s="1"/>
  <c r="K32" i="50" s="1"/>
  <c r="K33" i="50" s="1"/>
  <c r="K34" i="50" s="1"/>
  <c r="K35" i="50" s="1"/>
  <c r="K36" i="50" s="1"/>
  <c r="E11" i="50"/>
  <c r="C24" i="42"/>
  <c r="C68" i="50"/>
  <c r="C67" i="50"/>
  <c r="H11" i="50"/>
  <c r="H12" i="50" s="1"/>
  <c r="H13" i="50" s="1"/>
  <c r="H14" i="50" s="1"/>
  <c r="H15" i="50" s="1"/>
  <c r="H16" i="50" s="1"/>
  <c r="H17" i="50" s="1"/>
  <c r="H18" i="50" s="1"/>
  <c r="H19" i="50" s="1"/>
  <c r="H20" i="50" s="1"/>
  <c r="H21" i="50" s="1"/>
  <c r="H22" i="50" s="1"/>
  <c r="H23" i="50" s="1"/>
  <c r="H24" i="50" s="1"/>
  <c r="H25" i="50" s="1"/>
  <c r="H26" i="50" s="1"/>
  <c r="H27" i="50" s="1"/>
  <c r="H28" i="50" s="1"/>
  <c r="H29" i="50" s="1"/>
  <c r="H30" i="50" s="1"/>
  <c r="H31" i="50" s="1"/>
  <c r="H32" i="50" s="1"/>
  <c r="H33" i="50" s="1"/>
  <c r="H34" i="50" s="1"/>
  <c r="H35" i="50" s="1"/>
  <c r="H36" i="50" s="1"/>
  <c r="C49" i="50"/>
  <c r="D48" i="50"/>
  <c r="C48" i="50"/>
  <c r="C47" i="50"/>
  <c r="C46" i="50"/>
  <c r="C45" i="50"/>
  <c r="D44" i="50"/>
  <c r="D49" i="50" s="1"/>
  <c r="B12" i="50"/>
  <c r="B13" i="50" s="1"/>
  <c r="B14" i="50" s="1"/>
  <c r="B15" i="50" s="1"/>
  <c r="B16" i="50" s="1"/>
  <c r="B17" i="50" s="1"/>
  <c r="B18" i="50" s="1"/>
  <c r="B19" i="50" s="1"/>
  <c r="B20" i="50" s="1"/>
  <c r="B21" i="50" s="1"/>
  <c r="B22" i="50" s="1"/>
  <c r="B23" i="50" s="1"/>
  <c r="B24" i="50" s="1"/>
  <c r="B25" i="50" s="1"/>
  <c r="B26" i="50" s="1"/>
  <c r="B27" i="50" s="1"/>
  <c r="B28" i="50" s="1"/>
  <c r="B29" i="50" s="1"/>
  <c r="B30" i="50" s="1"/>
  <c r="B31" i="50" s="1"/>
  <c r="B32" i="50" s="1"/>
  <c r="B33" i="50" s="1"/>
  <c r="B34" i="50" s="1"/>
  <c r="B35" i="50" s="1"/>
  <c r="B36" i="50" s="1"/>
  <c r="B11" i="50"/>
  <c r="P10" i="50"/>
  <c r="D44" i="42"/>
  <c r="G11" i="42"/>
  <c r="G12" i="42" s="1"/>
  <c r="G13" i="42" s="1"/>
  <c r="G14" i="42" s="1"/>
  <c r="G15" i="42" s="1"/>
  <c r="G16" i="42" s="1"/>
  <c r="G17" i="42" s="1"/>
  <c r="G18" i="42" s="1"/>
  <c r="G19" i="42" s="1"/>
  <c r="G20" i="42" s="1"/>
  <c r="G21" i="42" s="1"/>
  <c r="G22" i="42" s="1"/>
  <c r="G23" i="42" s="1"/>
  <c r="G24" i="42" s="1"/>
  <c r="G25" i="42" s="1"/>
  <c r="G26" i="42" s="1"/>
  <c r="G27" i="42" s="1"/>
  <c r="G28" i="42" s="1"/>
  <c r="G29" i="42" s="1"/>
  <c r="G30" i="42" s="1"/>
  <c r="G31" i="42" s="1"/>
  <c r="G32" i="42" s="1"/>
  <c r="G33" i="42" s="1"/>
  <c r="G34" i="42" s="1"/>
  <c r="G35" i="42" s="1"/>
  <c r="G36" i="42" s="1"/>
  <c r="C15" i="49"/>
  <c r="C69" i="49"/>
  <c r="C70" i="49" s="1"/>
  <c r="C67" i="49"/>
  <c r="C68" i="49" s="1"/>
  <c r="D47" i="49"/>
  <c r="D46" i="49"/>
  <c r="H11" i="49"/>
  <c r="H12" i="49" s="1"/>
  <c r="H13" i="49" s="1"/>
  <c r="H14" i="49" s="1"/>
  <c r="H15" i="49" s="1"/>
  <c r="H16" i="49" s="1"/>
  <c r="H17" i="49" s="1"/>
  <c r="H18" i="49" s="1"/>
  <c r="H19" i="49" s="1"/>
  <c r="H20" i="49" s="1"/>
  <c r="H21" i="49" s="1"/>
  <c r="H22" i="49" s="1"/>
  <c r="H23" i="49" s="1"/>
  <c r="H24" i="49" s="1"/>
  <c r="H25" i="49" s="1"/>
  <c r="H26" i="49" s="1"/>
  <c r="H27" i="49" s="1"/>
  <c r="H28" i="49" s="1"/>
  <c r="H29" i="49" s="1"/>
  <c r="G11" i="49"/>
  <c r="G12" i="49" s="1"/>
  <c r="G13" i="49" s="1"/>
  <c r="G14" i="49" s="1"/>
  <c r="G15" i="49" s="1"/>
  <c r="G16" i="49" s="1"/>
  <c r="G17" i="49" s="1"/>
  <c r="G18" i="49" s="1"/>
  <c r="G19" i="49" s="1"/>
  <c r="G20" i="49" s="1"/>
  <c r="G21" i="49" s="1"/>
  <c r="G22" i="49" s="1"/>
  <c r="G23" i="49" s="1"/>
  <c r="G24" i="49" s="1"/>
  <c r="G25" i="49" s="1"/>
  <c r="G26" i="49" s="1"/>
  <c r="G27" i="49" s="1"/>
  <c r="G28" i="49" s="1"/>
  <c r="G29" i="49" s="1"/>
  <c r="L11" i="49"/>
  <c r="L12" i="49" s="1"/>
  <c r="L13" i="49" s="1"/>
  <c r="L14" i="49" s="1"/>
  <c r="L15" i="49" s="1"/>
  <c r="L16" i="49" s="1"/>
  <c r="L17" i="49" s="1"/>
  <c r="L18" i="49" s="1"/>
  <c r="L19" i="49" s="1"/>
  <c r="L20" i="49" s="1"/>
  <c r="L21" i="49" s="1"/>
  <c r="L22" i="49" s="1"/>
  <c r="L23" i="49" s="1"/>
  <c r="L24" i="49" s="1"/>
  <c r="L25" i="49" s="1"/>
  <c r="L26" i="49" s="1"/>
  <c r="L27" i="49" s="1"/>
  <c r="L28" i="49" s="1"/>
  <c r="L29" i="49" s="1"/>
  <c r="E11" i="49"/>
  <c r="E12" i="49" s="1"/>
  <c r="E13" i="49" s="1"/>
  <c r="E14" i="49" s="1"/>
  <c r="E15" i="49" s="1"/>
  <c r="E16" i="49" s="1"/>
  <c r="E17" i="49" s="1"/>
  <c r="E18" i="49" s="1"/>
  <c r="E19" i="49" s="1"/>
  <c r="E20" i="49" s="1"/>
  <c r="E21" i="49" s="1"/>
  <c r="E22" i="49" s="1"/>
  <c r="E23" i="49" s="1"/>
  <c r="E24" i="49" s="1"/>
  <c r="E25" i="49" s="1"/>
  <c r="E26" i="49" s="1"/>
  <c r="E27" i="49" s="1"/>
  <c r="E28" i="49" s="1"/>
  <c r="E29" i="49" s="1"/>
  <c r="D49" i="49"/>
  <c r="C49" i="49"/>
  <c r="D48" i="49"/>
  <c r="C48" i="49"/>
  <c r="C47" i="49"/>
  <c r="C46" i="49"/>
  <c r="C45" i="49"/>
  <c r="B11" i="49"/>
  <c r="B12" i="49" s="1"/>
  <c r="B13" i="49" s="1"/>
  <c r="B14" i="49" s="1"/>
  <c r="K11" i="42"/>
  <c r="K12" i="42" s="1"/>
  <c r="K13" i="42" s="1"/>
  <c r="K14" i="42" s="1"/>
  <c r="K15" i="42" s="1"/>
  <c r="K16" i="42" s="1"/>
  <c r="K17" i="42" s="1"/>
  <c r="K18" i="42" s="1"/>
  <c r="K19" i="42" s="1"/>
  <c r="K20" i="42" s="1"/>
  <c r="K21" i="42" s="1"/>
  <c r="K22" i="42" s="1"/>
  <c r="K23" i="42" s="1"/>
  <c r="K24" i="42" s="1"/>
  <c r="K25" i="42" s="1"/>
  <c r="K26" i="42" s="1"/>
  <c r="K27" i="42" s="1"/>
  <c r="K28" i="42" s="1"/>
  <c r="K29" i="42" s="1"/>
  <c r="K30" i="42" s="1"/>
  <c r="K31" i="42" s="1"/>
  <c r="K32" i="42" s="1"/>
  <c r="K33" i="42" s="1"/>
  <c r="K34" i="42" s="1"/>
  <c r="K35" i="42" s="1"/>
  <c r="K36" i="42" s="1"/>
  <c r="F11" i="58" l="1"/>
  <c r="E12" i="58"/>
  <c r="E13" i="58" s="1"/>
  <c r="E14" i="58" s="1"/>
  <c r="E15" i="58" s="1"/>
  <c r="E16" i="58" s="1"/>
  <c r="E17" i="58" s="1"/>
  <c r="E18" i="58" s="1"/>
  <c r="E19" i="58" s="1"/>
  <c r="E20" i="58" s="1"/>
  <c r="E21" i="58" s="1"/>
  <c r="E22" i="58" s="1"/>
  <c r="E23" i="58" s="1"/>
  <c r="E24" i="58" s="1"/>
  <c r="E25" i="58" s="1"/>
  <c r="E26" i="58" s="1"/>
  <c r="E27" i="58" s="1"/>
  <c r="E28" i="58" s="1"/>
  <c r="E29" i="58" s="1"/>
  <c r="E30" i="58" s="1"/>
  <c r="E31" i="58" s="1"/>
  <c r="E32" i="58" s="1"/>
  <c r="E33" i="58" s="1"/>
  <c r="E34" i="58" s="1"/>
  <c r="E35" i="58" s="1"/>
  <c r="E36" i="58" s="1"/>
  <c r="F11" i="60"/>
  <c r="E12" i="60"/>
  <c r="E13" i="60" s="1"/>
  <c r="E14" i="60" s="1"/>
  <c r="E15" i="60" s="1"/>
  <c r="E16" i="60" s="1"/>
  <c r="E17" i="60" s="1"/>
  <c r="E18" i="60" s="1"/>
  <c r="E19" i="60" s="1"/>
  <c r="E20" i="60" s="1"/>
  <c r="E21" i="60" s="1"/>
  <c r="E22" i="60" s="1"/>
  <c r="E23" i="60" s="1"/>
  <c r="E24" i="60" s="1"/>
  <c r="E25" i="60" s="1"/>
  <c r="E26" i="60" s="1"/>
  <c r="E27" i="60" s="1"/>
  <c r="E28" i="60" s="1"/>
  <c r="E29" i="60" s="1"/>
  <c r="E30" i="60" s="1"/>
  <c r="E31" i="60" s="1"/>
  <c r="E32" i="60" s="1"/>
  <c r="E33" i="60" s="1"/>
  <c r="E34" i="60" s="1"/>
  <c r="E35" i="60" s="1"/>
  <c r="E36" i="60" s="1"/>
  <c r="F11" i="50"/>
  <c r="E12" i="50"/>
  <c r="E13" i="50" s="1"/>
  <c r="E14" i="50" s="1"/>
  <c r="E15" i="50" s="1"/>
  <c r="E16" i="50" s="1"/>
  <c r="E17" i="50" s="1"/>
  <c r="E18" i="50" s="1"/>
  <c r="E19" i="50" s="1"/>
  <c r="E20" i="50" s="1"/>
  <c r="E21" i="50" s="1"/>
  <c r="E22" i="50" s="1"/>
  <c r="E23" i="50" s="1"/>
  <c r="E24" i="50" s="1"/>
  <c r="E25" i="50" s="1"/>
  <c r="E26" i="50" s="1"/>
  <c r="E27" i="50" s="1"/>
  <c r="E28" i="50" s="1"/>
  <c r="E29" i="50" s="1"/>
  <c r="E30" i="50" s="1"/>
  <c r="E31" i="50" s="1"/>
  <c r="E32" i="50" s="1"/>
  <c r="E33" i="50" s="1"/>
  <c r="E34" i="50" s="1"/>
  <c r="E35" i="50" s="1"/>
  <c r="E36" i="50" s="1"/>
  <c r="F11" i="53"/>
  <c r="E12" i="53"/>
  <c r="E13" i="53" s="1"/>
  <c r="E14" i="53" s="1"/>
  <c r="E15" i="53" s="1"/>
  <c r="E16" i="53" s="1"/>
  <c r="E17" i="53" s="1"/>
  <c r="E18" i="53" s="1"/>
  <c r="E19" i="53" s="1"/>
  <c r="E20" i="53" s="1"/>
  <c r="E21" i="53" s="1"/>
  <c r="E22" i="53" s="1"/>
  <c r="E23" i="53" s="1"/>
  <c r="E24" i="53" s="1"/>
  <c r="E25" i="53" s="1"/>
  <c r="E26" i="53" s="1"/>
  <c r="E27" i="53" s="1"/>
  <c r="E28" i="53" s="1"/>
  <c r="E29" i="53" s="1"/>
  <c r="E30" i="53" s="1"/>
  <c r="E31" i="53" s="1"/>
  <c r="E32" i="53" s="1"/>
  <c r="E33" i="53" s="1"/>
  <c r="E34" i="53" s="1"/>
  <c r="E35" i="53" s="1"/>
  <c r="E36" i="53" s="1"/>
  <c r="F11" i="56"/>
  <c r="E12" i="56"/>
  <c r="E13" i="56" s="1"/>
  <c r="E14" i="56" s="1"/>
  <c r="E15" i="56" s="1"/>
  <c r="E16" i="56" s="1"/>
  <c r="E17" i="56" s="1"/>
  <c r="E18" i="56" s="1"/>
  <c r="E19" i="56" s="1"/>
  <c r="E20" i="56" s="1"/>
  <c r="E21" i="56" s="1"/>
  <c r="E22" i="56" s="1"/>
  <c r="E23" i="56" s="1"/>
  <c r="E24" i="56" s="1"/>
  <c r="E25" i="56" s="1"/>
  <c r="E26" i="56" s="1"/>
  <c r="E27" i="56" s="1"/>
  <c r="E28" i="56" s="1"/>
  <c r="E29" i="56" s="1"/>
  <c r="E30" i="56" s="1"/>
  <c r="E31" i="56" s="1"/>
  <c r="E32" i="56" s="1"/>
  <c r="E33" i="56" s="1"/>
  <c r="E34" i="56" s="1"/>
  <c r="E35" i="56" s="1"/>
  <c r="E36" i="56" s="1"/>
  <c r="F11" i="57"/>
  <c r="E12" i="57"/>
  <c r="E13" i="57" s="1"/>
  <c r="E14" i="57" s="1"/>
  <c r="E15" i="57" s="1"/>
  <c r="E16" i="57" s="1"/>
  <c r="E17" i="57" s="1"/>
  <c r="E18" i="57" s="1"/>
  <c r="E19" i="57" s="1"/>
  <c r="E20" i="57" s="1"/>
  <c r="E21" i="57" s="1"/>
  <c r="E22" i="57" s="1"/>
  <c r="E23" i="57" s="1"/>
  <c r="E24" i="57" s="1"/>
  <c r="E25" i="57" s="1"/>
  <c r="E26" i="57" s="1"/>
  <c r="E27" i="57" s="1"/>
  <c r="E28" i="57" s="1"/>
  <c r="E29" i="57" s="1"/>
  <c r="E30" i="57" s="1"/>
  <c r="E31" i="57" s="1"/>
  <c r="E32" i="57" s="1"/>
  <c r="E33" i="57" s="1"/>
  <c r="E34" i="57" s="1"/>
  <c r="E35" i="57" s="1"/>
  <c r="E36" i="57" s="1"/>
  <c r="D27" i="40"/>
  <c r="D28" i="40" s="1"/>
  <c r="D29" i="40" s="1"/>
  <c r="D30" i="40" s="1"/>
  <c r="D31" i="40" s="1"/>
  <c r="D32" i="40" s="1"/>
  <c r="D33" i="40" s="1"/>
  <c r="D34" i="40" s="1"/>
  <c r="D35" i="40" s="1"/>
  <c r="D36" i="40" s="1"/>
  <c r="B3" i="50"/>
  <c r="C52" i="50" s="1"/>
  <c r="B9" i="50" s="1"/>
  <c r="P12" i="54"/>
  <c r="B3" i="58"/>
  <c r="C52" i="58" s="1"/>
  <c r="B9" i="58" s="1"/>
  <c r="P11" i="52"/>
  <c r="F12" i="59"/>
  <c r="P11" i="50"/>
  <c r="P12" i="50" s="1"/>
  <c r="P11" i="53"/>
  <c r="P12" i="53" s="1"/>
  <c r="P13" i="53" s="1"/>
  <c r="D20" i="62"/>
  <c r="F19" i="62"/>
  <c r="I19" i="62" s="1"/>
  <c r="J19" i="62" s="1"/>
  <c r="F69" i="62"/>
  <c r="F11" i="49"/>
  <c r="J11" i="49" s="1"/>
  <c r="K11" i="49" s="1"/>
  <c r="B3" i="56"/>
  <c r="C52" i="56" s="1"/>
  <c r="B9" i="56" s="1"/>
  <c r="D27" i="61"/>
  <c r="D28" i="61" s="1"/>
  <c r="D29" i="61" s="1"/>
  <c r="D30" i="61" s="1"/>
  <c r="D31" i="61" s="1"/>
  <c r="D32" i="61" s="1"/>
  <c r="D33" i="61" s="1"/>
  <c r="D34" i="61" s="1"/>
  <c r="D35" i="61" s="1"/>
  <c r="D36" i="61" s="1"/>
  <c r="D29" i="53"/>
  <c r="D30" i="53" s="1"/>
  <c r="D31" i="53" s="1"/>
  <c r="D32" i="53" s="1"/>
  <c r="D33" i="53" s="1"/>
  <c r="D34" i="53" s="1"/>
  <c r="D35" i="53" s="1"/>
  <c r="D36" i="53" s="1"/>
  <c r="I11" i="53"/>
  <c r="J11" i="53" s="1"/>
  <c r="D47" i="55"/>
  <c r="B3" i="59"/>
  <c r="C52" i="59" s="1"/>
  <c r="B9" i="59" s="1"/>
  <c r="B3" i="60"/>
  <c r="C52" i="60" s="1"/>
  <c r="B9" i="60" s="1"/>
  <c r="D15" i="49"/>
  <c r="D16" i="49" s="1"/>
  <c r="D17" i="49" s="1"/>
  <c r="D18" i="49" s="1"/>
  <c r="D19" i="49" s="1"/>
  <c r="D20" i="49" s="1"/>
  <c r="D21" i="49" s="1"/>
  <c r="D22" i="49" s="1"/>
  <c r="D23" i="49" s="1"/>
  <c r="D24" i="49" s="1"/>
  <c r="D25" i="49" s="1"/>
  <c r="D26" i="49" s="1"/>
  <c r="D27" i="49" s="1"/>
  <c r="D28" i="49" s="1"/>
  <c r="D29" i="49" s="1"/>
  <c r="B3" i="53"/>
  <c r="C52" i="53" s="1"/>
  <c r="B9" i="53" s="1"/>
  <c r="D24" i="42"/>
  <c r="D25" i="42" s="1"/>
  <c r="D26" i="42" s="1"/>
  <c r="D27" i="42" s="1"/>
  <c r="D28" i="42" s="1"/>
  <c r="D29" i="42" s="1"/>
  <c r="D30" i="42" s="1"/>
  <c r="D31" i="42" s="1"/>
  <c r="D32" i="42" s="1"/>
  <c r="D33" i="42" s="1"/>
  <c r="D34" i="42" s="1"/>
  <c r="D35" i="42" s="1"/>
  <c r="D36" i="42" s="1"/>
  <c r="I11" i="50"/>
  <c r="J11" i="50" s="1"/>
  <c r="B3" i="49"/>
  <c r="C52" i="49" s="1"/>
  <c r="B9" i="49" s="1"/>
  <c r="D30" i="50"/>
  <c r="D31" i="50" s="1"/>
  <c r="D32" i="50" s="1"/>
  <c r="D33" i="50" s="1"/>
  <c r="D34" i="50" s="1"/>
  <c r="D35" i="50" s="1"/>
  <c r="D36" i="50" s="1"/>
  <c r="D27" i="44"/>
  <c r="D28" i="44" s="1"/>
  <c r="D29" i="44" s="1"/>
  <c r="D30" i="44" s="1"/>
  <c r="D31" i="44" s="1"/>
  <c r="D32" i="44" s="1"/>
  <c r="D33" i="44" s="1"/>
  <c r="D34" i="44" s="1"/>
  <c r="D35" i="44" s="1"/>
  <c r="D36" i="44" s="1"/>
  <c r="D47" i="54"/>
  <c r="D27" i="57"/>
  <c r="D28" i="57" s="1"/>
  <c r="D29" i="57" s="1"/>
  <c r="D30" i="57" s="1"/>
  <c r="D31" i="57" s="1"/>
  <c r="D32" i="57" s="1"/>
  <c r="D33" i="57" s="1"/>
  <c r="D34" i="57" s="1"/>
  <c r="D35" i="57" s="1"/>
  <c r="D36" i="57" s="1"/>
  <c r="D29" i="55"/>
  <c r="D30" i="55" s="1"/>
  <c r="D31" i="55" s="1"/>
  <c r="D32" i="55" s="1"/>
  <c r="D33" i="55" s="1"/>
  <c r="D34" i="55" s="1"/>
  <c r="D35" i="55" s="1"/>
  <c r="D36" i="55" s="1"/>
  <c r="D26" i="60"/>
  <c r="D27" i="60" s="1"/>
  <c r="D28" i="60" s="1"/>
  <c r="D29" i="60" s="1"/>
  <c r="D30" i="60" s="1"/>
  <c r="D31" i="60" s="1"/>
  <c r="D32" i="60" s="1"/>
  <c r="D33" i="60" s="1"/>
  <c r="D34" i="60" s="1"/>
  <c r="D35" i="60" s="1"/>
  <c r="D36" i="60" s="1"/>
  <c r="D26" i="56"/>
  <c r="D27" i="56" s="1"/>
  <c r="D28" i="56" s="1"/>
  <c r="D29" i="56" s="1"/>
  <c r="D30" i="56" s="1"/>
  <c r="D31" i="56" s="1"/>
  <c r="D32" i="56" s="1"/>
  <c r="D33" i="56" s="1"/>
  <c r="D34" i="56" s="1"/>
  <c r="D35" i="56" s="1"/>
  <c r="D36" i="56" s="1"/>
  <c r="D25" i="59"/>
  <c r="D26" i="59" s="1"/>
  <c r="D27" i="59" s="1"/>
  <c r="D28" i="59" s="1"/>
  <c r="D29" i="59" s="1"/>
  <c r="D30" i="59" s="1"/>
  <c r="D31" i="59" s="1"/>
  <c r="D32" i="59" s="1"/>
  <c r="D33" i="59" s="1"/>
  <c r="D34" i="59" s="1"/>
  <c r="D35" i="59" s="1"/>
  <c r="D36" i="59" s="1"/>
  <c r="F11" i="61"/>
  <c r="I11" i="61" s="1"/>
  <c r="J11" i="61" s="1"/>
  <c r="C68" i="61"/>
  <c r="D47" i="61"/>
  <c r="I11" i="60"/>
  <c r="J11" i="60" s="1"/>
  <c r="C69" i="60"/>
  <c r="C69" i="59"/>
  <c r="F11" i="59"/>
  <c r="I11" i="59" s="1"/>
  <c r="J11" i="59" s="1"/>
  <c r="I11" i="58"/>
  <c r="J11" i="58" s="1"/>
  <c r="C70" i="58"/>
  <c r="I11" i="57"/>
  <c r="J11" i="57" s="1"/>
  <c r="C70" i="57"/>
  <c r="C70" i="56"/>
  <c r="F11" i="55"/>
  <c r="I11" i="55" s="1"/>
  <c r="J11" i="55" s="1"/>
  <c r="C69" i="55"/>
  <c r="F12" i="54"/>
  <c r="F11" i="54"/>
  <c r="I11" i="54" s="1"/>
  <c r="J11" i="54" s="1"/>
  <c r="C69" i="54"/>
  <c r="C69" i="53"/>
  <c r="F11" i="52"/>
  <c r="I11" i="52" s="1"/>
  <c r="J11" i="52" s="1"/>
  <c r="C68" i="52"/>
  <c r="B3" i="52"/>
  <c r="C52" i="52" s="1"/>
  <c r="B9" i="52" s="1"/>
  <c r="C69" i="50"/>
  <c r="B15" i="49"/>
  <c r="C71" i="49"/>
  <c r="F12" i="57" l="1"/>
  <c r="I12" i="57" s="1"/>
  <c r="J12" i="57" s="1"/>
  <c r="I12" i="54"/>
  <c r="J12" i="54" s="1"/>
  <c r="I12" i="59"/>
  <c r="J12" i="59" s="1"/>
  <c r="P13" i="54"/>
  <c r="F12" i="61"/>
  <c r="D21" i="62"/>
  <c r="F20" i="62"/>
  <c r="I20" i="62" s="1"/>
  <c r="J20" i="62" s="1"/>
  <c r="F70" i="62"/>
  <c r="C69" i="61"/>
  <c r="C70" i="60"/>
  <c r="C70" i="59"/>
  <c r="F12" i="58"/>
  <c r="I12" i="58" s="1"/>
  <c r="J12" i="58" s="1"/>
  <c r="C71" i="58"/>
  <c r="C71" i="57"/>
  <c r="F12" i="56"/>
  <c r="I12" i="56" s="1"/>
  <c r="J12" i="56" s="1"/>
  <c r="C71" i="56"/>
  <c r="I11" i="56"/>
  <c r="J11" i="56" s="1"/>
  <c r="D12" i="55"/>
  <c r="C70" i="55"/>
  <c r="C70" i="54"/>
  <c r="C70" i="53"/>
  <c r="F12" i="53"/>
  <c r="I12" i="53" s="1"/>
  <c r="J12" i="53" s="1"/>
  <c r="C69" i="52"/>
  <c r="P12" i="52"/>
  <c r="F12" i="50"/>
  <c r="I12" i="50" s="1"/>
  <c r="J12" i="50" s="1"/>
  <c r="C70" i="50"/>
  <c r="P13" i="50"/>
  <c r="B16" i="49"/>
  <c r="C72" i="49"/>
  <c r="F13" i="57" l="1"/>
  <c r="I13" i="57" s="1"/>
  <c r="J13" i="57" s="1"/>
  <c r="I12" i="61"/>
  <c r="J12" i="61" s="1"/>
  <c r="P14" i="54"/>
  <c r="P14" i="50"/>
  <c r="F21" i="62"/>
  <c r="I21" i="62" s="1"/>
  <c r="J21" i="62" s="1"/>
  <c r="D22" i="62"/>
  <c r="F71" i="62"/>
  <c r="C70" i="61"/>
  <c r="F12" i="60"/>
  <c r="I12" i="60" s="1"/>
  <c r="J12" i="60" s="1"/>
  <c r="C71" i="60"/>
  <c r="C71" i="59"/>
  <c r="F13" i="59"/>
  <c r="I13" i="59" s="1"/>
  <c r="J13" i="59" s="1"/>
  <c r="F13" i="58"/>
  <c r="I13" i="58" s="1"/>
  <c r="J13" i="58" s="1"/>
  <c r="C72" i="58"/>
  <c r="F14" i="57"/>
  <c r="I14" i="57" s="1"/>
  <c r="J14" i="57" s="1"/>
  <c r="C72" i="57"/>
  <c r="C72" i="56"/>
  <c r="F13" i="56"/>
  <c r="I13" i="56" s="1"/>
  <c r="J13" i="56" s="1"/>
  <c r="D13" i="55"/>
  <c r="F12" i="55"/>
  <c r="I12" i="55" s="1"/>
  <c r="J12" i="55" s="1"/>
  <c r="C71" i="55"/>
  <c r="F13" i="54"/>
  <c r="I13" i="54" s="1"/>
  <c r="J13" i="54" s="1"/>
  <c r="C71" i="54"/>
  <c r="P14" i="53"/>
  <c r="F13" i="53"/>
  <c r="I13" i="53" s="1"/>
  <c r="J13" i="53" s="1"/>
  <c r="C71" i="53"/>
  <c r="P13" i="52"/>
  <c r="C70" i="52"/>
  <c r="F12" i="52"/>
  <c r="I12" i="52" s="1"/>
  <c r="J12" i="52" s="1"/>
  <c r="C71" i="50"/>
  <c r="F13" i="50"/>
  <c r="I13" i="50" s="1"/>
  <c r="J13" i="50" s="1"/>
  <c r="F12" i="49"/>
  <c r="J12" i="49" s="1"/>
  <c r="K12" i="49" s="1"/>
  <c r="B17" i="49"/>
  <c r="C73" i="49"/>
  <c r="P15" i="54" l="1"/>
  <c r="F72" i="62"/>
  <c r="D23" i="62"/>
  <c r="F22" i="62"/>
  <c r="I22" i="62" s="1"/>
  <c r="J22" i="62" s="1"/>
  <c r="F13" i="61"/>
  <c r="I13" i="61" s="1"/>
  <c r="J13" i="61" s="1"/>
  <c r="C71" i="61"/>
  <c r="C72" i="60"/>
  <c r="F13" i="60"/>
  <c r="I13" i="60" s="1"/>
  <c r="J13" i="60" s="1"/>
  <c r="C72" i="59"/>
  <c r="F14" i="59"/>
  <c r="I14" i="59" s="1"/>
  <c r="J14" i="59" s="1"/>
  <c r="C24" i="58"/>
  <c r="D24" i="58" s="1"/>
  <c r="D25" i="58" s="1"/>
  <c r="D26" i="58" s="1"/>
  <c r="D27" i="58" s="1"/>
  <c r="D28" i="58" s="1"/>
  <c r="D29" i="58" s="1"/>
  <c r="D30" i="58" s="1"/>
  <c r="D31" i="58" s="1"/>
  <c r="D32" i="58" s="1"/>
  <c r="D33" i="58" s="1"/>
  <c r="D34" i="58" s="1"/>
  <c r="D35" i="58" s="1"/>
  <c r="D36" i="58" s="1"/>
  <c r="F14" i="58"/>
  <c r="I14" i="58" s="1"/>
  <c r="J14" i="58" s="1"/>
  <c r="C73" i="58"/>
  <c r="F15" i="57"/>
  <c r="I15" i="57" s="1"/>
  <c r="J15" i="57" s="1"/>
  <c r="C73" i="57"/>
  <c r="C73" i="56"/>
  <c r="F14" i="56"/>
  <c r="I14" i="56" s="1"/>
  <c r="J14" i="56" s="1"/>
  <c r="C72" i="55"/>
  <c r="F13" i="55"/>
  <c r="I13" i="55" s="1"/>
  <c r="J13" i="55" s="1"/>
  <c r="D14" i="55"/>
  <c r="F14" i="54"/>
  <c r="I14" i="54" s="1"/>
  <c r="J14" i="54" s="1"/>
  <c r="C72" i="54"/>
  <c r="P15" i="53"/>
  <c r="C72" i="53"/>
  <c r="F14" i="53"/>
  <c r="I14" i="53" s="1"/>
  <c r="J14" i="53" s="1"/>
  <c r="F13" i="52"/>
  <c r="I13" i="52" s="1"/>
  <c r="J13" i="52" s="1"/>
  <c r="P14" i="52"/>
  <c r="C71" i="52"/>
  <c r="C72" i="50"/>
  <c r="P15" i="50"/>
  <c r="F14" i="50"/>
  <c r="I14" i="50" s="1"/>
  <c r="J14" i="50" s="1"/>
  <c r="F13" i="49"/>
  <c r="J13" i="49" s="1"/>
  <c r="K13" i="49" s="1"/>
  <c r="C74" i="49"/>
  <c r="B18" i="49"/>
  <c r="P16" i="54" l="1"/>
  <c r="P16" i="53"/>
  <c r="F73" i="62"/>
  <c r="D24" i="62"/>
  <c r="F23" i="62"/>
  <c r="I23" i="62" s="1"/>
  <c r="J23" i="62" s="1"/>
  <c r="F14" i="61"/>
  <c r="I14" i="61" s="1"/>
  <c r="J14" i="61" s="1"/>
  <c r="C72" i="61"/>
  <c r="F14" i="60"/>
  <c r="I14" i="60" s="1"/>
  <c r="J14" i="60" s="1"/>
  <c r="C73" i="60"/>
  <c r="F15" i="59"/>
  <c r="I15" i="59" s="1"/>
  <c r="J15" i="59" s="1"/>
  <c r="C73" i="59"/>
  <c r="C74" i="58"/>
  <c r="F15" i="58"/>
  <c r="I15" i="58" s="1"/>
  <c r="J15" i="58" s="1"/>
  <c r="F16" i="57"/>
  <c r="I16" i="57" s="1"/>
  <c r="J16" i="57" s="1"/>
  <c r="C74" i="57"/>
  <c r="C74" i="56"/>
  <c r="F15" i="56"/>
  <c r="I15" i="56" s="1"/>
  <c r="J15" i="56" s="1"/>
  <c r="C73" i="55"/>
  <c r="D15" i="55"/>
  <c r="F14" i="55"/>
  <c r="I14" i="55" s="1"/>
  <c r="J14" i="55" s="1"/>
  <c r="C73" i="54"/>
  <c r="F15" i="54"/>
  <c r="I15" i="54" s="1"/>
  <c r="J15" i="54" s="1"/>
  <c r="C73" i="53"/>
  <c r="F15" i="53"/>
  <c r="I15" i="53" s="1"/>
  <c r="J15" i="53" s="1"/>
  <c r="C72" i="52"/>
  <c r="F14" i="52"/>
  <c r="I14" i="52" s="1"/>
  <c r="J14" i="52" s="1"/>
  <c r="P15" i="52"/>
  <c r="F15" i="50"/>
  <c r="I15" i="50" s="1"/>
  <c r="J15" i="50" s="1"/>
  <c r="P16" i="50"/>
  <c r="C73" i="50"/>
  <c r="F66" i="49"/>
  <c r="F14" i="49"/>
  <c r="J14" i="49" s="1"/>
  <c r="K14" i="49" s="1"/>
  <c r="B19" i="49"/>
  <c r="P17" i="54" l="1"/>
  <c r="P17" i="53"/>
  <c r="F74" i="62"/>
  <c r="F24" i="62"/>
  <c r="I24" i="62" s="1"/>
  <c r="J24" i="62" s="1"/>
  <c r="D25" i="62"/>
  <c r="C73" i="61"/>
  <c r="F15" i="61"/>
  <c r="I15" i="61" s="1"/>
  <c r="J15" i="61" s="1"/>
  <c r="F15" i="60"/>
  <c r="I15" i="60" s="1"/>
  <c r="J15" i="60" s="1"/>
  <c r="C74" i="60"/>
  <c r="C74" i="59"/>
  <c r="F16" i="59"/>
  <c r="I16" i="59" s="1"/>
  <c r="J16" i="59" s="1"/>
  <c r="F16" i="58"/>
  <c r="I16" i="58" s="1"/>
  <c r="J16" i="58" s="1"/>
  <c r="F66" i="58"/>
  <c r="F66" i="57"/>
  <c r="F17" i="57"/>
  <c r="I17" i="57" s="1"/>
  <c r="J17" i="57" s="1"/>
  <c r="F66" i="56"/>
  <c r="F16" i="56"/>
  <c r="I16" i="56" s="1"/>
  <c r="J16" i="56" s="1"/>
  <c r="C74" i="55"/>
  <c r="F15" i="55"/>
  <c r="I15" i="55" s="1"/>
  <c r="J15" i="55" s="1"/>
  <c r="D16" i="55"/>
  <c r="C74" i="54"/>
  <c r="F16" i="54"/>
  <c r="I16" i="54" s="1"/>
  <c r="J16" i="54" s="1"/>
  <c r="F16" i="53"/>
  <c r="I16" i="53" s="1"/>
  <c r="J16" i="53" s="1"/>
  <c r="C74" i="53"/>
  <c r="C73" i="52"/>
  <c r="F15" i="52"/>
  <c r="I15" i="52" s="1"/>
  <c r="J15" i="52" s="1"/>
  <c r="P16" i="52"/>
  <c r="C74" i="50"/>
  <c r="F16" i="50"/>
  <c r="I16" i="50" s="1"/>
  <c r="J16" i="50" s="1"/>
  <c r="P17" i="50"/>
  <c r="F67" i="49"/>
  <c r="B20" i="49"/>
  <c r="F15" i="49"/>
  <c r="J15" i="49" s="1"/>
  <c r="K15" i="49" s="1"/>
  <c r="P18" i="54" l="1"/>
  <c r="P19" i="54" s="1"/>
  <c r="P18" i="53"/>
  <c r="P17" i="52"/>
  <c r="F25" i="62"/>
  <c r="I25" i="62" s="1"/>
  <c r="J25" i="62" s="1"/>
  <c r="D26" i="62"/>
  <c r="I66" i="62"/>
  <c r="F16" i="61"/>
  <c r="I16" i="61" s="1"/>
  <c r="J16" i="61" s="1"/>
  <c r="C74" i="61"/>
  <c r="F16" i="60"/>
  <c r="I16" i="60" s="1"/>
  <c r="J16" i="60" s="1"/>
  <c r="F66" i="60"/>
  <c r="F66" i="59"/>
  <c r="F17" i="59"/>
  <c r="I17" i="59" s="1"/>
  <c r="J17" i="59" s="1"/>
  <c r="F17" i="58"/>
  <c r="I17" i="58" s="1"/>
  <c r="J17" i="58" s="1"/>
  <c r="F67" i="58"/>
  <c r="F67" i="57"/>
  <c r="F18" i="57"/>
  <c r="I18" i="57" s="1"/>
  <c r="J18" i="57" s="1"/>
  <c r="F67" i="56"/>
  <c r="F17" i="56"/>
  <c r="I17" i="56" s="1"/>
  <c r="J17" i="56" s="1"/>
  <c r="F66" i="55"/>
  <c r="D17" i="55"/>
  <c r="F16" i="55"/>
  <c r="I16" i="55" s="1"/>
  <c r="J16" i="55" s="1"/>
  <c r="F17" i="54"/>
  <c r="I17" i="54" s="1"/>
  <c r="J17" i="54" s="1"/>
  <c r="F66" i="54"/>
  <c r="F17" i="53"/>
  <c r="I17" i="53" s="1"/>
  <c r="J17" i="53" s="1"/>
  <c r="F66" i="53"/>
  <c r="C74" i="52"/>
  <c r="F16" i="52"/>
  <c r="I16" i="52" s="1"/>
  <c r="J16" i="52" s="1"/>
  <c r="P18" i="50"/>
  <c r="F66" i="50"/>
  <c r="F17" i="50"/>
  <c r="I17" i="50" s="1"/>
  <c r="J17" i="50" s="1"/>
  <c r="B21" i="49"/>
  <c r="F16" i="49"/>
  <c r="J16" i="49" s="1"/>
  <c r="K16" i="49" s="1"/>
  <c r="F68" i="49"/>
  <c r="P19" i="50" l="1"/>
  <c r="F26" i="62"/>
  <c r="I26" i="62" s="1"/>
  <c r="J26" i="62" s="1"/>
  <c r="D27" i="62"/>
  <c r="D28" i="62" s="1"/>
  <c r="I67" i="62"/>
  <c r="F17" i="61"/>
  <c r="I17" i="61" s="1"/>
  <c r="J17" i="61" s="1"/>
  <c r="F66" i="61"/>
  <c r="F17" i="60"/>
  <c r="I17" i="60" s="1"/>
  <c r="J17" i="60" s="1"/>
  <c r="F67" i="60"/>
  <c r="F18" i="59"/>
  <c r="I18" i="59" s="1"/>
  <c r="J18" i="59" s="1"/>
  <c r="F67" i="59"/>
  <c r="F68" i="58"/>
  <c r="F18" i="58"/>
  <c r="I18" i="58" s="1"/>
  <c r="J18" i="58" s="1"/>
  <c r="F19" i="57"/>
  <c r="I19" i="57" s="1"/>
  <c r="J19" i="57" s="1"/>
  <c r="F68" i="57"/>
  <c r="F68" i="56"/>
  <c r="F18" i="56"/>
  <c r="I18" i="56" s="1"/>
  <c r="J18" i="56" s="1"/>
  <c r="F17" i="55"/>
  <c r="I17" i="55" s="1"/>
  <c r="J17" i="55" s="1"/>
  <c r="D18" i="55"/>
  <c r="F67" i="55"/>
  <c r="F18" i="54"/>
  <c r="I18" i="54" s="1"/>
  <c r="J18" i="54" s="1"/>
  <c r="P20" i="54"/>
  <c r="F67" i="54"/>
  <c r="F67" i="53"/>
  <c r="F18" i="53"/>
  <c r="I18" i="53" s="1"/>
  <c r="J18" i="53" s="1"/>
  <c r="P19" i="53"/>
  <c r="F66" i="52"/>
  <c r="F17" i="52"/>
  <c r="I17" i="52" s="1"/>
  <c r="J17" i="52" s="1"/>
  <c r="P18" i="52"/>
  <c r="F18" i="50"/>
  <c r="I18" i="50" s="1"/>
  <c r="J18" i="50" s="1"/>
  <c r="F67" i="50"/>
  <c r="F17" i="49"/>
  <c r="J17" i="49" s="1"/>
  <c r="K17" i="49" s="1"/>
  <c r="F69" i="49"/>
  <c r="B22" i="49"/>
  <c r="F27" i="62" l="1"/>
  <c r="I27" i="62" s="1"/>
  <c r="J27" i="62" s="1"/>
  <c r="P19" i="52"/>
  <c r="I68" i="62"/>
  <c r="F28" i="62"/>
  <c r="I28" i="62" s="1"/>
  <c r="J28" i="62" s="1"/>
  <c r="F18" i="61"/>
  <c r="I18" i="61" s="1"/>
  <c r="J18" i="61" s="1"/>
  <c r="F67" i="61"/>
  <c r="F18" i="60"/>
  <c r="I18" i="60" s="1"/>
  <c r="J18" i="60" s="1"/>
  <c r="F68" i="60"/>
  <c r="F68" i="59"/>
  <c r="F19" i="59"/>
  <c r="I19" i="59" s="1"/>
  <c r="J19" i="59" s="1"/>
  <c r="F69" i="58"/>
  <c r="F19" i="58"/>
  <c r="I19" i="58" s="1"/>
  <c r="J19" i="58" s="1"/>
  <c r="F20" i="57"/>
  <c r="I20" i="57" s="1"/>
  <c r="J20" i="57" s="1"/>
  <c r="F69" i="57"/>
  <c r="F69" i="56"/>
  <c r="F19" i="56"/>
  <c r="I19" i="56" s="1"/>
  <c r="J19" i="56" s="1"/>
  <c r="F68" i="55"/>
  <c r="D19" i="55"/>
  <c r="F18" i="55"/>
  <c r="I18" i="55" s="1"/>
  <c r="J18" i="55" s="1"/>
  <c r="F68" i="54"/>
  <c r="F19" i="54"/>
  <c r="I19" i="54" s="1"/>
  <c r="J19" i="54" s="1"/>
  <c r="F19" i="53"/>
  <c r="I19" i="53" s="1"/>
  <c r="J19" i="53" s="1"/>
  <c r="P20" i="53"/>
  <c r="F68" i="53"/>
  <c r="F18" i="52"/>
  <c r="I18" i="52" s="1"/>
  <c r="J18" i="52" s="1"/>
  <c r="F67" i="52"/>
  <c r="F68" i="50"/>
  <c r="F19" i="50"/>
  <c r="I19" i="50" s="1"/>
  <c r="J19" i="50" s="1"/>
  <c r="P20" i="50"/>
  <c r="F18" i="49"/>
  <c r="J18" i="49" s="1"/>
  <c r="K18" i="49" s="1"/>
  <c r="F70" i="49"/>
  <c r="B23" i="49"/>
  <c r="P20" i="52" l="1"/>
  <c r="P21" i="50"/>
  <c r="I69" i="62"/>
  <c r="F29" i="62"/>
  <c r="I29" i="62" s="1"/>
  <c r="J29" i="62" s="1"/>
  <c r="F19" i="61"/>
  <c r="I19" i="61" s="1"/>
  <c r="J19" i="61" s="1"/>
  <c r="F68" i="61"/>
  <c r="F69" i="60"/>
  <c r="F19" i="60"/>
  <c r="I19" i="60" s="1"/>
  <c r="J19" i="60" s="1"/>
  <c r="F20" i="59"/>
  <c r="I20" i="59" s="1"/>
  <c r="J20" i="59" s="1"/>
  <c r="F69" i="59"/>
  <c r="F70" i="58"/>
  <c r="F20" i="58"/>
  <c r="I20" i="58" s="1"/>
  <c r="J20" i="58" s="1"/>
  <c r="F70" i="57"/>
  <c r="F21" i="57"/>
  <c r="I21" i="57" s="1"/>
  <c r="J21" i="57" s="1"/>
  <c r="F20" i="56"/>
  <c r="I20" i="56" s="1"/>
  <c r="J20" i="56" s="1"/>
  <c r="F70" i="56"/>
  <c r="F19" i="55"/>
  <c r="I19" i="55" s="1"/>
  <c r="J19" i="55" s="1"/>
  <c r="D20" i="55"/>
  <c r="F69" i="55"/>
  <c r="F69" i="54"/>
  <c r="P21" i="54"/>
  <c r="F20" i="54"/>
  <c r="I20" i="54" s="1"/>
  <c r="J20" i="54" s="1"/>
  <c r="F69" i="53"/>
  <c r="F20" i="53"/>
  <c r="I20" i="53" s="1"/>
  <c r="J20" i="53" s="1"/>
  <c r="P21" i="53"/>
  <c r="F19" i="52"/>
  <c r="I19" i="52" s="1"/>
  <c r="J19" i="52" s="1"/>
  <c r="F68" i="52"/>
  <c r="F20" i="50"/>
  <c r="I20" i="50" s="1"/>
  <c r="J20" i="50" s="1"/>
  <c r="F69" i="50"/>
  <c r="B24" i="49"/>
  <c r="B25" i="49" s="1"/>
  <c r="B26" i="49" s="1"/>
  <c r="B27" i="49" s="1"/>
  <c r="B28" i="49" s="1"/>
  <c r="B29" i="49" s="1"/>
  <c r="B30" i="49" s="1"/>
  <c r="B31" i="49" s="1"/>
  <c r="B32" i="49" s="1"/>
  <c r="B33" i="49" s="1"/>
  <c r="B34" i="49" s="1"/>
  <c r="B35" i="49" s="1"/>
  <c r="B36" i="49" s="1"/>
  <c r="F71" i="49"/>
  <c r="F19" i="49"/>
  <c r="J19" i="49" s="1"/>
  <c r="K19" i="49" s="1"/>
  <c r="P22" i="54" l="1"/>
  <c r="P22" i="50"/>
  <c r="F30" i="62"/>
  <c r="I30" i="62" s="1"/>
  <c r="J30" i="62" s="1"/>
  <c r="I70" i="62"/>
  <c r="F20" i="61"/>
  <c r="I20" i="61" s="1"/>
  <c r="J20" i="61" s="1"/>
  <c r="F69" i="61"/>
  <c r="F70" i="60"/>
  <c r="F20" i="60"/>
  <c r="I20" i="60" s="1"/>
  <c r="J20" i="60" s="1"/>
  <c r="F21" i="59"/>
  <c r="I21" i="59" s="1"/>
  <c r="J21" i="59" s="1"/>
  <c r="F70" i="59"/>
  <c r="F21" i="58"/>
  <c r="I21" i="58" s="1"/>
  <c r="J21" i="58" s="1"/>
  <c r="F71" i="58"/>
  <c r="F22" i="57"/>
  <c r="I22" i="57" s="1"/>
  <c r="J22" i="57" s="1"/>
  <c r="F71" i="57"/>
  <c r="F71" i="56"/>
  <c r="F21" i="56"/>
  <c r="I21" i="56" s="1"/>
  <c r="J21" i="56" s="1"/>
  <c r="D21" i="55"/>
  <c r="F20" i="55"/>
  <c r="I20" i="55" s="1"/>
  <c r="J20" i="55" s="1"/>
  <c r="F70" i="55"/>
  <c r="F21" i="54"/>
  <c r="I21" i="54" s="1"/>
  <c r="J21" i="54" s="1"/>
  <c r="F70" i="54"/>
  <c r="P22" i="53"/>
  <c r="F70" i="53"/>
  <c r="F21" i="53"/>
  <c r="I21" i="53" s="1"/>
  <c r="J21" i="53" s="1"/>
  <c r="F69" i="52"/>
  <c r="F20" i="52"/>
  <c r="I20" i="52" s="1"/>
  <c r="J20" i="52" s="1"/>
  <c r="P21" i="52"/>
  <c r="F70" i="50"/>
  <c r="F21" i="50"/>
  <c r="I21" i="50" s="1"/>
  <c r="J21" i="50" s="1"/>
  <c r="F72" i="49"/>
  <c r="F20" i="49"/>
  <c r="J20" i="49" s="1"/>
  <c r="K20" i="49" s="1"/>
  <c r="P22" i="52" l="1"/>
  <c r="P23" i="53"/>
  <c r="P23" i="54"/>
  <c r="I71" i="62"/>
  <c r="F31" i="62"/>
  <c r="I31" i="62" s="1"/>
  <c r="J31" i="62" s="1"/>
  <c r="F70" i="61"/>
  <c r="F21" i="61"/>
  <c r="I21" i="61" s="1"/>
  <c r="J21" i="61" s="1"/>
  <c r="F21" i="60"/>
  <c r="I21" i="60" s="1"/>
  <c r="J21" i="60" s="1"/>
  <c r="F71" i="60"/>
  <c r="F71" i="59"/>
  <c r="F22" i="59"/>
  <c r="I22" i="59" s="1"/>
  <c r="J22" i="59" s="1"/>
  <c r="F22" i="58"/>
  <c r="I22" i="58" s="1"/>
  <c r="J22" i="58" s="1"/>
  <c r="F72" i="58"/>
  <c r="F23" i="57"/>
  <c r="I23" i="57" s="1"/>
  <c r="J23" i="57" s="1"/>
  <c r="F72" i="57"/>
  <c r="F72" i="56"/>
  <c r="F22" i="56"/>
  <c r="I22" i="56" s="1"/>
  <c r="J22" i="56" s="1"/>
  <c r="F71" i="55"/>
  <c r="F21" i="55"/>
  <c r="I21" i="55" s="1"/>
  <c r="J21" i="55" s="1"/>
  <c r="D22" i="55"/>
  <c r="F71" i="54"/>
  <c r="F22" i="54"/>
  <c r="I22" i="54" s="1"/>
  <c r="J22" i="54" s="1"/>
  <c r="F22" i="53"/>
  <c r="I22" i="53" s="1"/>
  <c r="J22" i="53" s="1"/>
  <c r="F71" i="53"/>
  <c r="F70" i="52"/>
  <c r="F21" i="52"/>
  <c r="I21" i="52" s="1"/>
  <c r="J21" i="52" s="1"/>
  <c r="P23" i="50"/>
  <c r="F71" i="50"/>
  <c r="F22" i="50"/>
  <c r="I22" i="50" s="1"/>
  <c r="J22" i="50" s="1"/>
  <c r="F21" i="49"/>
  <c r="J21" i="49" s="1"/>
  <c r="K21" i="49" s="1"/>
  <c r="F73" i="49"/>
  <c r="P24" i="54" l="1"/>
  <c r="P25" i="54" s="1"/>
  <c r="P24" i="53"/>
  <c r="F33" i="62"/>
  <c r="F32" i="62"/>
  <c r="I32" i="62" s="1"/>
  <c r="J32" i="62" s="1"/>
  <c r="I72" i="62"/>
  <c r="F22" i="61"/>
  <c r="I22" i="61" s="1"/>
  <c r="J22" i="61" s="1"/>
  <c r="F71" i="61"/>
  <c r="F22" i="60"/>
  <c r="I22" i="60" s="1"/>
  <c r="J22" i="60" s="1"/>
  <c r="F72" i="60"/>
  <c r="F23" i="59"/>
  <c r="I23" i="59" s="1"/>
  <c r="J23" i="59" s="1"/>
  <c r="F72" i="59"/>
  <c r="F23" i="58"/>
  <c r="I23" i="58" s="1"/>
  <c r="J23" i="58" s="1"/>
  <c r="F73" i="58"/>
  <c r="F73" i="57"/>
  <c r="F24" i="57"/>
  <c r="I24" i="57" s="1"/>
  <c r="J24" i="57" s="1"/>
  <c r="F73" i="56"/>
  <c r="F23" i="56"/>
  <c r="I23" i="56" s="1"/>
  <c r="J23" i="56" s="1"/>
  <c r="D23" i="55"/>
  <c r="F22" i="55"/>
  <c r="I22" i="55" s="1"/>
  <c r="J22" i="55" s="1"/>
  <c r="F72" i="55"/>
  <c r="F72" i="54"/>
  <c r="F23" i="54"/>
  <c r="I23" i="54" s="1"/>
  <c r="J23" i="54" s="1"/>
  <c r="F72" i="53"/>
  <c r="F23" i="53"/>
  <c r="I23" i="53" s="1"/>
  <c r="J23" i="53" s="1"/>
  <c r="F22" i="52"/>
  <c r="I22" i="52" s="1"/>
  <c r="J22" i="52" s="1"/>
  <c r="P23" i="52"/>
  <c r="F71" i="52"/>
  <c r="F72" i="50"/>
  <c r="F23" i="50"/>
  <c r="I23" i="50" s="1"/>
  <c r="J23" i="50" s="1"/>
  <c r="P24" i="50"/>
  <c r="F74" i="49"/>
  <c r="F22" i="49"/>
  <c r="J22" i="49" s="1"/>
  <c r="K22" i="49" s="1"/>
  <c r="I33" i="62" l="1"/>
  <c r="J33" i="62" s="1"/>
  <c r="P25" i="53"/>
  <c r="I73" i="62"/>
  <c r="F23" i="61"/>
  <c r="I23" i="61" s="1"/>
  <c r="J23" i="61" s="1"/>
  <c r="F72" i="61"/>
  <c r="F23" i="60"/>
  <c r="I23" i="60" s="1"/>
  <c r="J23" i="60" s="1"/>
  <c r="F73" i="60"/>
  <c r="F25" i="59"/>
  <c r="F24" i="59"/>
  <c r="I24" i="59" s="1"/>
  <c r="J24" i="59" s="1"/>
  <c r="F73" i="59"/>
  <c r="F24" i="58"/>
  <c r="I24" i="58" s="1"/>
  <c r="J24" i="58" s="1"/>
  <c r="F74" i="58"/>
  <c r="F74" i="57"/>
  <c r="F25" i="57"/>
  <c r="I25" i="57" s="1"/>
  <c r="J25" i="57" s="1"/>
  <c r="F74" i="56"/>
  <c r="F24" i="56"/>
  <c r="I24" i="56" s="1"/>
  <c r="J24" i="56" s="1"/>
  <c r="F23" i="55"/>
  <c r="I23" i="55" s="1"/>
  <c r="J23" i="55" s="1"/>
  <c r="D24" i="55"/>
  <c r="F73" i="55"/>
  <c r="F73" i="54"/>
  <c r="P26" i="54"/>
  <c r="F24" i="54"/>
  <c r="I24" i="54" s="1"/>
  <c r="J24" i="54" s="1"/>
  <c r="F73" i="53"/>
  <c r="F24" i="53"/>
  <c r="I24" i="53" s="1"/>
  <c r="J24" i="53" s="1"/>
  <c r="F72" i="52"/>
  <c r="P24" i="52"/>
  <c r="F23" i="52"/>
  <c r="I23" i="52" s="1"/>
  <c r="J23" i="52" s="1"/>
  <c r="P25" i="50"/>
  <c r="F73" i="50"/>
  <c r="F24" i="50"/>
  <c r="I24" i="50" s="1"/>
  <c r="J24" i="50" s="1"/>
  <c r="F23" i="49"/>
  <c r="J23" i="49" s="1"/>
  <c r="K23" i="49" s="1"/>
  <c r="I66" i="49"/>
  <c r="I25" i="59" l="1"/>
  <c r="J25" i="59" s="1"/>
  <c r="P25" i="52"/>
  <c r="P26" i="53"/>
  <c r="F34" i="62"/>
  <c r="I34" i="62" s="1"/>
  <c r="J34" i="62" s="1"/>
  <c r="I74" i="62"/>
  <c r="F73" i="61"/>
  <c r="F24" i="61"/>
  <c r="I24" i="61" s="1"/>
  <c r="J24" i="61" s="1"/>
  <c r="F24" i="60"/>
  <c r="I24" i="60" s="1"/>
  <c r="J24" i="60" s="1"/>
  <c r="F74" i="60"/>
  <c r="F74" i="59"/>
  <c r="F25" i="58"/>
  <c r="I25" i="58" s="1"/>
  <c r="J25" i="58" s="1"/>
  <c r="I66" i="58"/>
  <c r="I66" i="57"/>
  <c r="F26" i="57"/>
  <c r="I26" i="57" s="1"/>
  <c r="J26" i="57" s="1"/>
  <c r="F25" i="56"/>
  <c r="I25" i="56" s="1"/>
  <c r="J25" i="56" s="1"/>
  <c r="I66" i="56"/>
  <c r="F74" i="55"/>
  <c r="D25" i="55"/>
  <c r="F24" i="55"/>
  <c r="I24" i="55" s="1"/>
  <c r="J24" i="55" s="1"/>
  <c r="F25" i="54"/>
  <c r="I25" i="54" s="1"/>
  <c r="J25" i="54" s="1"/>
  <c r="F74" i="54"/>
  <c r="F25" i="53"/>
  <c r="I25" i="53" s="1"/>
  <c r="J25" i="53" s="1"/>
  <c r="F74" i="53"/>
  <c r="F73" i="52"/>
  <c r="F24" i="52"/>
  <c r="I24" i="52" s="1"/>
  <c r="J24" i="52" s="1"/>
  <c r="F74" i="50"/>
  <c r="F25" i="50"/>
  <c r="I25" i="50" s="1"/>
  <c r="J25" i="50" s="1"/>
  <c r="P26" i="50"/>
  <c r="F24" i="49"/>
  <c r="J24" i="49" s="1"/>
  <c r="K24" i="49" s="1"/>
  <c r="I67" i="49"/>
  <c r="G30" i="49" l="1"/>
  <c r="E30" i="49"/>
  <c r="L30" i="49"/>
  <c r="H30" i="49"/>
  <c r="D30" i="49"/>
  <c r="F27" i="59"/>
  <c r="P27" i="50"/>
  <c r="F27" i="50"/>
  <c r="P27" i="54"/>
  <c r="F28" i="57"/>
  <c r="F36" i="62"/>
  <c r="F35" i="62"/>
  <c r="I35" i="62" s="1"/>
  <c r="J35" i="62" s="1"/>
  <c r="F27" i="57"/>
  <c r="I27" i="57" s="1"/>
  <c r="J27" i="57" s="1"/>
  <c r="F74" i="61"/>
  <c r="F25" i="61"/>
  <c r="I25" i="61" s="1"/>
  <c r="J25" i="61" s="1"/>
  <c r="I66" i="60"/>
  <c r="F25" i="60"/>
  <c r="I25" i="60" s="1"/>
  <c r="J25" i="60" s="1"/>
  <c r="F26" i="59"/>
  <c r="I26" i="59" s="1"/>
  <c r="J26" i="59" s="1"/>
  <c r="I66" i="59"/>
  <c r="F26" i="58"/>
  <c r="I26" i="58" s="1"/>
  <c r="J26" i="58" s="1"/>
  <c r="I67" i="58"/>
  <c r="F27" i="58"/>
  <c r="I27" i="58" s="1"/>
  <c r="J27" i="58" s="1"/>
  <c r="I67" i="57"/>
  <c r="F27" i="56"/>
  <c r="I27" i="56" s="1"/>
  <c r="J27" i="56" s="1"/>
  <c r="F26" i="56"/>
  <c r="I26" i="56" s="1"/>
  <c r="J26" i="56" s="1"/>
  <c r="I67" i="56"/>
  <c r="F25" i="55"/>
  <c r="I25" i="55" s="1"/>
  <c r="J25" i="55" s="1"/>
  <c r="D26" i="55"/>
  <c r="I66" i="55"/>
  <c r="I66" i="54"/>
  <c r="F26" i="54"/>
  <c r="I26" i="54" s="1"/>
  <c r="J26" i="54" s="1"/>
  <c r="I66" i="53"/>
  <c r="P27" i="53"/>
  <c r="F26" i="53"/>
  <c r="I26" i="53" s="1"/>
  <c r="J26" i="53" s="1"/>
  <c r="F25" i="52"/>
  <c r="I25" i="52" s="1"/>
  <c r="J25" i="52" s="1"/>
  <c r="P26" i="52"/>
  <c r="F74" i="52"/>
  <c r="F26" i="50"/>
  <c r="I26" i="50" s="1"/>
  <c r="J26" i="50" s="1"/>
  <c r="I66" i="50"/>
  <c r="I68" i="49"/>
  <c r="F25" i="49"/>
  <c r="J25" i="49" s="1"/>
  <c r="K25" i="49" s="1"/>
  <c r="H31" i="49" l="1"/>
  <c r="L31" i="49"/>
  <c r="E31" i="49"/>
  <c r="D31" i="49"/>
  <c r="G31" i="49"/>
  <c r="P28" i="54"/>
  <c r="I27" i="50"/>
  <c r="J27" i="50" s="1"/>
  <c r="I36" i="62"/>
  <c r="J36" i="62" s="1"/>
  <c r="I28" i="57"/>
  <c r="J28" i="57" s="1"/>
  <c r="F26" i="55"/>
  <c r="I26" i="55" s="1"/>
  <c r="J26" i="55" s="1"/>
  <c r="D27" i="55"/>
  <c r="D28" i="55" s="1"/>
  <c r="F28" i="59"/>
  <c r="I66" i="61"/>
  <c r="F26" i="61"/>
  <c r="I26" i="61" s="1"/>
  <c r="J26" i="61" s="1"/>
  <c r="I67" i="60"/>
  <c r="F26" i="60"/>
  <c r="I26" i="60" s="1"/>
  <c r="J26" i="60" s="1"/>
  <c r="I67" i="59"/>
  <c r="I27" i="59"/>
  <c r="J27" i="59" s="1"/>
  <c r="F28" i="58"/>
  <c r="I28" i="58" s="1"/>
  <c r="J28" i="58" s="1"/>
  <c r="I68" i="58"/>
  <c r="I68" i="57"/>
  <c r="I68" i="56"/>
  <c r="F28" i="56"/>
  <c r="I28" i="56" s="1"/>
  <c r="J28" i="56" s="1"/>
  <c r="I67" i="55"/>
  <c r="I67" i="54"/>
  <c r="F27" i="54"/>
  <c r="I27" i="54" s="1"/>
  <c r="J27" i="54" s="1"/>
  <c r="F27" i="53"/>
  <c r="I27" i="53" s="1"/>
  <c r="J27" i="53" s="1"/>
  <c r="P28" i="53"/>
  <c r="I67" i="53"/>
  <c r="I66" i="52"/>
  <c r="F26" i="52"/>
  <c r="I26" i="52" s="1"/>
  <c r="J26" i="52" s="1"/>
  <c r="P27" i="52"/>
  <c r="I67" i="50"/>
  <c r="P28" i="50"/>
  <c r="I69" i="49"/>
  <c r="F26" i="49"/>
  <c r="J26" i="49" s="1"/>
  <c r="K26" i="49" s="1"/>
  <c r="D32" i="49" l="1"/>
  <c r="E32" i="49"/>
  <c r="L32" i="49"/>
  <c r="G32" i="49"/>
  <c r="H32" i="49"/>
  <c r="F29" i="57"/>
  <c r="I29" i="57" s="1"/>
  <c r="J29" i="57" s="1"/>
  <c r="F27" i="55"/>
  <c r="I27" i="55" s="1"/>
  <c r="J27" i="55" s="1"/>
  <c r="F28" i="61"/>
  <c r="P29" i="54"/>
  <c r="I28" i="59"/>
  <c r="J28" i="59" s="1"/>
  <c r="I67" i="61"/>
  <c r="F27" i="61"/>
  <c r="I27" i="61" s="1"/>
  <c r="J27" i="61" s="1"/>
  <c r="I68" i="60"/>
  <c r="F27" i="60"/>
  <c r="I27" i="60" s="1"/>
  <c r="J27" i="60" s="1"/>
  <c r="I68" i="59"/>
  <c r="F29" i="58"/>
  <c r="I29" i="58" s="1"/>
  <c r="J29" i="58" s="1"/>
  <c r="I69" i="58"/>
  <c r="I69" i="57"/>
  <c r="F29" i="56"/>
  <c r="I29" i="56" s="1"/>
  <c r="J29" i="56" s="1"/>
  <c r="I69" i="56"/>
  <c r="F29" i="55"/>
  <c r="I68" i="55"/>
  <c r="F28" i="55"/>
  <c r="I28" i="55" s="1"/>
  <c r="J28" i="55" s="1"/>
  <c r="F28" i="54"/>
  <c r="I28" i="54" s="1"/>
  <c r="J28" i="54" s="1"/>
  <c r="I68" i="54"/>
  <c r="I68" i="53"/>
  <c r="F28" i="53"/>
  <c r="I28" i="53" s="1"/>
  <c r="J28" i="53" s="1"/>
  <c r="P29" i="53"/>
  <c r="I67" i="52"/>
  <c r="P28" i="52"/>
  <c r="F27" i="52"/>
  <c r="I27" i="52" s="1"/>
  <c r="J27" i="52" s="1"/>
  <c r="F28" i="50"/>
  <c r="I28" i="50" s="1"/>
  <c r="J28" i="50" s="1"/>
  <c r="I68" i="50"/>
  <c r="P29" i="50"/>
  <c r="I70" i="49"/>
  <c r="F27" i="49"/>
  <c r="J27" i="49" s="1"/>
  <c r="K27" i="49" s="1"/>
  <c r="D33" i="49" l="1"/>
  <c r="G33" i="49"/>
  <c r="L33" i="49"/>
  <c r="H33" i="49"/>
  <c r="E33" i="49"/>
  <c r="F30" i="57"/>
  <c r="I30" i="57" s="1"/>
  <c r="J30" i="57" s="1"/>
  <c r="P29" i="52"/>
  <c r="P30" i="53"/>
  <c r="F29" i="52"/>
  <c r="P30" i="54"/>
  <c r="I68" i="61"/>
  <c r="I28" i="61"/>
  <c r="J28" i="61" s="1"/>
  <c r="F28" i="60"/>
  <c r="I28" i="60" s="1"/>
  <c r="J28" i="60" s="1"/>
  <c r="I69" i="60"/>
  <c r="I69" i="59"/>
  <c r="F29" i="59"/>
  <c r="I29" i="59" s="1"/>
  <c r="J29" i="59" s="1"/>
  <c r="I70" i="58"/>
  <c r="F30" i="58"/>
  <c r="I30" i="58" s="1"/>
  <c r="J30" i="58" s="1"/>
  <c r="I70" i="57"/>
  <c r="I70" i="56"/>
  <c r="F30" i="56"/>
  <c r="I30" i="56" s="1"/>
  <c r="J30" i="56" s="1"/>
  <c r="I69" i="55"/>
  <c r="I29" i="55"/>
  <c r="J29" i="55" s="1"/>
  <c r="F29" i="54"/>
  <c r="I29" i="54" s="1"/>
  <c r="J29" i="54" s="1"/>
  <c r="I69" i="54"/>
  <c r="I69" i="53"/>
  <c r="F29" i="53"/>
  <c r="I29" i="53" s="1"/>
  <c r="J29" i="53" s="1"/>
  <c r="F30" i="53"/>
  <c r="I68" i="52"/>
  <c r="F28" i="52"/>
  <c r="I28" i="52" s="1"/>
  <c r="J28" i="52" s="1"/>
  <c r="F29" i="50"/>
  <c r="I29" i="50" s="1"/>
  <c r="J29" i="50" s="1"/>
  <c r="I69" i="50"/>
  <c r="P30" i="50"/>
  <c r="I71" i="49"/>
  <c r="F28" i="49"/>
  <c r="J28" i="49" s="1"/>
  <c r="K28" i="49" s="1"/>
  <c r="D34" i="49" l="1"/>
  <c r="H34" i="49"/>
  <c r="L34" i="49"/>
  <c r="G34" i="49"/>
  <c r="E34" i="49"/>
  <c r="F31" i="57"/>
  <c r="I31" i="57" s="1"/>
  <c r="J31" i="57" s="1"/>
  <c r="P31" i="53"/>
  <c r="I30" i="53"/>
  <c r="J30" i="53" s="1"/>
  <c r="I29" i="52"/>
  <c r="J29" i="52" s="1"/>
  <c r="P31" i="50"/>
  <c r="F29" i="61"/>
  <c r="I29" i="61" s="1"/>
  <c r="J29" i="61" s="1"/>
  <c r="I69" i="61"/>
  <c r="I70" i="60"/>
  <c r="F29" i="60"/>
  <c r="I29" i="60" s="1"/>
  <c r="J29" i="60" s="1"/>
  <c r="I70" i="59"/>
  <c r="F30" i="59"/>
  <c r="I30" i="59" s="1"/>
  <c r="J30" i="59" s="1"/>
  <c r="I71" i="58"/>
  <c r="F31" i="58"/>
  <c r="I31" i="58" s="1"/>
  <c r="J31" i="58" s="1"/>
  <c r="I71" i="57"/>
  <c r="I71" i="56"/>
  <c r="F31" i="56"/>
  <c r="I31" i="56" s="1"/>
  <c r="J31" i="56" s="1"/>
  <c r="I70" i="55"/>
  <c r="F31" i="55"/>
  <c r="F30" i="55"/>
  <c r="I30" i="55" s="1"/>
  <c r="J30" i="55" s="1"/>
  <c r="I70" i="54"/>
  <c r="F30" i="54"/>
  <c r="I30" i="54" s="1"/>
  <c r="J30" i="54" s="1"/>
  <c r="P31" i="54"/>
  <c r="I70" i="53"/>
  <c r="P30" i="52"/>
  <c r="I69" i="52"/>
  <c r="F30" i="50"/>
  <c r="I30" i="50" s="1"/>
  <c r="J30" i="50" s="1"/>
  <c r="I70" i="50"/>
  <c r="F29" i="49"/>
  <c r="J29" i="49" s="1"/>
  <c r="K29" i="49" s="1"/>
  <c r="I72" i="49"/>
  <c r="D35" i="49" l="1"/>
  <c r="G35" i="49"/>
  <c r="L35" i="49"/>
  <c r="H35" i="49"/>
  <c r="E35" i="49"/>
  <c r="P32" i="53"/>
  <c r="F31" i="53"/>
  <c r="I31" i="53" s="1"/>
  <c r="J31" i="53" s="1"/>
  <c r="P31" i="52"/>
  <c r="F31" i="52"/>
  <c r="I31" i="55"/>
  <c r="J31" i="55" s="1"/>
  <c r="I70" i="61"/>
  <c r="F30" i="61"/>
  <c r="I30" i="61" s="1"/>
  <c r="J30" i="61" s="1"/>
  <c r="I71" i="60"/>
  <c r="F30" i="60"/>
  <c r="I30" i="60" s="1"/>
  <c r="J30" i="60" s="1"/>
  <c r="F31" i="59"/>
  <c r="I31" i="59" s="1"/>
  <c r="J31" i="59" s="1"/>
  <c r="I71" i="59"/>
  <c r="F32" i="58"/>
  <c r="I32" i="58" s="1"/>
  <c r="J32" i="58" s="1"/>
  <c r="I72" i="58"/>
  <c r="F32" i="57"/>
  <c r="I32" i="57" s="1"/>
  <c r="J32" i="57" s="1"/>
  <c r="I72" i="57"/>
  <c r="F32" i="56"/>
  <c r="I32" i="56" s="1"/>
  <c r="J32" i="56" s="1"/>
  <c r="I72" i="56"/>
  <c r="I71" i="55"/>
  <c r="F31" i="54"/>
  <c r="I31" i="54" s="1"/>
  <c r="J31" i="54" s="1"/>
  <c r="P32" i="54"/>
  <c r="I71" i="54"/>
  <c r="I71" i="53"/>
  <c r="I70" i="52"/>
  <c r="F30" i="52"/>
  <c r="I30" i="52" s="1"/>
  <c r="J30" i="52" s="1"/>
  <c r="I71" i="50"/>
  <c r="P32" i="50"/>
  <c r="F31" i="50"/>
  <c r="I31" i="50" s="1"/>
  <c r="J31" i="50" s="1"/>
  <c r="I73" i="49"/>
  <c r="D36" i="49" s="1"/>
  <c r="F30" i="49"/>
  <c r="J30" i="49" s="1"/>
  <c r="K30" i="49" s="1"/>
  <c r="H36" i="49" l="1"/>
  <c r="L36" i="49"/>
  <c r="G36" i="49"/>
  <c r="E36" i="49"/>
  <c r="F33" i="57"/>
  <c r="I33" i="57" s="1"/>
  <c r="J33" i="57" s="1"/>
  <c r="P33" i="53"/>
  <c r="I31" i="52"/>
  <c r="J31" i="52" s="1"/>
  <c r="F32" i="52"/>
  <c r="P32" i="52"/>
  <c r="P33" i="54"/>
  <c r="P33" i="50"/>
  <c r="P34" i="50" s="1"/>
  <c r="F31" i="61"/>
  <c r="I31" i="61" s="1"/>
  <c r="J31" i="61" s="1"/>
  <c r="I71" i="61"/>
  <c r="I72" i="60"/>
  <c r="F31" i="60"/>
  <c r="I31" i="60" s="1"/>
  <c r="J31" i="60" s="1"/>
  <c r="I72" i="59"/>
  <c r="F32" i="59"/>
  <c r="I32" i="59" s="1"/>
  <c r="J32" i="59" s="1"/>
  <c r="F33" i="58"/>
  <c r="I33" i="58" s="1"/>
  <c r="J33" i="58" s="1"/>
  <c r="I73" i="58"/>
  <c r="I73" i="57"/>
  <c r="F33" i="56"/>
  <c r="I33" i="56" s="1"/>
  <c r="J33" i="56" s="1"/>
  <c r="I73" i="56"/>
  <c r="I72" i="55"/>
  <c r="F32" i="55"/>
  <c r="I32" i="55" s="1"/>
  <c r="J32" i="55" s="1"/>
  <c r="F32" i="54"/>
  <c r="I32" i="54" s="1"/>
  <c r="J32" i="54" s="1"/>
  <c r="I72" i="54"/>
  <c r="I72" i="53"/>
  <c r="F32" i="53"/>
  <c r="I32" i="53" s="1"/>
  <c r="J32" i="53" s="1"/>
  <c r="I71" i="52"/>
  <c r="F32" i="50"/>
  <c r="I32" i="50" s="1"/>
  <c r="J32" i="50" s="1"/>
  <c r="I72" i="50"/>
  <c r="F31" i="49"/>
  <c r="J31" i="49" s="1"/>
  <c r="K31" i="49" s="1"/>
  <c r="I74" i="49"/>
  <c r="P34" i="53" l="1"/>
  <c r="F34" i="55"/>
  <c r="P34" i="54"/>
  <c r="F32" i="61"/>
  <c r="I32" i="61" s="1"/>
  <c r="J32" i="61" s="1"/>
  <c r="I72" i="61"/>
  <c r="F32" i="60"/>
  <c r="I32" i="60" s="1"/>
  <c r="J32" i="60" s="1"/>
  <c r="F33" i="60"/>
  <c r="I33" i="60" s="1"/>
  <c r="J33" i="60" s="1"/>
  <c r="I73" i="60"/>
  <c r="F33" i="59"/>
  <c r="I33" i="59" s="1"/>
  <c r="J33" i="59" s="1"/>
  <c r="I73" i="59"/>
  <c r="F34" i="58"/>
  <c r="I34" i="58" s="1"/>
  <c r="J34" i="58" s="1"/>
  <c r="I74" i="58"/>
  <c r="I74" i="57"/>
  <c r="F34" i="57"/>
  <c r="I34" i="57" s="1"/>
  <c r="J34" i="57" s="1"/>
  <c r="F34" i="56"/>
  <c r="I34" i="56" s="1"/>
  <c r="J34" i="56" s="1"/>
  <c r="I74" i="56"/>
  <c r="I73" i="55"/>
  <c r="F33" i="55"/>
  <c r="I33" i="55" s="1"/>
  <c r="J33" i="55" s="1"/>
  <c r="I73" i="54"/>
  <c r="F33" i="54"/>
  <c r="I33" i="54" s="1"/>
  <c r="J33" i="54" s="1"/>
  <c r="F33" i="53"/>
  <c r="I33" i="53" s="1"/>
  <c r="J33" i="53" s="1"/>
  <c r="I73" i="53"/>
  <c r="I32" i="52"/>
  <c r="J32" i="52" s="1"/>
  <c r="P33" i="52"/>
  <c r="I72" i="52"/>
  <c r="P35" i="50"/>
  <c r="I73" i="50"/>
  <c r="F33" i="50"/>
  <c r="I33" i="50" s="1"/>
  <c r="J33" i="50" s="1"/>
  <c r="F32" i="49"/>
  <c r="J32" i="49" s="1"/>
  <c r="K32" i="49" s="1"/>
  <c r="P35" i="53" l="1"/>
  <c r="P36" i="53" s="1"/>
  <c r="P35" i="54"/>
  <c r="I34" i="55"/>
  <c r="J34" i="55" s="1"/>
  <c r="I73" i="61"/>
  <c r="F33" i="61"/>
  <c r="I33" i="61" s="1"/>
  <c r="J33" i="61" s="1"/>
  <c r="F34" i="60"/>
  <c r="I34" i="60" s="1"/>
  <c r="J34" i="60" s="1"/>
  <c r="I74" i="60"/>
  <c r="I74" i="59"/>
  <c r="F34" i="59"/>
  <c r="I34" i="59" s="1"/>
  <c r="J34" i="59" s="1"/>
  <c r="F35" i="58"/>
  <c r="I35" i="58" s="1"/>
  <c r="J35" i="58" s="1"/>
  <c r="F35" i="57"/>
  <c r="I35" i="57" s="1"/>
  <c r="J35" i="57" s="1"/>
  <c r="F35" i="56"/>
  <c r="I35" i="56" s="1"/>
  <c r="J35" i="56" s="1"/>
  <c r="I74" i="55"/>
  <c r="F34" i="54"/>
  <c r="I34" i="54" s="1"/>
  <c r="J34" i="54" s="1"/>
  <c r="I74" i="54"/>
  <c r="I74" i="53"/>
  <c r="F34" i="53"/>
  <c r="I34" i="53" s="1"/>
  <c r="J34" i="53" s="1"/>
  <c r="F34" i="52"/>
  <c r="P34" i="52"/>
  <c r="F33" i="52"/>
  <c r="I33" i="52" s="1"/>
  <c r="J33" i="52" s="1"/>
  <c r="I73" i="52"/>
  <c r="F34" i="50"/>
  <c r="I34" i="50" s="1"/>
  <c r="J34" i="50" s="1"/>
  <c r="P36" i="50"/>
  <c r="I74" i="50"/>
  <c r="F33" i="49"/>
  <c r="J33" i="49" s="1"/>
  <c r="K33" i="49" s="1"/>
  <c r="F36" i="56" l="1"/>
  <c r="I36" i="56" s="1"/>
  <c r="J36" i="56" s="1"/>
  <c r="P36" i="54"/>
  <c r="F36" i="57"/>
  <c r="I36" i="57" s="1"/>
  <c r="J36" i="57" s="1"/>
  <c r="F34" i="61"/>
  <c r="I34" i="61" s="1"/>
  <c r="J34" i="61" s="1"/>
  <c r="I74" i="61"/>
  <c r="F35" i="60"/>
  <c r="I35" i="60" s="1"/>
  <c r="J35" i="60" s="1"/>
  <c r="F35" i="59"/>
  <c r="I35" i="59" s="1"/>
  <c r="J35" i="59" s="1"/>
  <c r="F36" i="58"/>
  <c r="I36" i="58" s="1"/>
  <c r="J36" i="58" s="1"/>
  <c r="F36" i="55"/>
  <c r="F35" i="55"/>
  <c r="I35" i="55" s="1"/>
  <c r="J35" i="55" s="1"/>
  <c r="F36" i="54"/>
  <c r="F35" i="54"/>
  <c r="I35" i="54" s="1"/>
  <c r="J35" i="54" s="1"/>
  <c r="F35" i="53"/>
  <c r="I35" i="53" s="1"/>
  <c r="J35" i="53" s="1"/>
  <c r="I34" i="52"/>
  <c r="J34" i="52" s="1"/>
  <c r="P35" i="52"/>
  <c r="I74" i="52"/>
  <c r="F35" i="50"/>
  <c r="I35" i="50" s="1"/>
  <c r="J35" i="50" s="1"/>
  <c r="F34" i="49"/>
  <c r="J34" i="49" s="1"/>
  <c r="K34" i="49" s="1"/>
  <c r="I36" i="54" l="1"/>
  <c r="J36" i="54" s="1"/>
  <c r="F36" i="53"/>
  <c r="I36" i="53" s="1"/>
  <c r="J36" i="53" s="1"/>
  <c r="F36" i="50"/>
  <c r="I36" i="50" s="1"/>
  <c r="J36" i="50" s="1"/>
  <c r="F36" i="61"/>
  <c r="F35" i="61"/>
  <c r="I35" i="61" s="1"/>
  <c r="J35" i="61" s="1"/>
  <c r="F36" i="60"/>
  <c r="I36" i="60" s="1"/>
  <c r="J36" i="60" s="1"/>
  <c r="F36" i="59"/>
  <c r="I36" i="59" s="1"/>
  <c r="J36" i="59" s="1"/>
  <c r="I36" i="55"/>
  <c r="J36" i="55" s="1"/>
  <c r="F36" i="52"/>
  <c r="P36" i="52"/>
  <c r="F35" i="52"/>
  <c r="I35" i="52" s="1"/>
  <c r="J35" i="52" s="1"/>
  <c r="F36" i="49"/>
  <c r="J36" i="49" s="1"/>
  <c r="K36" i="49" s="1"/>
  <c r="F35" i="49"/>
  <c r="J35" i="49" s="1"/>
  <c r="K35" i="49" s="1"/>
  <c r="I36" i="52" l="1"/>
  <c r="J36" i="52" s="1"/>
  <c r="I36" i="61"/>
  <c r="J36" i="61" s="1"/>
  <c r="E11" i="42" l="1"/>
  <c r="E12" i="42" s="1"/>
  <c r="E13" i="42" s="1"/>
  <c r="E14" i="42" s="1"/>
  <c r="E15" i="42" s="1"/>
  <c r="E16" i="42" s="1"/>
  <c r="E17" i="42" s="1"/>
  <c r="E18" i="42" s="1"/>
  <c r="E19" i="42" s="1"/>
  <c r="E20" i="42" s="1"/>
  <c r="E21" i="42" s="1"/>
  <c r="E22" i="42" s="1"/>
  <c r="E23" i="42" s="1"/>
  <c r="E24" i="42" s="1"/>
  <c r="E25" i="42" s="1"/>
  <c r="E26" i="42" s="1"/>
  <c r="E27" i="42" s="1"/>
  <c r="E28" i="42" s="1"/>
  <c r="E29" i="42" s="1"/>
  <c r="E30" i="42" s="1"/>
  <c r="E31" i="42" s="1"/>
  <c r="E32" i="42" s="1"/>
  <c r="E33" i="42" s="1"/>
  <c r="E34" i="42" s="1"/>
  <c r="E35" i="42" s="1"/>
  <c r="E36" i="42" s="1"/>
  <c r="C14" i="43"/>
  <c r="B11" i="43" l="1"/>
  <c r="B12" i="43"/>
  <c r="B13" i="43" s="1"/>
  <c r="H11" i="43" l="1"/>
  <c r="H12" i="43" s="1"/>
  <c r="H13" i="43" s="1"/>
  <c r="H14" i="43" s="1"/>
  <c r="H15" i="43" s="1"/>
  <c r="H16" i="43" s="1"/>
  <c r="H17" i="43" s="1"/>
  <c r="H18" i="43" s="1"/>
  <c r="H19" i="43" s="1"/>
  <c r="H20" i="43" s="1"/>
  <c r="H21" i="43" s="1"/>
  <c r="H22" i="43" s="1"/>
  <c r="H23" i="43" s="1"/>
  <c r="H24" i="43" s="1"/>
  <c r="H25" i="43" s="1"/>
  <c r="H26" i="43" s="1"/>
  <c r="H27" i="43" s="1"/>
  <c r="H28" i="43" s="1"/>
  <c r="H29" i="43" s="1"/>
  <c r="D14" i="43"/>
  <c r="D15" i="43" s="1"/>
  <c r="D16" i="43" s="1"/>
  <c r="D17" i="43" s="1"/>
  <c r="D18" i="43" s="1"/>
  <c r="D19" i="43" s="1"/>
  <c r="D20" i="43" s="1"/>
  <c r="D21" i="43" s="1"/>
  <c r="D22" i="43" s="1"/>
  <c r="D23" i="43" s="1"/>
  <c r="D24" i="43" s="1"/>
  <c r="D25" i="43" s="1"/>
  <c r="D26" i="43" s="1"/>
  <c r="D27" i="43" s="1"/>
  <c r="D28" i="43" s="1"/>
  <c r="D29" i="43" s="1"/>
  <c r="G11" i="43" l="1"/>
  <c r="G12" i="43" s="1"/>
  <c r="G13" i="43" s="1"/>
  <c r="G14" i="43" s="1"/>
  <c r="G15" i="43" s="1"/>
  <c r="G16" i="43" s="1"/>
  <c r="G17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L11" i="43"/>
  <c r="L12" i="43" s="1"/>
  <c r="L13" i="43" s="1"/>
  <c r="L14" i="43" s="1"/>
  <c r="L15" i="43" s="1"/>
  <c r="L16" i="43" s="1"/>
  <c r="L17" i="43" s="1"/>
  <c r="L18" i="43" s="1"/>
  <c r="L19" i="43" s="1"/>
  <c r="L20" i="43" s="1"/>
  <c r="L21" i="43" s="1"/>
  <c r="L22" i="43" s="1"/>
  <c r="L23" i="43" s="1"/>
  <c r="L24" i="43" s="1"/>
  <c r="L25" i="43" s="1"/>
  <c r="L26" i="43" s="1"/>
  <c r="L27" i="43" s="1"/>
  <c r="L28" i="43" s="1"/>
  <c r="L29" i="43" s="1"/>
  <c r="E11" i="43"/>
  <c r="E12" i="43" s="1"/>
  <c r="E13" i="43" s="1"/>
  <c r="E14" i="43" s="1"/>
  <c r="E15" i="43" s="1"/>
  <c r="E16" i="43" s="1"/>
  <c r="E17" i="43" s="1"/>
  <c r="E18" i="43" s="1"/>
  <c r="E19" i="43" s="1"/>
  <c r="E20" i="43" s="1"/>
  <c r="E21" i="43" s="1"/>
  <c r="E22" i="43" s="1"/>
  <c r="E23" i="43" s="1"/>
  <c r="E24" i="43" s="1"/>
  <c r="E25" i="43" s="1"/>
  <c r="E26" i="43" s="1"/>
  <c r="E27" i="43" s="1"/>
  <c r="E28" i="43" s="1"/>
  <c r="E29" i="43" s="1"/>
  <c r="C65" i="62" l="1"/>
  <c r="C65" i="49"/>
  <c r="C65" i="58"/>
  <c r="C65" i="61"/>
  <c r="C65" i="56"/>
  <c r="C65" i="55"/>
  <c r="C65" i="54"/>
  <c r="C65" i="52"/>
  <c r="C65" i="60"/>
  <c r="C65" i="59"/>
  <c r="C65" i="57"/>
  <c r="C65" i="53"/>
  <c r="C65" i="50"/>
  <c r="C11" i="47" l="1"/>
  <c r="C12" i="47" s="1"/>
  <c r="C13" i="47" s="1"/>
  <c r="C14" i="47" s="1"/>
  <c r="C15" i="47" s="1"/>
  <c r="C16" i="47" s="1"/>
  <c r="C17" i="47" s="1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C32" i="47" s="1"/>
  <c r="CX5" i="25"/>
  <c r="C43" i="47" l="1"/>
  <c r="C42" i="47"/>
  <c r="B13" i="47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12" i="47"/>
  <c r="E11" i="47"/>
  <c r="B11" i="47"/>
  <c r="B9" i="47"/>
  <c r="C44" i="47" l="1"/>
  <c r="C10" i="47" l="1"/>
  <c r="E10" i="47" s="1"/>
  <c r="C45" i="47"/>
  <c r="C40" i="47"/>
  <c r="C46" i="47" l="1"/>
  <c r="C47" i="47" l="1"/>
  <c r="E12" i="47" l="1"/>
  <c r="C48" i="47"/>
  <c r="C10" i="25"/>
  <c r="E13" i="47" l="1"/>
  <c r="C49" i="47"/>
  <c r="E14" i="47" l="1"/>
  <c r="F41" i="47"/>
  <c r="E15" i="47" l="1"/>
  <c r="F42" i="47"/>
  <c r="E16" i="47" l="1"/>
  <c r="F43" i="47"/>
  <c r="C67" i="44"/>
  <c r="C68" i="44" s="1"/>
  <c r="D47" i="44"/>
  <c r="D46" i="44"/>
  <c r="C49" i="44"/>
  <c r="D48" i="44"/>
  <c r="C48" i="44"/>
  <c r="C47" i="44"/>
  <c r="C46" i="44"/>
  <c r="C45" i="44"/>
  <c r="B11" i="44"/>
  <c r="B12" i="44" s="1"/>
  <c r="B13" i="44" s="1"/>
  <c r="B14" i="44" s="1"/>
  <c r="P10" i="44"/>
  <c r="D46" i="43"/>
  <c r="C67" i="43"/>
  <c r="C68" i="43" s="1"/>
  <c r="C49" i="43"/>
  <c r="D48" i="43"/>
  <c r="C48" i="43"/>
  <c r="C47" i="43"/>
  <c r="C46" i="43"/>
  <c r="C45" i="43"/>
  <c r="E17" i="47" l="1"/>
  <c r="F44" i="47"/>
  <c r="B3" i="44"/>
  <c r="C52" i="44" s="1"/>
  <c r="B9" i="44" s="1"/>
  <c r="C69" i="44"/>
  <c r="C70" i="44" s="1"/>
  <c r="B15" i="44"/>
  <c r="P11" i="44"/>
  <c r="D47" i="43"/>
  <c r="B3" i="43"/>
  <c r="C52" i="43" s="1"/>
  <c r="B9" i="43" s="1"/>
  <c r="C69" i="43"/>
  <c r="E18" i="47" l="1"/>
  <c r="F45" i="47"/>
  <c r="F11" i="44"/>
  <c r="I11" i="44" s="1"/>
  <c r="J11" i="44" s="1"/>
  <c r="F11" i="43"/>
  <c r="J11" i="43" s="1"/>
  <c r="C71" i="44"/>
  <c r="P12" i="44"/>
  <c r="B16" i="44"/>
  <c r="C70" i="43"/>
  <c r="K11" i="43" l="1"/>
  <c r="E19" i="47"/>
  <c r="F46" i="47"/>
  <c r="F12" i="43"/>
  <c r="J12" i="43" s="1"/>
  <c r="C72" i="44"/>
  <c r="B17" i="44"/>
  <c r="P13" i="44"/>
  <c r="C71" i="43"/>
  <c r="B14" i="43"/>
  <c r="F13" i="43"/>
  <c r="J13" i="43" s="1"/>
  <c r="K12" i="43" l="1"/>
  <c r="E20" i="47"/>
  <c r="F47" i="47"/>
  <c r="F12" i="44"/>
  <c r="I12" i="44" s="1"/>
  <c r="J12" i="44" s="1"/>
  <c r="C73" i="44"/>
  <c r="F13" i="44"/>
  <c r="P14" i="44"/>
  <c r="B18" i="44"/>
  <c r="B15" i="43"/>
  <c r="F14" i="43"/>
  <c r="J14" i="43" s="1"/>
  <c r="C72" i="43"/>
  <c r="K13" i="43"/>
  <c r="K14" i="43" l="1"/>
  <c r="E21" i="47"/>
  <c r="F48" i="47"/>
  <c r="C74" i="44"/>
  <c r="B19" i="44"/>
  <c r="I13" i="44"/>
  <c r="J13" i="44" s="1"/>
  <c r="P15" i="44"/>
  <c r="F14" i="44"/>
  <c r="I14" i="44" s="1"/>
  <c r="J14" i="44" s="1"/>
  <c r="F15" i="43"/>
  <c r="J15" i="43" s="1"/>
  <c r="C73" i="43"/>
  <c r="B16" i="43"/>
  <c r="E22" i="47" l="1"/>
  <c r="F49" i="47"/>
  <c r="F66" i="44"/>
  <c r="F15" i="44"/>
  <c r="B20" i="44"/>
  <c r="P16" i="44"/>
  <c r="B17" i="43"/>
  <c r="C74" i="43"/>
  <c r="F16" i="43"/>
  <c r="J16" i="43" s="1"/>
  <c r="K15" i="43"/>
  <c r="E23" i="47" l="1"/>
  <c r="I41" i="47"/>
  <c r="F67" i="44"/>
  <c r="F16" i="44"/>
  <c r="B21" i="44"/>
  <c r="P17" i="44"/>
  <c r="I15" i="44"/>
  <c r="J15" i="44" s="1"/>
  <c r="F17" i="43"/>
  <c r="J17" i="43" s="1"/>
  <c r="F66" i="43"/>
  <c r="K16" i="43"/>
  <c r="B18" i="43"/>
  <c r="E24" i="47" l="1"/>
  <c r="I42" i="47"/>
  <c r="F68" i="44"/>
  <c r="F17" i="44"/>
  <c r="B22" i="44"/>
  <c r="I16" i="44"/>
  <c r="J16" i="44" s="1"/>
  <c r="P18" i="44"/>
  <c r="F67" i="43"/>
  <c r="F18" i="43"/>
  <c r="J18" i="43" s="1"/>
  <c r="B19" i="43"/>
  <c r="K17" i="43"/>
  <c r="E25" i="47" l="1"/>
  <c r="I43" i="47"/>
  <c r="F69" i="44"/>
  <c r="P19" i="44"/>
  <c r="I17" i="44"/>
  <c r="J17" i="44" s="1"/>
  <c r="F18" i="44"/>
  <c r="B23" i="44"/>
  <c r="F68" i="43"/>
  <c r="F19" i="43"/>
  <c r="J19" i="43" s="1"/>
  <c r="K18" i="43"/>
  <c r="B20" i="43"/>
  <c r="E26" i="47" l="1"/>
  <c r="I44" i="47"/>
  <c r="F70" i="44"/>
  <c r="F19" i="44"/>
  <c r="I19" i="44" s="1"/>
  <c r="J19" i="44" s="1"/>
  <c r="B24" i="44"/>
  <c r="P20" i="44"/>
  <c r="I18" i="44"/>
  <c r="J18" i="44" s="1"/>
  <c r="K19" i="43"/>
  <c r="B21" i="43"/>
  <c r="F20" i="43"/>
  <c r="J20" i="43" s="1"/>
  <c r="F69" i="43"/>
  <c r="E27" i="47" l="1"/>
  <c r="I45" i="47"/>
  <c r="F71" i="44"/>
  <c r="P21" i="44"/>
  <c r="F20" i="44"/>
  <c r="B25" i="44"/>
  <c r="K20" i="43"/>
  <c r="F70" i="43"/>
  <c r="B22" i="43"/>
  <c r="F21" i="43"/>
  <c r="J21" i="43" s="1"/>
  <c r="K21" i="43" l="1"/>
  <c r="E28" i="47"/>
  <c r="I46" i="47"/>
  <c r="F72" i="44"/>
  <c r="B26" i="44"/>
  <c r="F21" i="44"/>
  <c r="I21" i="44" s="1"/>
  <c r="J21" i="44" s="1"/>
  <c r="P22" i="44"/>
  <c r="I20" i="44"/>
  <c r="J20" i="44" s="1"/>
  <c r="B23" i="43"/>
  <c r="F71" i="43"/>
  <c r="F22" i="43"/>
  <c r="J22" i="43" s="1"/>
  <c r="E29" i="47" l="1"/>
  <c r="I47" i="47"/>
  <c r="F73" i="44"/>
  <c r="P23" i="44"/>
  <c r="B27" i="44"/>
  <c r="F22" i="44"/>
  <c r="I22" i="44" s="1"/>
  <c r="J22" i="44" s="1"/>
  <c r="K22" i="43"/>
  <c r="B24" i="43"/>
  <c r="F72" i="43"/>
  <c r="F23" i="43"/>
  <c r="J23" i="43" s="1"/>
  <c r="K23" i="43" l="1"/>
  <c r="E30" i="47"/>
  <c r="I48" i="47"/>
  <c r="F74" i="44"/>
  <c r="B28" i="44"/>
  <c r="P24" i="44"/>
  <c r="F23" i="44"/>
  <c r="I23" i="44" s="1"/>
  <c r="J23" i="44" s="1"/>
  <c r="B25" i="43"/>
  <c r="F73" i="43"/>
  <c r="F24" i="43"/>
  <c r="J24" i="43" s="1"/>
  <c r="K24" i="43" l="1"/>
  <c r="E31" i="47"/>
  <c r="E32" i="47"/>
  <c r="I49" i="47"/>
  <c r="I66" i="44"/>
  <c r="P25" i="44"/>
  <c r="B29" i="44"/>
  <c r="F24" i="44"/>
  <c r="I24" i="44" s="1"/>
  <c r="J24" i="44" s="1"/>
  <c r="F74" i="43"/>
  <c r="F25" i="43"/>
  <c r="J25" i="43" s="1"/>
  <c r="B26" i="43"/>
  <c r="I67" i="44" l="1"/>
  <c r="B30" i="44"/>
  <c r="P26" i="44"/>
  <c r="F25" i="44"/>
  <c r="K25" i="43"/>
  <c r="B27" i="43"/>
  <c r="F26" i="43"/>
  <c r="J26" i="43" s="1"/>
  <c r="I66" i="43"/>
  <c r="I68" i="44" l="1"/>
  <c r="P27" i="44"/>
  <c r="I25" i="44"/>
  <c r="J25" i="44" s="1"/>
  <c r="F26" i="44"/>
  <c r="B31" i="44"/>
  <c r="K26" i="43"/>
  <c r="B28" i="43"/>
  <c r="F27" i="43"/>
  <c r="J27" i="43" s="1"/>
  <c r="I67" i="43"/>
  <c r="K27" i="43" l="1"/>
  <c r="I69" i="44"/>
  <c r="B32" i="44"/>
  <c r="P28" i="44"/>
  <c r="I26" i="44"/>
  <c r="J26" i="44" s="1"/>
  <c r="F27" i="44"/>
  <c r="I27" i="44" s="1"/>
  <c r="J27" i="44" s="1"/>
  <c r="B29" i="43"/>
  <c r="F28" i="43"/>
  <c r="J28" i="43" s="1"/>
  <c r="I68" i="43"/>
  <c r="H30" i="43" l="1"/>
  <c r="E30" i="43"/>
  <c r="L30" i="43"/>
  <c r="G30" i="43"/>
  <c r="D30" i="43"/>
  <c r="I70" i="44"/>
  <c r="B33" i="44"/>
  <c r="F28" i="44"/>
  <c r="P29" i="44"/>
  <c r="K28" i="43"/>
  <c r="B30" i="43"/>
  <c r="F29" i="43"/>
  <c r="J29" i="43" s="1"/>
  <c r="I69" i="43"/>
  <c r="D31" i="43" l="1"/>
  <c r="D32" i="43" s="1"/>
  <c r="G31" i="43"/>
  <c r="L31" i="43"/>
  <c r="E31" i="43"/>
  <c r="H31" i="43"/>
  <c r="I71" i="44"/>
  <c r="B34" i="44"/>
  <c r="F29" i="44"/>
  <c r="P30" i="44"/>
  <c r="I28" i="44"/>
  <c r="J28" i="44" s="1"/>
  <c r="I70" i="43"/>
  <c r="B31" i="43"/>
  <c r="K29" i="43"/>
  <c r="F30" i="43"/>
  <c r="J30" i="43" s="1"/>
  <c r="H32" i="43" l="1"/>
  <c r="E32" i="43"/>
  <c r="L32" i="43"/>
  <c r="G32" i="43"/>
  <c r="D33" i="43"/>
  <c r="I72" i="44"/>
  <c r="B35" i="44"/>
  <c r="I29" i="44"/>
  <c r="J29" i="44" s="1"/>
  <c r="P31" i="44"/>
  <c r="F30" i="44"/>
  <c r="I30" i="44" s="1"/>
  <c r="J30" i="44" s="1"/>
  <c r="B32" i="43"/>
  <c r="K30" i="43"/>
  <c r="I71" i="43"/>
  <c r="F31" i="43"/>
  <c r="J31" i="43" s="1"/>
  <c r="H33" i="43" l="1"/>
  <c r="L33" i="43"/>
  <c r="E33" i="43"/>
  <c r="G33" i="43"/>
  <c r="D34" i="43"/>
  <c r="I73" i="44"/>
  <c r="F31" i="44"/>
  <c r="P32" i="44"/>
  <c r="B36" i="44"/>
  <c r="F32" i="43"/>
  <c r="J32" i="43" s="1"/>
  <c r="I72" i="43"/>
  <c r="K31" i="43"/>
  <c r="B33" i="43"/>
  <c r="E34" i="43" l="1"/>
  <c r="L34" i="43"/>
  <c r="H34" i="43"/>
  <c r="G34" i="43"/>
  <c r="D35" i="43"/>
  <c r="I74" i="44"/>
  <c r="P33" i="44"/>
  <c r="I31" i="44"/>
  <c r="J31" i="44" s="1"/>
  <c r="F32" i="44"/>
  <c r="K32" i="43"/>
  <c r="F33" i="43"/>
  <c r="J33" i="43" s="1"/>
  <c r="B34" i="43"/>
  <c r="I73" i="43"/>
  <c r="H35" i="43" l="1"/>
  <c r="L35" i="43"/>
  <c r="E35" i="43"/>
  <c r="G35" i="43"/>
  <c r="D36" i="43"/>
  <c r="F33" i="44"/>
  <c r="I33" i="44" s="1"/>
  <c r="J33" i="44" s="1"/>
  <c r="I32" i="44"/>
  <c r="J32" i="44" s="1"/>
  <c r="P34" i="44"/>
  <c r="B35" i="43"/>
  <c r="F34" i="43"/>
  <c r="J34" i="43" s="1"/>
  <c r="I74" i="43"/>
  <c r="K33" i="43"/>
  <c r="E36" i="43" l="1"/>
  <c r="L36" i="43"/>
  <c r="H36" i="43"/>
  <c r="G36" i="43"/>
  <c r="P35" i="44"/>
  <c r="F34" i="44"/>
  <c r="I34" i="44" s="1"/>
  <c r="J34" i="44" s="1"/>
  <c r="F35" i="43"/>
  <c r="J35" i="43" s="1"/>
  <c r="K34" i="43"/>
  <c r="B36" i="43"/>
  <c r="F35" i="44" l="1"/>
  <c r="F36" i="44"/>
  <c r="P36" i="44"/>
  <c r="F36" i="43"/>
  <c r="J36" i="43" s="1"/>
  <c r="K35" i="43"/>
  <c r="K36" i="43" l="1"/>
  <c r="I36" i="44"/>
  <c r="J36" i="44" s="1"/>
  <c r="I35" i="44"/>
  <c r="J35" i="44" s="1"/>
  <c r="C67" i="42" l="1"/>
  <c r="C68" i="42" s="1"/>
  <c r="H11" i="42"/>
  <c r="H12" i="42" s="1"/>
  <c r="H13" i="42" s="1"/>
  <c r="H14" i="42" s="1"/>
  <c r="H15" i="42" s="1"/>
  <c r="H16" i="42" s="1"/>
  <c r="H17" i="42" s="1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H34" i="42" s="1"/>
  <c r="H35" i="42" s="1"/>
  <c r="H36" i="42" s="1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P11" i="42" l="1"/>
  <c r="B26" i="42"/>
  <c r="C69" i="42"/>
  <c r="B3" i="42"/>
  <c r="C52" i="42" s="1"/>
  <c r="B9" i="42" s="1"/>
  <c r="D47" i="42"/>
  <c r="P12" i="42" l="1"/>
  <c r="F11" i="42"/>
  <c r="I11" i="42" s="1"/>
  <c r="C70" i="42"/>
  <c r="B27" i="42"/>
  <c r="J11" i="42" l="1"/>
  <c r="P13" i="42"/>
  <c r="P14" i="42" s="1"/>
  <c r="C71" i="42"/>
  <c r="F12" i="42"/>
  <c r="B28" i="42"/>
  <c r="I12" i="42" l="1"/>
  <c r="C72" i="42"/>
  <c r="F13" i="42"/>
  <c r="I13" i="42" s="1"/>
  <c r="B29" i="42"/>
  <c r="P15" i="42"/>
  <c r="J13" i="42" l="1"/>
  <c r="J12" i="42"/>
  <c r="P16" i="42"/>
  <c r="C73" i="42"/>
  <c r="B30" i="42"/>
  <c r="F14" i="42"/>
  <c r="I14" i="42" s="1"/>
  <c r="D46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J14" i="42" l="1"/>
  <c r="C68" i="41"/>
  <c r="P17" i="42"/>
  <c r="C74" i="42"/>
  <c r="B31" i="42"/>
  <c r="F15" i="42"/>
  <c r="I15" i="42" s="1"/>
  <c r="B26" i="41"/>
  <c r="B3" i="41"/>
  <c r="C52" i="41" s="1"/>
  <c r="B9" i="41" s="1"/>
  <c r="D47" i="41"/>
  <c r="C69" i="41"/>
  <c r="J15" i="42" l="1"/>
  <c r="F11" i="41"/>
  <c r="P18" i="42"/>
  <c r="F66" i="42"/>
  <c r="F16" i="42"/>
  <c r="I16" i="42" s="1"/>
  <c r="B32" i="42"/>
  <c r="C70" i="41"/>
  <c r="B27" i="41"/>
  <c r="J16" i="42" l="1"/>
  <c r="F12" i="41"/>
  <c r="F67" i="42"/>
  <c r="P19" i="42"/>
  <c r="F17" i="42"/>
  <c r="I17" i="42" s="1"/>
  <c r="B33" i="42"/>
  <c r="C71" i="41"/>
  <c r="B28" i="41"/>
  <c r="J17" i="42" l="1"/>
  <c r="I12" i="41"/>
  <c r="J12" i="41" s="1"/>
  <c r="I11" i="41"/>
  <c r="J11" i="41" s="1"/>
  <c r="F68" i="42"/>
  <c r="F18" i="42"/>
  <c r="I18" i="42" s="1"/>
  <c r="P20" i="42"/>
  <c r="B34" i="42"/>
  <c r="B29" i="41"/>
  <c r="C72" i="41"/>
  <c r="F13" i="41" l="1"/>
  <c r="I13" i="41" s="1"/>
  <c r="J13" i="41" s="1"/>
  <c r="J18" i="42"/>
  <c r="P21" i="42"/>
  <c r="B35" i="42"/>
  <c r="F19" i="42"/>
  <c r="I19" i="42" s="1"/>
  <c r="F69" i="42"/>
  <c r="C73" i="41"/>
  <c r="F14" i="41"/>
  <c r="I14" i="41" s="1"/>
  <c r="J14" i="41" s="1"/>
  <c r="B30" i="41"/>
  <c r="J19" i="42" l="1"/>
  <c r="B36" i="42"/>
  <c r="F70" i="42"/>
  <c r="F23" i="42"/>
  <c r="F20" i="42"/>
  <c r="I20" i="42" s="1"/>
  <c r="P22" i="42"/>
  <c r="C74" i="41"/>
  <c r="F15" i="41"/>
  <c r="I15" i="41" s="1"/>
  <c r="J15" i="41" s="1"/>
  <c r="B31" i="41"/>
  <c r="I23" i="42" l="1"/>
  <c r="J23" i="42" s="1"/>
  <c r="J20" i="42"/>
  <c r="P23" i="42"/>
  <c r="F21" i="42"/>
  <c r="I21" i="42" s="1"/>
  <c r="F71" i="42"/>
  <c r="F66" i="41"/>
  <c r="B32" i="41"/>
  <c r="F16" i="41"/>
  <c r="I16" i="41" s="1"/>
  <c r="J16" i="41" s="1"/>
  <c r="J21" i="42" l="1"/>
  <c r="P24" i="42"/>
  <c r="F72" i="42"/>
  <c r="F22" i="42"/>
  <c r="I22" i="42" s="1"/>
  <c r="F17" i="41"/>
  <c r="I17" i="41" s="1"/>
  <c r="J17" i="41" s="1"/>
  <c r="B33" i="41"/>
  <c r="F67" i="41"/>
  <c r="J22" i="42" l="1"/>
  <c r="F73" i="42"/>
  <c r="P25" i="42"/>
  <c r="B34" i="41"/>
  <c r="F68" i="41"/>
  <c r="F18" i="41"/>
  <c r="I18" i="41" s="1"/>
  <c r="J18" i="41" s="1"/>
  <c r="P26" i="42" l="1"/>
  <c r="F24" i="42"/>
  <c r="I24" i="42" s="1"/>
  <c r="F74" i="42"/>
  <c r="F69" i="41"/>
  <c r="B35" i="41"/>
  <c r="F19" i="41"/>
  <c r="I19" i="41" s="1"/>
  <c r="J19" i="41" s="1"/>
  <c r="J24" i="42" l="1"/>
  <c r="P27" i="42"/>
  <c r="I66" i="42"/>
  <c r="F25" i="42"/>
  <c r="I25" i="42" s="1"/>
  <c r="F70" i="41"/>
  <c r="B36" i="41"/>
  <c r="F20" i="41"/>
  <c r="I20" i="41" s="1"/>
  <c r="J20" i="41" s="1"/>
  <c r="J25" i="42" l="1"/>
  <c r="I67" i="42"/>
  <c r="F26" i="42"/>
  <c r="I26" i="42" s="1"/>
  <c r="P28" i="42"/>
  <c r="F71" i="41"/>
  <c r="F21" i="41"/>
  <c r="I21" i="41" s="1"/>
  <c r="J21" i="41" s="1"/>
  <c r="J26" i="42" l="1"/>
  <c r="P29" i="42"/>
  <c r="I68" i="42"/>
  <c r="F27" i="42"/>
  <c r="I27" i="42" s="1"/>
  <c r="F72" i="41"/>
  <c r="F22" i="41"/>
  <c r="I22" i="41" s="1"/>
  <c r="J22" i="41" s="1"/>
  <c r="J27" i="42" l="1"/>
  <c r="P30" i="42"/>
  <c r="F28" i="42"/>
  <c r="I28" i="42" s="1"/>
  <c r="I69" i="42"/>
  <c r="F73" i="41"/>
  <c r="F23" i="41"/>
  <c r="I23" i="41" s="1"/>
  <c r="J23" i="41" s="1"/>
  <c r="J28" i="42" l="1"/>
  <c r="P31" i="42"/>
  <c r="I70" i="42"/>
  <c r="F29" i="42"/>
  <c r="I29" i="42" s="1"/>
  <c r="F74" i="41"/>
  <c r="F24" i="41"/>
  <c r="I24" i="41" s="1"/>
  <c r="J24" i="41" s="1"/>
  <c r="J29" i="42" l="1"/>
  <c r="F30" i="42"/>
  <c r="I30" i="42" s="1"/>
  <c r="P32" i="42"/>
  <c r="I71" i="42"/>
  <c r="F25" i="41"/>
  <c r="I25" i="41" s="1"/>
  <c r="J25" i="41" s="1"/>
  <c r="I66" i="41"/>
  <c r="J30" i="42" l="1"/>
  <c r="I72" i="42"/>
  <c r="P33" i="42"/>
  <c r="F31" i="42"/>
  <c r="I31" i="42" s="1"/>
  <c r="I67" i="41"/>
  <c r="F26" i="41"/>
  <c r="I26" i="41" s="1"/>
  <c r="J26" i="41" s="1"/>
  <c r="J31" i="42" l="1"/>
  <c r="F32" i="42"/>
  <c r="I32" i="42" s="1"/>
  <c r="P34" i="42"/>
  <c r="I73" i="42"/>
  <c r="I68" i="41"/>
  <c r="F27" i="41"/>
  <c r="I27" i="41" s="1"/>
  <c r="J27" i="41" s="1"/>
  <c r="J32" i="42" l="1"/>
  <c r="F33" i="42"/>
  <c r="I33" i="42" s="1"/>
  <c r="I74" i="42"/>
  <c r="P35" i="42"/>
  <c r="I69" i="41"/>
  <c r="F28" i="41"/>
  <c r="I28" i="41" s="1"/>
  <c r="J28" i="41" s="1"/>
  <c r="J33" i="42" l="1"/>
  <c r="P36" i="42"/>
  <c r="F34" i="42"/>
  <c r="I34" i="42" s="1"/>
  <c r="I70" i="41"/>
  <c r="F29" i="41"/>
  <c r="I29" i="41" s="1"/>
  <c r="J29" i="41" s="1"/>
  <c r="J34" i="42" l="1"/>
  <c r="F35" i="42"/>
  <c r="I35" i="42" s="1"/>
  <c r="F36" i="42"/>
  <c r="I36" i="42" s="1"/>
  <c r="F30" i="41"/>
  <c r="I30" i="41" s="1"/>
  <c r="J30" i="41" s="1"/>
  <c r="I71" i="41"/>
  <c r="J36" i="42" l="1"/>
  <c r="J35" i="42"/>
  <c r="F31" i="41"/>
  <c r="I31" i="41" s="1"/>
  <c r="J31" i="41" s="1"/>
  <c r="I72" i="41"/>
  <c r="I73" i="41" l="1"/>
  <c r="F32" i="41"/>
  <c r="I32" i="41" s="1"/>
  <c r="J32" i="41" s="1"/>
  <c r="F33" i="41" l="1"/>
  <c r="I33" i="41" s="1"/>
  <c r="J33" i="41" s="1"/>
  <c r="I74" i="41"/>
  <c r="F34" i="41" l="1"/>
  <c r="I34" i="41" s="1"/>
  <c r="J34" i="41" s="1"/>
  <c r="F35" i="41" l="1"/>
  <c r="I35" i="41" s="1"/>
  <c r="J35" i="41" s="1"/>
  <c r="F36" i="41"/>
  <c r="I36" i="41" s="1"/>
  <c r="J36" i="41" s="1"/>
  <c r="C67" i="40" l="1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3" i="40"/>
  <c r="C52" i="40" s="1"/>
  <c r="B9" i="40" s="1"/>
  <c r="D11" i="40" l="1"/>
  <c r="B26" i="40"/>
  <c r="C69" i="40"/>
  <c r="B27" i="40" l="1"/>
  <c r="D12" i="40"/>
  <c r="D13" i="40" s="1"/>
  <c r="F11" i="40"/>
  <c r="C70" i="40"/>
  <c r="F12" i="40" l="1"/>
  <c r="D14" i="40"/>
  <c r="B28" i="40"/>
  <c r="C71" i="40"/>
  <c r="I11" i="40" l="1"/>
  <c r="J11" i="40" s="1"/>
  <c r="I12" i="40"/>
  <c r="J12" i="40" s="1"/>
  <c r="D15" i="40"/>
  <c r="B29" i="40"/>
  <c r="F13" i="40"/>
  <c r="I13" i="40" s="1"/>
  <c r="J13" i="40" s="1"/>
  <c r="C72" i="40"/>
  <c r="F14" i="40"/>
  <c r="I14" i="40" l="1"/>
  <c r="J14" i="40" s="1"/>
  <c r="D16" i="40"/>
  <c r="B30" i="40"/>
  <c r="C73" i="40"/>
  <c r="F15" i="40"/>
  <c r="I15" i="40" s="1"/>
  <c r="J15" i="40" s="1"/>
  <c r="D17" i="40" l="1"/>
  <c r="B31" i="40"/>
  <c r="C74" i="40"/>
  <c r="F16" i="40"/>
  <c r="I16" i="40" l="1"/>
  <c r="J16" i="40" s="1"/>
  <c r="B32" i="40"/>
  <c r="D18" i="40"/>
  <c r="F66" i="40"/>
  <c r="F17" i="40"/>
  <c r="I17" i="40" s="1"/>
  <c r="J17" i="40" s="1"/>
  <c r="B33" i="40" l="1"/>
  <c r="D19" i="40"/>
  <c r="F67" i="40"/>
  <c r="F18" i="40"/>
  <c r="I18" i="40" s="1"/>
  <c r="J18" i="40" s="1"/>
  <c r="D20" i="40" l="1"/>
  <c r="B34" i="40"/>
  <c r="F68" i="40"/>
  <c r="F19" i="40"/>
  <c r="I19" i="40" s="1"/>
  <c r="J19" i="40" s="1"/>
  <c r="D21" i="40" l="1"/>
  <c r="B35" i="40"/>
  <c r="F69" i="40"/>
  <c r="F20" i="40"/>
  <c r="I20" i="40" s="1"/>
  <c r="J20" i="40" s="1"/>
  <c r="B36" i="40" l="1"/>
  <c r="D22" i="40"/>
  <c r="F70" i="40"/>
  <c r="F21" i="40"/>
  <c r="I21" i="40" s="1"/>
  <c r="J21" i="40" s="1"/>
  <c r="D23" i="40" l="1"/>
  <c r="F71" i="40"/>
  <c r="D24" i="40" l="1"/>
  <c r="F72" i="40"/>
  <c r="D25" i="40" l="1"/>
  <c r="F73" i="40"/>
  <c r="D26" i="40" l="1"/>
  <c r="F22" i="40"/>
  <c r="I22" i="40" s="1"/>
  <c r="J22" i="40" s="1"/>
  <c r="F74" i="40"/>
  <c r="I66" i="40" l="1"/>
  <c r="F23" i="40"/>
  <c r="I23" i="40" s="1"/>
  <c r="J23" i="40" s="1"/>
  <c r="F24" i="40" l="1"/>
  <c r="I24" i="40" s="1"/>
  <c r="J24" i="40" s="1"/>
  <c r="I67" i="40"/>
  <c r="I68" i="40" l="1"/>
  <c r="F25" i="40"/>
  <c r="I25" i="40" s="1"/>
  <c r="J25" i="40" s="1"/>
  <c r="F26" i="40" l="1"/>
  <c r="I26" i="40" s="1"/>
  <c r="J26" i="40" s="1"/>
  <c r="I69" i="40"/>
  <c r="I70" i="40" l="1"/>
  <c r="F27" i="40"/>
  <c r="I27" i="40" s="1"/>
  <c r="J27" i="40" s="1"/>
  <c r="I71" i="40" l="1"/>
  <c r="F28" i="40"/>
  <c r="I28" i="40" s="1"/>
  <c r="J28" i="40" s="1"/>
  <c r="F29" i="40" l="1"/>
  <c r="I29" i="40" s="1"/>
  <c r="J29" i="40" s="1"/>
  <c r="I72" i="40"/>
  <c r="I73" i="40" l="1"/>
  <c r="F30" i="40"/>
  <c r="I30" i="40" s="1"/>
  <c r="J30" i="40" s="1"/>
  <c r="F34" i="40" l="1"/>
  <c r="F31" i="40"/>
  <c r="I31" i="40" s="1"/>
  <c r="J31" i="40" s="1"/>
  <c r="I74" i="40"/>
  <c r="I34" i="40" l="1"/>
  <c r="J34" i="40" s="1"/>
  <c r="F35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D9" i="28"/>
  <c r="E9" i="28"/>
  <c r="K343" i="28" l="1"/>
  <c r="K341" i="28"/>
  <c r="D49" i="43"/>
  <c r="D49" i="44"/>
  <c r="D49" i="42"/>
  <c r="D49" i="41"/>
  <c r="D49" i="40"/>
  <c r="K342" i="28"/>
  <c r="C65" i="44" l="1"/>
  <c r="C65" i="43"/>
  <c r="C65" i="42"/>
  <c r="C65" i="41"/>
  <c r="C65" i="40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B43" i="25" l="1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K283" i="28" l="1"/>
  <c r="K287" i="28"/>
  <c r="K291" i="28"/>
  <c r="K295" i="28"/>
  <c r="K299" i="28"/>
  <c r="K303" i="28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B18" i="28" l="1"/>
  <c r="B19" i="28" l="1"/>
  <c r="B20" i="28" l="1"/>
  <c r="B21" i="28" l="1"/>
  <c r="B3" i="31"/>
  <c r="B22" i="28" l="1"/>
  <c r="B23" i="28" l="1"/>
  <c r="B24" i="28" l="1"/>
  <c r="B25" i="28" l="1"/>
  <c r="B26" i="28" l="1"/>
  <c r="B27" i="28" l="1"/>
  <c r="B28" i="28" l="1"/>
  <c r="B29" i="28" l="1"/>
  <c r="B30" i="28" l="1"/>
  <c r="B31" i="28" l="1"/>
  <c r="B32" i="28" l="1"/>
  <c r="B33" i="28" l="1"/>
  <c r="B34" i="28" l="1"/>
  <c r="B35" i="28" l="1"/>
  <c r="B36" i="28" l="1"/>
  <c r="B37" i="28" l="1"/>
  <c r="B38" i="28" l="1"/>
  <c r="B39" i="28" l="1"/>
  <c r="B40" i="28" l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K112" i="28" l="1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K18" i="28" l="1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D26" i="28"/>
  <c r="D24" i="28"/>
  <c r="D22" i="28"/>
  <c r="E20" i="28"/>
  <c r="D18" i="28"/>
  <c r="D16" i="28"/>
  <c r="J9" i="31" l="1"/>
  <c r="J8" i="31" l="1"/>
  <c r="I133" i="31" l="1"/>
  <c r="I253" i="31" s="1"/>
  <c r="I25" i="31"/>
  <c r="I14" i="31"/>
  <c r="K9" i="31"/>
  <c r="I134" i="31" l="1"/>
  <c r="I254" i="31" s="1"/>
  <c r="I145" i="31"/>
  <c r="I265" i="31" s="1"/>
  <c r="I26" i="31"/>
  <c r="I15" i="31"/>
  <c r="I37" i="31"/>
  <c r="I157" i="31" l="1"/>
  <c r="I49" i="31"/>
  <c r="I146" i="31"/>
  <c r="I266" i="31" s="1"/>
  <c r="I38" i="31"/>
  <c r="I135" i="31"/>
  <c r="I255" i="31" s="1"/>
  <c r="I27" i="31"/>
  <c r="I16" i="31"/>
  <c r="I147" i="31" l="1"/>
  <c r="I267" i="31" s="1"/>
  <c r="I39" i="31"/>
  <c r="I169" i="31"/>
  <c r="I61" i="31"/>
  <c r="I136" i="31"/>
  <c r="I256" i="31" s="1"/>
  <c r="I17" i="31"/>
  <c r="I28" i="31"/>
  <c r="I158" i="31"/>
  <c r="I50" i="31"/>
  <c r="I170" i="31" l="1"/>
  <c r="I62" i="31"/>
  <c r="I148" i="31"/>
  <c r="I268" i="31" s="1"/>
  <c r="I40" i="31"/>
  <c r="I159" i="31"/>
  <c r="I51" i="31"/>
  <c r="I137" i="31"/>
  <c r="I257" i="31" s="1"/>
  <c r="I29" i="31"/>
  <c r="I18" i="31"/>
  <c r="I181" i="31"/>
  <c r="I73" i="31"/>
  <c r="I193" i="31" l="1"/>
  <c r="I138" i="31"/>
  <c r="I258" i="31" s="1"/>
  <c r="I19" i="31"/>
  <c r="I30" i="31"/>
  <c r="I182" i="31"/>
  <c r="I74" i="31"/>
  <c r="I85" i="31"/>
  <c r="I149" i="31"/>
  <c r="I269" i="31" s="1"/>
  <c r="I41" i="31"/>
  <c r="I171" i="31"/>
  <c r="I63" i="31"/>
  <c r="I160" i="31"/>
  <c r="I52" i="31"/>
  <c r="I205" i="31" l="1"/>
  <c r="I194" i="31"/>
  <c r="I172" i="31"/>
  <c r="I64" i="31"/>
  <c r="I161" i="31"/>
  <c r="I53" i="31"/>
  <c r="I97" i="31"/>
  <c r="I217" i="31" s="1"/>
  <c r="I150" i="31"/>
  <c r="I270" i="31" s="1"/>
  <c r="I42" i="31"/>
  <c r="I183" i="31"/>
  <c r="I75" i="31"/>
  <c r="I86" i="31"/>
  <c r="I139" i="31"/>
  <c r="I259" i="31" s="1"/>
  <c r="I31" i="31"/>
  <c r="I20" i="31"/>
  <c r="I206" i="31" l="1"/>
  <c r="I195" i="31"/>
  <c r="I151" i="31"/>
  <c r="I271" i="31" s="1"/>
  <c r="I43" i="31"/>
  <c r="I87" i="31"/>
  <c r="I162" i="31"/>
  <c r="I54" i="31"/>
  <c r="I109" i="31"/>
  <c r="I229" i="31" s="1"/>
  <c r="I184" i="31"/>
  <c r="I76" i="31"/>
  <c r="I140" i="31"/>
  <c r="I260" i="31" s="1"/>
  <c r="I21" i="31"/>
  <c r="I32" i="31"/>
  <c r="I98" i="31"/>
  <c r="I218" i="31" s="1"/>
  <c r="I173" i="31"/>
  <c r="I65" i="31"/>
  <c r="I207" i="31" l="1"/>
  <c r="I196" i="31"/>
  <c r="I152" i="31"/>
  <c r="I272" i="31" s="1"/>
  <c r="I44" i="31"/>
  <c r="I174" i="31"/>
  <c r="I66" i="31"/>
  <c r="I185" i="31"/>
  <c r="I77" i="31"/>
  <c r="I110" i="31"/>
  <c r="I230" i="31" s="1"/>
  <c r="I141" i="31"/>
  <c r="I261" i="31" s="1"/>
  <c r="I33" i="31"/>
  <c r="I22" i="31"/>
  <c r="I88" i="31"/>
  <c r="I121" i="31"/>
  <c r="I241" i="31" s="1"/>
  <c r="I99" i="31"/>
  <c r="I219" i="31" s="1"/>
  <c r="I163" i="31"/>
  <c r="I55" i="31"/>
  <c r="I197" i="31" l="1"/>
  <c r="I208" i="31"/>
  <c r="I175" i="31"/>
  <c r="I67" i="31"/>
  <c r="I100" i="31"/>
  <c r="I220" i="31" s="1"/>
  <c r="I153" i="31"/>
  <c r="I273" i="31" s="1"/>
  <c r="I45" i="31"/>
  <c r="I122" i="31"/>
  <c r="I242" i="31" s="1"/>
  <c r="I164" i="31"/>
  <c r="I56" i="31"/>
  <c r="I111" i="31"/>
  <c r="I231" i="31" s="1"/>
  <c r="I142" i="31"/>
  <c r="I262" i="31" s="1"/>
  <c r="I23" i="31"/>
  <c r="I34" i="31"/>
  <c r="I89" i="31"/>
  <c r="I186" i="31"/>
  <c r="I78" i="31"/>
  <c r="I209" i="31" l="1"/>
  <c r="I198" i="31"/>
  <c r="I90" i="31"/>
  <c r="I143" i="31"/>
  <c r="I263" i="31" s="1"/>
  <c r="I35" i="31"/>
  <c r="I24" i="31"/>
  <c r="I123" i="31"/>
  <c r="I243" i="31" s="1"/>
  <c r="I187" i="31"/>
  <c r="I79" i="31"/>
  <c r="I101" i="31"/>
  <c r="I221" i="31" s="1"/>
  <c r="I154" i="31"/>
  <c r="I274" i="31" s="1"/>
  <c r="I46" i="31"/>
  <c r="I176" i="31"/>
  <c r="I68" i="31"/>
  <c r="I165" i="31"/>
  <c r="I57" i="31"/>
  <c r="I112" i="31"/>
  <c r="I232" i="31" s="1"/>
  <c r="I199" i="31" l="1"/>
  <c r="I210" i="31"/>
  <c r="I177" i="31"/>
  <c r="I69" i="31"/>
  <c r="I188" i="31"/>
  <c r="I80" i="31"/>
  <c r="I113" i="31"/>
  <c r="I233" i="31" s="1"/>
  <c r="I91" i="31"/>
  <c r="I155" i="31"/>
  <c r="I275" i="31" s="1"/>
  <c r="I47" i="31"/>
  <c r="I124" i="31"/>
  <c r="I244" i="31" s="1"/>
  <c r="I166" i="31"/>
  <c r="I58" i="31"/>
  <c r="I144" i="31"/>
  <c r="I264" i="31" s="1"/>
  <c r="I36" i="31"/>
  <c r="I102" i="31"/>
  <c r="I222" i="31" s="1"/>
  <c r="I211" i="31" l="1"/>
  <c r="I200" i="31"/>
  <c r="I114" i="31"/>
  <c r="I234" i="31" s="1"/>
  <c r="I103" i="31"/>
  <c r="I223" i="31" s="1"/>
  <c r="I189" i="31"/>
  <c r="I81" i="31"/>
  <c r="I156" i="31"/>
  <c r="I276" i="31" s="1"/>
  <c r="I48" i="31"/>
  <c r="I178" i="31"/>
  <c r="I70" i="31"/>
  <c r="I167" i="31"/>
  <c r="I59" i="31"/>
  <c r="I125" i="31"/>
  <c r="I245" i="31" s="1"/>
  <c r="I92" i="31"/>
  <c r="I212" i="31" l="1"/>
  <c r="I201" i="31"/>
  <c r="I104" i="31"/>
  <c r="I224" i="31" s="1"/>
  <c r="I190" i="31"/>
  <c r="I82" i="31"/>
  <c r="I93" i="31"/>
  <c r="I179" i="31"/>
  <c r="I71" i="31"/>
  <c r="I168" i="31"/>
  <c r="I60" i="31"/>
  <c r="I115" i="31"/>
  <c r="I235" i="31" s="1"/>
  <c r="I126" i="31"/>
  <c r="I246" i="31" s="1"/>
  <c r="I202" i="31" l="1"/>
  <c r="I213" i="31"/>
  <c r="I127" i="31"/>
  <c r="I247" i="31" s="1"/>
  <c r="I191" i="31"/>
  <c r="I83" i="31"/>
  <c r="I105" i="31"/>
  <c r="I225" i="31" s="1"/>
  <c r="I94" i="31"/>
  <c r="I180" i="31"/>
  <c r="I72" i="31"/>
  <c r="I116" i="31"/>
  <c r="I236" i="31" s="1"/>
  <c r="I203" i="31" l="1"/>
  <c r="I214" i="31"/>
  <c r="I117" i="31"/>
  <c r="I237" i="31" s="1"/>
  <c r="I95" i="31"/>
  <c r="I128" i="31"/>
  <c r="I248" i="31" s="1"/>
  <c r="I192" i="31"/>
  <c r="I84" i="31"/>
  <c r="I106" i="31"/>
  <c r="I226" i="31" s="1"/>
  <c r="I215" i="31" l="1"/>
  <c r="I204" i="31"/>
  <c r="I118" i="31"/>
  <c r="I238" i="31" s="1"/>
  <c r="I107" i="31"/>
  <c r="I227" i="31" s="1"/>
  <c r="I96" i="31"/>
  <c r="I129" i="31"/>
  <c r="I249" i="31" s="1"/>
  <c r="I216" i="31" l="1"/>
  <c r="I119" i="31"/>
  <c r="I239" i="31" s="1"/>
  <c r="I108" i="31"/>
  <c r="I228" i="31" s="1"/>
  <c r="I130" i="31"/>
  <c r="I250" i="31" s="1"/>
  <c r="I131" i="31" l="1"/>
  <c r="I251" i="31" s="1"/>
  <c r="I120" i="31"/>
  <c r="I240" i="31" s="1"/>
  <c r="I132" i="31" l="1"/>
  <c r="I252" i="31" s="1"/>
  <c r="B46" i="25" l="1"/>
  <c r="B47" i="25" l="1"/>
  <c r="M16" i="28"/>
  <c r="C9" i="28" l="1"/>
  <c r="C14" i="28" l="1"/>
  <c r="C39" i="28"/>
  <c r="C34" i="28"/>
  <c r="C27" i="28"/>
  <c r="C17" i="28"/>
  <c r="C33" i="28"/>
  <c r="C23" i="28"/>
  <c r="C40" i="28"/>
  <c r="C25" i="28"/>
  <c r="C29" i="28"/>
  <c r="C19" i="28"/>
  <c r="C18" i="28"/>
  <c r="C15" i="28"/>
  <c r="C35" i="28"/>
  <c r="C24" i="28"/>
  <c r="C28" i="28"/>
  <c r="C20" i="28"/>
  <c r="C30" i="28"/>
  <c r="C26" i="28"/>
  <c r="C21" i="28"/>
  <c r="C31" i="28"/>
  <c r="C37" i="28"/>
  <c r="C16" i="28"/>
  <c r="C32" i="28"/>
  <c r="C38" i="28"/>
  <c r="C36" i="28"/>
  <c r="C22" i="28"/>
  <c r="J13" i="31" l="1"/>
  <c r="B13" i="25" s="1"/>
  <c r="B14" i="31"/>
  <c r="L16" i="31"/>
  <c r="L17" i="31" l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B15" i="31"/>
  <c r="J14" i="31"/>
  <c r="O13" i="25"/>
  <c r="B14" i="25"/>
  <c r="BB13" i="25" l="1"/>
  <c r="AX13" i="25"/>
  <c r="AP13" i="25"/>
  <c r="AL13" i="25"/>
  <c r="BA13" i="25"/>
  <c r="AW13" i="25"/>
  <c r="AS13" i="25"/>
  <c r="AZ13" i="25"/>
  <c r="AO13" i="25"/>
  <c r="AV13" i="25"/>
  <c r="AR13" i="25"/>
  <c r="BC13" i="25"/>
  <c r="AM13" i="25"/>
  <c r="AQ13" i="25"/>
  <c r="AY13" i="25"/>
  <c r="AU13" i="25"/>
  <c r="BD13" i="25"/>
  <c r="AT13" i="25"/>
  <c r="B15" i="25"/>
  <c r="O14" i="25"/>
  <c r="BO13" i="25"/>
  <c r="BR13" i="25"/>
  <c r="BK13" i="25"/>
  <c r="BF13" i="25"/>
  <c r="BW13" i="25"/>
  <c r="BY13" i="25"/>
  <c r="BN13" i="25"/>
  <c r="BQ13" i="25"/>
  <c r="BS13" i="25"/>
  <c r="BJ13" i="25"/>
  <c r="BV13" i="25"/>
  <c r="BU13" i="25"/>
  <c r="BM13" i="25"/>
  <c r="CW13" i="25"/>
  <c r="CX13" i="25" s="1"/>
  <c r="CY13" i="25" s="1"/>
  <c r="BI13" i="25"/>
  <c r="BG13" i="25"/>
  <c r="BX13" i="25"/>
  <c r="BT13" i="25"/>
  <c r="BH13" i="25"/>
  <c r="BP13" i="25"/>
  <c r="BL13" i="25"/>
  <c r="J15" i="31"/>
  <c r="B16" i="31"/>
  <c r="L28" i="31"/>
  <c r="AX14" i="25" l="1"/>
  <c r="AP14" i="25"/>
  <c r="BA14" i="25"/>
  <c r="AS14" i="25"/>
  <c r="AO14" i="25"/>
  <c r="AK14" i="25"/>
  <c r="AV14" i="25"/>
  <c r="AN14" i="25"/>
  <c r="AZ14" i="25"/>
  <c r="AR14" i="25"/>
  <c r="AY14" i="25"/>
  <c r="AU14" i="25"/>
  <c r="AQ14" i="25"/>
  <c r="AM14" i="25"/>
  <c r="BC14" i="25"/>
  <c r="AL14" i="25"/>
  <c r="AW14" i="25"/>
  <c r="BD14" i="25"/>
  <c r="BB14" i="25"/>
  <c r="AT14" i="25"/>
  <c r="AN13" i="25"/>
  <c r="CD13" i="25" s="1"/>
  <c r="CJ13" i="25"/>
  <c r="CE13" i="25"/>
  <c r="CS13" i="25"/>
  <c r="CG13" i="25"/>
  <c r="B17" i="31"/>
  <c r="J16" i="31"/>
  <c r="CC13" i="25"/>
  <c r="CF13" i="25"/>
  <c r="CL13" i="25"/>
  <c r="CK13" i="25"/>
  <c r="CQ13" i="25"/>
  <c r="BJ14" i="25"/>
  <c r="BX14" i="25"/>
  <c r="BQ14" i="25"/>
  <c r="BT14" i="25"/>
  <c r="BG14" i="25"/>
  <c r="BU14" i="25"/>
  <c r="BK14" i="25"/>
  <c r="BI14" i="25"/>
  <c r="CW14" i="25"/>
  <c r="CX14" i="25" s="1"/>
  <c r="CY14" i="25" s="1"/>
  <c r="BV14" i="25"/>
  <c r="BO14" i="25"/>
  <c r="BY14" i="25"/>
  <c r="BM14" i="25"/>
  <c r="BL14" i="25"/>
  <c r="BS14" i="25"/>
  <c r="BH14" i="25"/>
  <c r="BN14" i="25"/>
  <c r="BP14" i="25"/>
  <c r="BF14" i="25"/>
  <c r="BW14" i="25"/>
  <c r="BR14" i="25"/>
  <c r="L29" i="31"/>
  <c r="CH13" i="25"/>
  <c r="CM13" i="25"/>
  <c r="CB13" i="25"/>
  <c r="CT13" i="25"/>
  <c r="O15" i="25"/>
  <c r="B16" i="25"/>
  <c r="CR13" i="25"/>
  <c r="CI13" i="25"/>
  <c r="AK13" i="25"/>
  <c r="CN13" i="25"/>
  <c r="CO13" i="25"/>
  <c r="CP13" i="25"/>
  <c r="AT15" i="25" l="1"/>
  <c r="AP15" i="25"/>
  <c r="AW15" i="25"/>
  <c r="AS15" i="25"/>
  <c r="AV15" i="25"/>
  <c r="AO15" i="25"/>
  <c r="AR15" i="25"/>
  <c r="AU15" i="25"/>
  <c r="AY15" i="25"/>
  <c r="AM15" i="25"/>
  <c r="AZ15" i="25"/>
  <c r="AL15" i="25"/>
  <c r="BD15" i="25"/>
  <c r="BA15" i="25"/>
  <c r="AQ15" i="25"/>
  <c r="AN15" i="25"/>
  <c r="AX15" i="25"/>
  <c r="BB15" i="25"/>
  <c r="BC15" i="25"/>
  <c r="CJ14" i="25"/>
  <c r="CE14" i="25"/>
  <c r="CB14" i="25"/>
  <c r="CM14" i="25"/>
  <c r="CF14" i="25"/>
  <c r="CH14" i="25"/>
  <c r="CQ14" i="25"/>
  <c r="CR14" i="25"/>
  <c r="CI14" i="25"/>
  <c r="CO14" i="25"/>
  <c r="CN14" i="25"/>
  <c r="CP14" i="25"/>
  <c r="CK14" i="25"/>
  <c r="CT14" i="25"/>
  <c r="CC14" i="25"/>
  <c r="CL14" i="25"/>
  <c r="CD14" i="25"/>
  <c r="CS14" i="25"/>
  <c r="CG14" i="25"/>
  <c r="L30" i="31"/>
  <c r="J17" i="31"/>
  <c r="B18" i="31"/>
  <c r="BO15" i="25"/>
  <c r="BS15" i="25"/>
  <c r="BX15" i="25"/>
  <c r="BU15" i="25"/>
  <c r="BY15" i="25"/>
  <c r="BM15" i="25"/>
  <c r="BV15" i="25"/>
  <c r="BP15" i="25"/>
  <c r="BJ15" i="25"/>
  <c r="BW15" i="25"/>
  <c r="BL15" i="25"/>
  <c r="CW15" i="25"/>
  <c r="CX15" i="25" s="1"/>
  <c r="CY15" i="25" s="1"/>
  <c r="BN15" i="25"/>
  <c r="BF15" i="25"/>
  <c r="BI15" i="25"/>
  <c r="BR15" i="25"/>
  <c r="BH15" i="25"/>
  <c r="BQ15" i="25"/>
  <c r="BT15" i="25"/>
  <c r="BG15" i="25"/>
  <c r="BK15" i="25"/>
  <c r="CA13" i="25"/>
  <c r="CU13" i="25" s="1"/>
  <c r="C13" i="25" s="1"/>
  <c r="CA14" i="25"/>
  <c r="O16" i="25"/>
  <c r="B17" i="25"/>
  <c r="AX16" i="25" l="1"/>
  <c r="AP16" i="25"/>
  <c r="AL16" i="25"/>
  <c r="BA16" i="25"/>
  <c r="AS16" i="25"/>
  <c r="AK16" i="25"/>
  <c r="AZ16" i="25"/>
  <c r="AQ16" i="25"/>
  <c r="AY16" i="25"/>
  <c r="BC16" i="25"/>
  <c r="AU16" i="25"/>
  <c r="AW16" i="25"/>
  <c r="AR16" i="25"/>
  <c r="AN16" i="25"/>
  <c r="AV16" i="25"/>
  <c r="AM16" i="25"/>
  <c r="BD16" i="25"/>
  <c r="AO16" i="25"/>
  <c r="BB16" i="25"/>
  <c r="AT16" i="25"/>
  <c r="CJ15" i="25"/>
  <c r="CE15" i="25"/>
  <c r="CQ15" i="25"/>
  <c r="CO15" i="25"/>
  <c r="CC15" i="25"/>
  <c r="CM15" i="25"/>
  <c r="CB15" i="25"/>
  <c r="CI15" i="25"/>
  <c r="CF15" i="25"/>
  <c r="CS15" i="25"/>
  <c r="CU14" i="25"/>
  <c r="C14" i="25" s="1"/>
  <c r="CN15" i="25"/>
  <c r="AK15" i="25"/>
  <c r="CL15" i="25"/>
  <c r="CH15" i="25"/>
  <c r="CG15" i="25"/>
  <c r="CT15" i="25"/>
  <c r="CD15" i="25"/>
  <c r="CR15" i="25"/>
  <c r="CK15" i="25"/>
  <c r="CP15" i="25"/>
  <c r="B18" i="25"/>
  <c r="O17" i="25"/>
  <c r="BJ16" i="25"/>
  <c r="BL16" i="25"/>
  <c r="BK16" i="25"/>
  <c r="BQ16" i="25"/>
  <c r="BS16" i="25"/>
  <c r="BW16" i="25"/>
  <c r="BH16" i="25"/>
  <c r="BP16" i="25"/>
  <c r="BR16" i="25"/>
  <c r="BV16" i="25"/>
  <c r="BT16" i="25"/>
  <c r="BN16" i="25"/>
  <c r="CW16" i="25"/>
  <c r="CX16" i="25" s="1"/>
  <c r="CY16" i="25" s="1"/>
  <c r="BG16" i="25"/>
  <c r="BF16" i="25"/>
  <c r="BM16" i="25"/>
  <c r="BI16" i="25"/>
  <c r="BY16" i="25"/>
  <c r="BU16" i="25"/>
  <c r="BX16" i="25"/>
  <c r="BO16" i="25"/>
  <c r="J18" i="31"/>
  <c r="B19" i="31"/>
  <c r="L31" i="31"/>
  <c r="AX17" i="25" l="1"/>
  <c r="AP17" i="25"/>
  <c r="BA17" i="25"/>
  <c r="AS17" i="25"/>
  <c r="AO17" i="25"/>
  <c r="AK17" i="25"/>
  <c r="BD17" i="25"/>
  <c r="AV17" i="25"/>
  <c r="AR17" i="25"/>
  <c r="AN17" i="25"/>
  <c r="BC17" i="25"/>
  <c r="AY17" i="25"/>
  <c r="AU17" i="25"/>
  <c r="AQ17" i="25"/>
  <c r="AM17" i="25"/>
  <c r="AL17" i="25"/>
  <c r="AW17" i="25"/>
  <c r="BB17" i="25"/>
  <c r="AT17" i="25"/>
  <c r="AZ17" i="25"/>
  <c r="CA15" i="25"/>
  <c r="CU15" i="25" s="1"/>
  <c r="C15" i="25" s="1"/>
  <c r="CJ16" i="25"/>
  <c r="CE16" i="25"/>
  <c r="CT16" i="25"/>
  <c r="CS16" i="25"/>
  <c r="CI16" i="25"/>
  <c r="CA16" i="25"/>
  <c r="CP16" i="25"/>
  <c r="CD16" i="25"/>
  <c r="CB16" i="25"/>
  <c r="CO16" i="25"/>
  <c r="CR16" i="25"/>
  <c r="CN16" i="25"/>
  <c r="CQ16" i="25"/>
  <c r="CL16" i="25"/>
  <c r="CH16" i="25"/>
  <c r="CM16" i="25"/>
  <c r="CF16" i="25"/>
  <c r="CK16" i="25"/>
  <c r="CC16" i="25"/>
  <c r="CG16" i="25"/>
  <c r="B20" i="31"/>
  <c r="J19" i="31"/>
  <c r="BN17" i="25"/>
  <c r="BY17" i="25"/>
  <c r="BW17" i="25"/>
  <c r="BU17" i="25"/>
  <c r="CW17" i="25"/>
  <c r="CX17" i="25" s="1"/>
  <c r="CY17" i="25" s="1"/>
  <c r="BV17" i="25"/>
  <c r="BQ17" i="25"/>
  <c r="BX17" i="25"/>
  <c r="BM17" i="25"/>
  <c r="BR17" i="25"/>
  <c r="BT17" i="25"/>
  <c r="BJ17" i="25"/>
  <c r="BF17" i="25"/>
  <c r="BL17" i="25"/>
  <c r="BO17" i="25"/>
  <c r="BS17" i="25"/>
  <c r="BH17" i="25"/>
  <c r="BI17" i="25"/>
  <c r="BP17" i="25"/>
  <c r="BG17" i="25"/>
  <c r="BK17" i="25"/>
  <c r="L32" i="31"/>
  <c r="B19" i="25"/>
  <c r="O18" i="25"/>
  <c r="BA18" i="25" l="1"/>
  <c r="AW18" i="25"/>
  <c r="AS18" i="25"/>
  <c r="AZ18" i="25"/>
  <c r="AU18" i="25"/>
  <c r="AP18" i="25"/>
  <c r="AL18" i="25"/>
  <c r="BD18" i="25"/>
  <c r="AY18" i="25"/>
  <c r="AO18" i="25"/>
  <c r="AK18" i="25"/>
  <c r="BC18" i="25"/>
  <c r="AN18" i="25"/>
  <c r="BB18" i="25"/>
  <c r="AV18" i="25"/>
  <c r="AQ18" i="25"/>
  <c r="AM18" i="25"/>
  <c r="AR18" i="25"/>
  <c r="AT18" i="25"/>
  <c r="AX18" i="25"/>
  <c r="CJ17" i="25"/>
  <c r="CC17" i="25"/>
  <c r="CE17" i="25"/>
  <c r="CF17" i="25"/>
  <c r="CD17" i="25"/>
  <c r="CN17" i="25"/>
  <c r="CK17" i="25"/>
  <c r="CT17" i="25"/>
  <c r="CR17" i="25"/>
  <c r="CM17" i="25"/>
  <c r="CA17" i="25"/>
  <c r="CU16" i="25"/>
  <c r="C16" i="25" s="1"/>
  <c r="CI17" i="25"/>
  <c r="CH17" i="25"/>
  <c r="CS17" i="25"/>
  <c r="CP17" i="25"/>
  <c r="CB17" i="25"/>
  <c r="CG17" i="25"/>
  <c r="CL17" i="25"/>
  <c r="CO17" i="25"/>
  <c r="CQ17" i="25"/>
  <c r="O19" i="25"/>
  <c r="B20" i="25"/>
  <c r="BJ18" i="25"/>
  <c r="BP18" i="25"/>
  <c r="BV18" i="25"/>
  <c r="BY18" i="25"/>
  <c r="BG18" i="25"/>
  <c r="BT18" i="25"/>
  <c r="BO18" i="25"/>
  <c r="BQ18" i="25"/>
  <c r="BL18" i="25"/>
  <c r="BI18" i="25"/>
  <c r="BF18" i="25"/>
  <c r="BN18" i="25"/>
  <c r="BK18" i="25"/>
  <c r="BM18" i="25"/>
  <c r="BX18" i="25"/>
  <c r="BU18" i="25"/>
  <c r="CW18" i="25"/>
  <c r="CX18" i="25" s="1"/>
  <c r="CY18" i="25" s="1"/>
  <c r="BS18" i="25"/>
  <c r="BW18" i="25"/>
  <c r="BH18" i="25"/>
  <c r="BR18" i="25"/>
  <c r="L33" i="31"/>
  <c r="J20" i="31"/>
  <c r="B21" i="31"/>
  <c r="AW19" i="25" l="1"/>
  <c r="AS19" i="25"/>
  <c r="AO19" i="25"/>
  <c r="BB19" i="25"/>
  <c r="AQ19" i="25"/>
  <c r="AZ19" i="25"/>
  <c r="AU19" i="25"/>
  <c r="AP19" i="25"/>
  <c r="AY19" i="25"/>
  <c r="AN19" i="25"/>
  <c r="AT19" i="25"/>
  <c r="BC19" i="25"/>
  <c r="AX19" i="25"/>
  <c r="AM19" i="25"/>
  <c r="AR19" i="25"/>
  <c r="AL19" i="25"/>
  <c r="AK19" i="25"/>
  <c r="BD19" i="25"/>
  <c r="BA19" i="25"/>
  <c r="AV19" i="25"/>
  <c r="CJ18" i="25"/>
  <c r="CE18" i="25"/>
  <c r="CM18" i="25"/>
  <c r="CT18" i="25"/>
  <c r="CA18" i="25"/>
  <c r="CQ18" i="25"/>
  <c r="CP18" i="25"/>
  <c r="CS18" i="25"/>
  <c r="CF18" i="25"/>
  <c r="CL18" i="25"/>
  <c r="CC18" i="25"/>
  <c r="CN18" i="25"/>
  <c r="CO18" i="25"/>
  <c r="CI18" i="25"/>
  <c r="CU17" i="25"/>
  <c r="C17" i="25" s="1"/>
  <c r="CH18" i="25"/>
  <c r="CG18" i="25"/>
  <c r="CR18" i="25"/>
  <c r="CD18" i="25"/>
  <c r="CK18" i="25"/>
  <c r="CB18" i="25"/>
  <c r="B22" i="31"/>
  <c r="J21" i="31"/>
  <c r="B21" i="25"/>
  <c r="O20" i="25"/>
  <c r="L34" i="31"/>
  <c r="BN19" i="25"/>
  <c r="BF19" i="25"/>
  <c r="BU19" i="25"/>
  <c r="BH19" i="25"/>
  <c r="BR19" i="25"/>
  <c r="BX19" i="25"/>
  <c r="BV19" i="25"/>
  <c r="BG19" i="25"/>
  <c r="BO19" i="25"/>
  <c r="BQ19" i="25"/>
  <c r="BL19" i="25"/>
  <c r="BW19" i="25"/>
  <c r="BI19" i="25"/>
  <c r="BT19" i="25"/>
  <c r="BY19" i="25"/>
  <c r="CW19" i="25"/>
  <c r="CX19" i="25" s="1"/>
  <c r="CY19" i="25" s="1"/>
  <c r="BP19" i="25"/>
  <c r="BS19" i="25"/>
  <c r="BJ19" i="25"/>
  <c r="BK19" i="25"/>
  <c r="BM19" i="25"/>
  <c r="AW20" i="25" l="1"/>
  <c r="AO20" i="25"/>
  <c r="BD20" i="25"/>
  <c r="BC20" i="25"/>
  <c r="AX20" i="25"/>
  <c r="AV20" i="25"/>
  <c r="AL20" i="25"/>
  <c r="AP20" i="25"/>
  <c r="AY20" i="25"/>
  <c r="AT20" i="25"/>
  <c r="AN20" i="25"/>
  <c r="AK20" i="25"/>
  <c r="BB20" i="25"/>
  <c r="AU20" i="25"/>
  <c r="AM20" i="25"/>
  <c r="AR20" i="25"/>
  <c r="AQ20" i="25"/>
  <c r="BA20" i="25"/>
  <c r="AS20" i="25"/>
  <c r="AZ20" i="25"/>
  <c r="CE19" i="25"/>
  <c r="CJ19" i="25"/>
  <c r="CF19" i="25"/>
  <c r="CT19" i="25"/>
  <c r="CN19" i="25"/>
  <c r="CK19" i="25"/>
  <c r="CR19" i="25"/>
  <c r="CI19" i="25"/>
  <c r="CD19" i="25"/>
  <c r="CH19" i="25"/>
  <c r="CL19" i="25"/>
  <c r="CU18" i="25"/>
  <c r="C18" i="25" s="1"/>
  <c r="CO19" i="25"/>
  <c r="CG19" i="25"/>
  <c r="CB19" i="25"/>
  <c r="CC19" i="25"/>
  <c r="CQ19" i="25"/>
  <c r="CP19" i="25"/>
  <c r="CS19" i="25"/>
  <c r="CA19" i="25"/>
  <c r="CM19" i="25"/>
  <c r="BJ20" i="25"/>
  <c r="BV20" i="25"/>
  <c r="BX20" i="25"/>
  <c r="BT20" i="25"/>
  <c r="BR20" i="25"/>
  <c r="BK20" i="25"/>
  <c r="BG20" i="25"/>
  <c r="BM20" i="25"/>
  <c r="BL20" i="25"/>
  <c r="BO20" i="25"/>
  <c r="BU20" i="25"/>
  <c r="BY20" i="25"/>
  <c r="BF20" i="25"/>
  <c r="BI20" i="25"/>
  <c r="BP20" i="25"/>
  <c r="BS20" i="25"/>
  <c r="BN20" i="25"/>
  <c r="BW20" i="25"/>
  <c r="BQ20" i="25"/>
  <c r="CW20" i="25"/>
  <c r="CX20" i="25" s="1"/>
  <c r="CY20" i="25" s="1"/>
  <c r="BH20" i="25"/>
  <c r="J22" i="31"/>
  <c r="B23" i="31"/>
  <c r="B22" i="25"/>
  <c r="O21" i="25"/>
  <c r="L35" i="31"/>
  <c r="AW21" i="25" l="1"/>
  <c r="AS21" i="25"/>
  <c r="AO21" i="25"/>
  <c r="AZ21" i="25"/>
  <c r="AV21" i="25"/>
  <c r="AN21" i="25"/>
  <c r="AY21" i="25"/>
  <c r="AQ21" i="25"/>
  <c r="BC21" i="25"/>
  <c r="AU21" i="25"/>
  <c r="AM21" i="25"/>
  <c r="AL21" i="25"/>
  <c r="AT21" i="25"/>
  <c r="BB21" i="25"/>
  <c r="AP21" i="25"/>
  <c r="AR21" i="25"/>
  <c r="AX21" i="25"/>
  <c r="AK21" i="25"/>
  <c r="BD21" i="25"/>
  <c r="BA21" i="25"/>
  <c r="CJ20" i="25"/>
  <c r="CE20" i="25"/>
  <c r="CP20" i="25"/>
  <c r="CI20" i="25"/>
  <c r="CM20" i="25"/>
  <c r="CN20" i="25"/>
  <c r="CQ20" i="25"/>
  <c r="CC20" i="25"/>
  <c r="CR20" i="25"/>
  <c r="CD20" i="25"/>
  <c r="CK20" i="25"/>
  <c r="CL20" i="25"/>
  <c r="CT20" i="25"/>
  <c r="CG20" i="25"/>
  <c r="CO20" i="25"/>
  <c r="CU19" i="25"/>
  <c r="C19" i="25" s="1"/>
  <c r="CH20" i="25"/>
  <c r="CB20" i="25"/>
  <c r="CS20" i="25"/>
  <c r="CA20" i="25"/>
  <c r="CF20" i="25"/>
  <c r="O22" i="25"/>
  <c r="B23" i="25"/>
  <c r="J23" i="31"/>
  <c r="B24" i="31"/>
  <c r="BO21" i="25"/>
  <c r="BW21" i="25"/>
  <c r="BH21" i="25"/>
  <c r="BK21" i="25"/>
  <c r="BQ21" i="25"/>
  <c r="CW21" i="25"/>
  <c r="CX21" i="25" s="1"/>
  <c r="CY21" i="25" s="1"/>
  <c r="BY21" i="25"/>
  <c r="BU21" i="25"/>
  <c r="BS21" i="25"/>
  <c r="BR21" i="25"/>
  <c r="BN21" i="25"/>
  <c r="BG21" i="25"/>
  <c r="BJ21" i="25"/>
  <c r="BT21" i="25"/>
  <c r="BV21" i="25"/>
  <c r="BI21" i="25"/>
  <c r="BM21" i="25"/>
  <c r="BX21" i="25"/>
  <c r="BL21" i="25"/>
  <c r="BF21" i="25"/>
  <c r="BP21" i="25"/>
  <c r="AO22" i="25" l="1"/>
  <c r="AV22" i="25"/>
  <c r="AN22" i="25"/>
  <c r="AU22" i="25"/>
  <c r="BB22" i="25"/>
  <c r="AT22" i="25"/>
  <c r="AL22" i="25"/>
  <c r="AQ22" i="25"/>
  <c r="AX22" i="25"/>
  <c r="AP22" i="25"/>
  <c r="AW22" i="25"/>
  <c r="AY22" i="25"/>
  <c r="AM22" i="25"/>
  <c r="AR22" i="25"/>
  <c r="AK22" i="25"/>
  <c r="BC22" i="25"/>
  <c r="BA22" i="25"/>
  <c r="AS22" i="25"/>
  <c r="BD22" i="25"/>
  <c r="AZ22" i="25"/>
  <c r="CJ21" i="25"/>
  <c r="CE21" i="25"/>
  <c r="CH21" i="25"/>
  <c r="CK21" i="25"/>
  <c r="CS21" i="25"/>
  <c r="CT21" i="25"/>
  <c r="CQ21" i="25"/>
  <c r="CP21" i="25"/>
  <c r="CG21" i="25"/>
  <c r="CA21" i="25"/>
  <c r="CU20" i="25"/>
  <c r="C20" i="25" s="1"/>
  <c r="CD21" i="25"/>
  <c r="CO21" i="25"/>
  <c r="CN21" i="25"/>
  <c r="CI21" i="25"/>
  <c r="CF21" i="25"/>
  <c r="CC21" i="25"/>
  <c r="CR21" i="25"/>
  <c r="CB21" i="25"/>
  <c r="CM21" i="25"/>
  <c r="CL21" i="25"/>
  <c r="B24" i="25"/>
  <c r="O23" i="25"/>
  <c r="BJ22" i="25"/>
  <c r="BL22" i="25"/>
  <c r="BK22" i="25"/>
  <c r="BV22" i="25"/>
  <c r="BM22" i="25"/>
  <c r="BU22" i="25"/>
  <c r="BF22" i="25"/>
  <c r="BS22" i="25"/>
  <c r="BG22" i="25"/>
  <c r="BI22" i="25"/>
  <c r="BP22" i="25"/>
  <c r="BQ22" i="25"/>
  <c r="CW22" i="25"/>
  <c r="CX22" i="25" s="1"/>
  <c r="CY22" i="25" s="1"/>
  <c r="BO22" i="25"/>
  <c r="BY22" i="25"/>
  <c r="BW22" i="25"/>
  <c r="BH22" i="25"/>
  <c r="BX22" i="25"/>
  <c r="BN22" i="25"/>
  <c r="BT22" i="25"/>
  <c r="BR22" i="25"/>
  <c r="B25" i="31"/>
  <c r="J24" i="31"/>
  <c r="AW23" i="25" l="1"/>
  <c r="AO23" i="25"/>
  <c r="BD23" i="25"/>
  <c r="AV23" i="25"/>
  <c r="AN23" i="25"/>
  <c r="AQ23" i="25"/>
  <c r="AP23" i="25"/>
  <c r="AU23" i="25"/>
  <c r="AM23" i="25"/>
  <c r="BB23" i="25"/>
  <c r="AT23" i="25"/>
  <c r="AL23" i="25"/>
  <c r="AR23" i="25"/>
  <c r="AX23" i="25"/>
  <c r="AY23" i="25"/>
  <c r="BA23" i="25"/>
  <c r="AK23" i="25"/>
  <c r="AS23" i="25"/>
  <c r="AZ23" i="25"/>
  <c r="BC23" i="25"/>
  <c r="CJ22" i="25"/>
  <c r="CE22" i="25"/>
  <c r="CM22" i="25"/>
  <c r="CI22" i="25"/>
  <c r="CT22" i="25"/>
  <c r="CQ22" i="25"/>
  <c r="CO22" i="25"/>
  <c r="CS22" i="25"/>
  <c r="CR22" i="25"/>
  <c r="CU21" i="25"/>
  <c r="C21" i="25" s="1"/>
  <c r="CC22" i="25"/>
  <c r="CP22" i="25"/>
  <c r="CL22" i="25"/>
  <c r="CK22" i="25"/>
  <c r="CB22" i="25"/>
  <c r="CH22" i="25"/>
  <c r="CD22" i="25"/>
  <c r="CN22" i="25"/>
  <c r="CA22" i="25"/>
  <c r="CF22" i="25"/>
  <c r="CG22" i="25"/>
  <c r="BJ23" i="25"/>
  <c r="BP23" i="25"/>
  <c r="BX23" i="25"/>
  <c r="BY23" i="25"/>
  <c r="BW23" i="25"/>
  <c r="CW23" i="25"/>
  <c r="CX23" i="25" s="1"/>
  <c r="CY23" i="25" s="1"/>
  <c r="BQ23" i="25"/>
  <c r="BT23" i="25"/>
  <c r="BR23" i="25"/>
  <c r="BU23" i="25"/>
  <c r="BS23" i="25"/>
  <c r="BI23" i="25"/>
  <c r="BV23" i="25"/>
  <c r="BF23" i="25"/>
  <c r="BO23" i="25"/>
  <c r="BN23" i="25"/>
  <c r="BH23" i="25"/>
  <c r="BK23" i="25"/>
  <c r="BG23" i="25"/>
  <c r="BL23" i="25"/>
  <c r="BM23" i="25"/>
  <c r="O24" i="25"/>
  <c r="B25" i="25"/>
  <c r="J25" i="31"/>
  <c r="B26" i="31"/>
  <c r="AO24" i="25" l="1"/>
  <c r="BD24" i="25"/>
  <c r="AV24" i="25"/>
  <c r="AN24" i="25"/>
  <c r="AU24" i="25"/>
  <c r="BB24" i="25"/>
  <c r="AT24" i="25"/>
  <c r="AL24" i="25"/>
  <c r="AQ24" i="25"/>
  <c r="AP24" i="25"/>
  <c r="AX24" i="25"/>
  <c r="AM24" i="25"/>
  <c r="BC24" i="25"/>
  <c r="AK24" i="25"/>
  <c r="AW24" i="25"/>
  <c r="AY24" i="25"/>
  <c r="BA24" i="25"/>
  <c r="AS24" i="25"/>
  <c r="AR24" i="25"/>
  <c r="AZ24" i="25"/>
  <c r="CJ23" i="25"/>
  <c r="CE23" i="25"/>
  <c r="CF23" i="25"/>
  <c r="CA23" i="25"/>
  <c r="CB23" i="25"/>
  <c r="CN23" i="25"/>
  <c r="CH23" i="25"/>
  <c r="CQ23" i="25"/>
  <c r="CG23" i="25"/>
  <c r="CM23" i="25"/>
  <c r="CI23" i="25"/>
  <c r="CU22" i="25"/>
  <c r="C22" i="25" s="1"/>
  <c r="CK23" i="25"/>
  <c r="CC23" i="25"/>
  <c r="CD23" i="25"/>
  <c r="CP23" i="25"/>
  <c r="CR23" i="25"/>
  <c r="CO23" i="25"/>
  <c r="CT23" i="25"/>
  <c r="CL23" i="25"/>
  <c r="CS23" i="25"/>
  <c r="O25" i="25"/>
  <c r="B26" i="25"/>
  <c r="B27" i="31"/>
  <c r="J26" i="31"/>
  <c r="BJ24" i="25"/>
  <c r="BT24" i="25"/>
  <c r="BX24" i="25"/>
  <c r="BV24" i="25"/>
  <c r="BY24" i="25"/>
  <c r="BR24" i="25"/>
  <c r="BO24" i="25"/>
  <c r="BL24" i="25"/>
  <c r="BI24" i="25"/>
  <c r="BQ24" i="25"/>
  <c r="BG24" i="25"/>
  <c r="BN24" i="25"/>
  <c r="BS24" i="25"/>
  <c r="BP24" i="25"/>
  <c r="BF24" i="25"/>
  <c r="BM24" i="25"/>
  <c r="BK24" i="25"/>
  <c r="CW24" i="25"/>
  <c r="CX24" i="25" s="1"/>
  <c r="CY24" i="25" s="1"/>
  <c r="BW24" i="25"/>
  <c r="BU24" i="25"/>
  <c r="BH24" i="25"/>
  <c r="AO25" i="25" l="1"/>
  <c r="AV25" i="25"/>
  <c r="AN25" i="25"/>
  <c r="AY25" i="25"/>
  <c r="AQ25" i="25"/>
  <c r="AX25" i="25"/>
  <c r="AP25" i="25"/>
  <c r="AU25" i="25"/>
  <c r="AM25" i="25"/>
  <c r="AT25" i="25"/>
  <c r="AL25" i="25"/>
  <c r="AR25" i="25"/>
  <c r="AW25" i="25"/>
  <c r="BC25" i="25"/>
  <c r="BB25" i="25"/>
  <c r="BD25" i="25"/>
  <c r="BA25" i="25"/>
  <c r="AS25" i="25"/>
  <c r="AK25" i="25"/>
  <c r="AZ25" i="25"/>
  <c r="CJ24" i="25"/>
  <c r="CE24" i="25"/>
  <c r="CR24" i="25"/>
  <c r="CP24" i="25"/>
  <c r="CI24" i="25"/>
  <c r="CC24" i="25"/>
  <c r="CG24" i="25"/>
  <c r="CH24" i="25"/>
  <c r="CQ24" i="25"/>
  <c r="CF24" i="25"/>
  <c r="CK24" i="25"/>
  <c r="CB24" i="25"/>
  <c r="CT24" i="25"/>
  <c r="CU23" i="25"/>
  <c r="C23" i="25" s="1"/>
  <c r="CD24" i="25"/>
  <c r="CA24" i="25"/>
  <c r="CS24" i="25"/>
  <c r="CN24" i="25"/>
  <c r="CL24" i="25"/>
  <c r="CM24" i="25"/>
  <c r="CO24" i="25"/>
  <c r="B28" i="31"/>
  <c r="J27" i="31"/>
  <c r="B27" i="25"/>
  <c r="O26" i="25"/>
  <c r="BI25" i="25"/>
  <c r="BV25" i="25"/>
  <c r="BH25" i="25"/>
  <c r="BQ25" i="25"/>
  <c r="BG25" i="25"/>
  <c r="CW25" i="25"/>
  <c r="CX25" i="25" s="1"/>
  <c r="CY25" i="25" s="1"/>
  <c r="BN25" i="25"/>
  <c r="BP25" i="25"/>
  <c r="BM25" i="25"/>
  <c r="BR25" i="25"/>
  <c r="BO25" i="25"/>
  <c r="BF25" i="25"/>
  <c r="BJ25" i="25"/>
  <c r="BT25" i="25"/>
  <c r="BX25" i="25"/>
  <c r="BL25" i="25"/>
  <c r="BU25" i="25"/>
  <c r="BY25" i="25"/>
  <c r="BK25" i="25"/>
  <c r="BW25" i="25"/>
  <c r="BS25" i="25"/>
  <c r="BA26" i="25" l="1"/>
  <c r="AS26" i="25"/>
  <c r="AO26" i="25"/>
  <c r="AK26" i="25"/>
  <c r="AZ26" i="25"/>
  <c r="AV26" i="25"/>
  <c r="AN26" i="25"/>
  <c r="AU26" i="25"/>
  <c r="BB26" i="25"/>
  <c r="AL26" i="25"/>
  <c r="AY26" i="25"/>
  <c r="AQ26" i="25"/>
  <c r="AX26" i="25"/>
  <c r="AP26" i="25"/>
  <c r="AW26" i="25"/>
  <c r="AM26" i="25"/>
  <c r="AT26" i="25"/>
  <c r="BC26" i="25"/>
  <c r="BD26" i="25"/>
  <c r="AR26" i="25"/>
  <c r="CJ25" i="25"/>
  <c r="CE25" i="25"/>
  <c r="CN25" i="25"/>
  <c r="CT25" i="25"/>
  <c r="CF25" i="25"/>
  <c r="CR25" i="25"/>
  <c r="CO25" i="25"/>
  <c r="CP25" i="25"/>
  <c r="CH25" i="25"/>
  <c r="CC25" i="25"/>
  <c r="CK25" i="25"/>
  <c r="CQ25" i="25"/>
  <c r="CG25" i="25"/>
  <c r="CI25" i="25"/>
  <c r="CB25" i="25"/>
  <c r="CD25" i="25"/>
  <c r="CU24" i="25"/>
  <c r="C24" i="25" s="1"/>
  <c r="CS25" i="25"/>
  <c r="CA25" i="25"/>
  <c r="CM25" i="25"/>
  <c r="CL25" i="25"/>
  <c r="BJ26" i="25"/>
  <c r="BH26" i="25"/>
  <c r="BR26" i="25"/>
  <c r="BT26" i="25"/>
  <c r="BM26" i="25"/>
  <c r="BO26" i="25"/>
  <c r="BY26" i="25"/>
  <c r="BS26" i="25"/>
  <c r="BL26" i="25"/>
  <c r="BG26" i="25"/>
  <c r="BN26" i="25"/>
  <c r="BQ26" i="25"/>
  <c r="BU26" i="25"/>
  <c r="CW26" i="25"/>
  <c r="CX26" i="25" s="1"/>
  <c r="CY26" i="25" s="1"/>
  <c r="BK26" i="25"/>
  <c r="BV26" i="25"/>
  <c r="BP26" i="25"/>
  <c r="BF26" i="25"/>
  <c r="BI26" i="25"/>
  <c r="BW26" i="25"/>
  <c r="BX26" i="25"/>
  <c r="J28" i="31"/>
  <c r="B29" i="31"/>
  <c r="O27" i="25"/>
  <c r="B28" i="25"/>
  <c r="BA27" i="25" l="1"/>
  <c r="AW27" i="25"/>
  <c r="AS27" i="25"/>
  <c r="AO27" i="25"/>
  <c r="AK27" i="25"/>
  <c r="BD27" i="25"/>
  <c r="AZ27" i="25"/>
  <c r="AV27" i="25"/>
  <c r="AR27" i="25"/>
  <c r="AQ27" i="25"/>
  <c r="AX27" i="25"/>
  <c r="AP27" i="25"/>
  <c r="AT27" i="25"/>
  <c r="AL27" i="25"/>
  <c r="AU27" i="25"/>
  <c r="AM27" i="25"/>
  <c r="BB27" i="25"/>
  <c r="BC27" i="25"/>
  <c r="AY27" i="25"/>
  <c r="AN27" i="25"/>
  <c r="CJ26" i="25"/>
  <c r="CE26" i="25"/>
  <c r="CA26" i="25"/>
  <c r="CL26" i="25"/>
  <c r="CM26" i="25"/>
  <c r="CR26" i="25"/>
  <c r="CK26" i="25"/>
  <c r="CI26" i="25"/>
  <c r="CD26" i="25"/>
  <c r="CS26" i="25"/>
  <c r="CP26" i="25"/>
  <c r="CQ26" i="25"/>
  <c r="CB26" i="25"/>
  <c r="CC26" i="25"/>
  <c r="CF26" i="25"/>
  <c r="CG26" i="25"/>
  <c r="CH26" i="25"/>
  <c r="CU25" i="25"/>
  <c r="C25" i="25" s="1"/>
  <c r="CN26" i="25"/>
  <c r="CO26" i="25"/>
  <c r="CT26" i="25"/>
  <c r="BO27" i="25"/>
  <c r="BY27" i="25"/>
  <c r="BR27" i="25"/>
  <c r="BS27" i="25"/>
  <c r="BU27" i="25"/>
  <c r="CW27" i="25"/>
  <c r="CX27" i="25" s="1"/>
  <c r="CY27" i="25" s="1"/>
  <c r="BJ27" i="25"/>
  <c r="BL27" i="25"/>
  <c r="BK27" i="25"/>
  <c r="BV27" i="25"/>
  <c r="BF27" i="25"/>
  <c r="BW27" i="25"/>
  <c r="BH27" i="25"/>
  <c r="BT27" i="25"/>
  <c r="BN27" i="25"/>
  <c r="BP27" i="25"/>
  <c r="BG27" i="25"/>
  <c r="BQ27" i="25"/>
  <c r="BI27" i="25"/>
  <c r="BX27" i="25"/>
  <c r="BM27" i="25"/>
  <c r="B29" i="25"/>
  <c r="O28" i="25"/>
  <c r="B30" i="31"/>
  <c r="J29" i="31"/>
  <c r="AS28" i="25" l="1"/>
  <c r="AO28" i="25"/>
  <c r="AZ28" i="25"/>
  <c r="AV28" i="25"/>
  <c r="AN28" i="25"/>
  <c r="AU28" i="25"/>
  <c r="BB28" i="25"/>
  <c r="AT28" i="25"/>
  <c r="AL28" i="25"/>
  <c r="AX28" i="25"/>
  <c r="AP28" i="25"/>
  <c r="AY28" i="25"/>
  <c r="AQ28" i="25"/>
  <c r="AM28" i="25"/>
  <c r="BC28" i="25"/>
  <c r="AR28" i="25"/>
  <c r="AW28" i="25"/>
  <c r="BA28" i="25"/>
  <c r="CE27" i="25"/>
  <c r="CJ27" i="25"/>
  <c r="CL27" i="25"/>
  <c r="CI27" i="25"/>
  <c r="CN27" i="25"/>
  <c r="CK27" i="25"/>
  <c r="CD27" i="25"/>
  <c r="CP27" i="25"/>
  <c r="CS27" i="25"/>
  <c r="CB27" i="25"/>
  <c r="CQ27" i="25"/>
  <c r="CM27" i="25"/>
  <c r="CO27" i="25"/>
  <c r="CH27" i="25"/>
  <c r="CU26" i="25"/>
  <c r="C26" i="25" s="1"/>
  <c r="CG27" i="25"/>
  <c r="CC27" i="25"/>
  <c r="CR27" i="25"/>
  <c r="CA27" i="25"/>
  <c r="CT27" i="25"/>
  <c r="CF27" i="25"/>
  <c r="B30" i="25"/>
  <c r="O29" i="25"/>
  <c r="BN28" i="25"/>
  <c r="BX28" i="25"/>
  <c r="BH28" i="25"/>
  <c r="BL28" i="25"/>
  <c r="BU28" i="25"/>
  <c r="BS28" i="25"/>
  <c r="BV28" i="25"/>
  <c r="BW28" i="25"/>
  <c r="BJ28" i="25"/>
  <c r="BI28" i="25"/>
  <c r="BG28" i="25"/>
  <c r="BF28" i="25"/>
  <c r="BO28" i="25"/>
  <c r="BR28" i="25"/>
  <c r="BP28" i="25"/>
  <c r="BK28" i="25"/>
  <c r="BM28" i="25"/>
  <c r="BQ28" i="25"/>
  <c r="CW28" i="25"/>
  <c r="CX28" i="25" s="1"/>
  <c r="CY28" i="25" s="1"/>
  <c r="BT28" i="25"/>
  <c r="BY28" i="25"/>
  <c r="B31" i="31"/>
  <c r="J30" i="31"/>
  <c r="AO29" i="25" l="1"/>
  <c r="AK29" i="25"/>
  <c r="BD29" i="25"/>
  <c r="AV29" i="25"/>
  <c r="AR29" i="25"/>
  <c r="AN29" i="25"/>
  <c r="AQ29" i="25"/>
  <c r="AX29" i="25"/>
  <c r="AP29" i="25"/>
  <c r="BC29" i="25"/>
  <c r="AU29" i="25"/>
  <c r="AM29" i="25"/>
  <c r="BB29" i="25"/>
  <c r="AL29" i="25"/>
  <c r="AS29" i="25"/>
  <c r="AW29" i="25"/>
  <c r="AT29" i="25"/>
  <c r="AZ29" i="25"/>
  <c r="AY29" i="25"/>
  <c r="BA29" i="25"/>
  <c r="CJ28" i="25"/>
  <c r="CE28" i="25"/>
  <c r="CF28" i="25"/>
  <c r="CB28" i="25"/>
  <c r="CK28" i="25"/>
  <c r="CM28" i="25"/>
  <c r="CO28" i="25"/>
  <c r="CH28" i="25"/>
  <c r="CQ28" i="25"/>
  <c r="CU27" i="25"/>
  <c r="C27" i="25" s="1"/>
  <c r="CC28" i="25"/>
  <c r="CL28" i="25"/>
  <c r="CD28" i="25"/>
  <c r="CN28" i="25"/>
  <c r="CS28" i="25"/>
  <c r="BD28" i="25"/>
  <c r="CT28" i="25" s="1"/>
  <c r="A49" i="25"/>
  <c r="CP28" i="25"/>
  <c r="CI28" i="25"/>
  <c r="AK28" i="25"/>
  <c r="CA28" i="25" s="1"/>
  <c r="A50" i="25"/>
  <c r="CR28" i="25"/>
  <c r="CG28" i="25"/>
  <c r="B32" i="31"/>
  <c r="J31" i="31"/>
  <c r="BN29" i="25"/>
  <c r="BS29" i="25"/>
  <c r="BG29" i="25"/>
  <c r="BF29" i="25"/>
  <c r="BP29" i="25"/>
  <c r="BO29" i="25"/>
  <c r="BW29" i="25"/>
  <c r="BQ29" i="25"/>
  <c r="CW29" i="25"/>
  <c r="CX29" i="25" s="1"/>
  <c r="CY29" i="25" s="1"/>
  <c r="BR29" i="25"/>
  <c r="BX29" i="25"/>
  <c r="BJ29" i="25"/>
  <c r="BL29" i="25"/>
  <c r="BY29" i="25"/>
  <c r="BH29" i="25"/>
  <c r="BK29" i="25"/>
  <c r="BV29" i="25"/>
  <c r="BU29" i="25"/>
  <c r="BI29" i="25"/>
  <c r="BT29" i="25"/>
  <c r="BM29" i="25"/>
  <c r="O30" i="25"/>
  <c r="B31" i="25"/>
  <c r="AO30" i="25" l="1"/>
  <c r="BD30" i="25"/>
  <c r="AV30" i="25"/>
  <c r="AN30" i="25"/>
  <c r="AU30" i="25"/>
  <c r="AM30" i="25"/>
  <c r="AL30" i="25"/>
  <c r="AX30" i="25"/>
  <c r="AY30" i="25"/>
  <c r="AQ30" i="25"/>
  <c r="AS30" i="25"/>
  <c r="AW30" i="25"/>
  <c r="AT30" i="25"/>
  <c r="BB30" i="25"/>
  <c r="AZ30" i="25"/>
  <c r="BC30" i="25"/>
  <c r="AP30" i="25"/>
  <c r="AK30" i="25"/>
  <c r="AR30" i="25"/>
  <c r="BA30" i="25"/>
  <c r="CJ29" i="25"/>
  <c r="CE29" i="25"/>
  <c r="CB29" i="25"/>
  <c r="CL29" i="25"/>
  <c r="CO29" i="25"/>
  <c r="CQ29" i="25"/>
  <c r="CT29" i="25"/>
  <c r="CS29" i="25"/>
  <c r="CP29" i="25"/>
  <c r="CH29" i="25"/>
  <c r="CD29" i="25"/>
  <c r="CC29" i="25"/>
  <c r="CF29" i="25"/>
  <c r="CU28" i="25"/>
  <c r="C28" i="25" s="1"/>
  <c r="CR29" i="25"/>
  <c r="CN29" i="25"/>
  <c r="CK29" i="25"/>
  <c r="CI29" i="25"/>
  <c r="CG29" i="25"/>
  <c r="CM29" i="25"/>
  <c r="CA29" i="25"/>
  <c r="O31" i="25"/>
  <c r="B32" i="25"/>
  <c r="BN30" i="25"/>
  <c r="BQ30" i="25"/>
  <c r="BK30" i="25"/>
  <c r="CW30" i="25"/>
  <c r="CX30" i="25" s="1"/>
  <c r="CY30" i="25" s="1"/>
  <c r="BR30" i="25"/>
  <c r="BL30" i="25"/>
  <c r="BV30" i="25"/>
  <c r="BM30" i="25"/>
  <c r="BF30" i="25"/>
  <c r="BG30" i="25"/>
  <c r="BP30" i="25"/>
  <c r="BO30" i="25"/>
  <c r="BH30" i="25"/>
  <c r="BI30" i="25"/>
  <c r="BU30" i="25"/>
  <c r="BY30" i="25"/>
  <c r="BS30" i="25"/>
  <c r="BJ30" i="25"/>
  <c r="BW30" i="25"/>
  <c r="BT30" i="25"/>
  <c r="BX30" i="25"/>
  <c r="J32" i="31"/>
  <c r="B33" i="31"/>
  <c r="BA31" i="25" l="1"/>
  <c r="AW31" i="25"/>
  <c r="AO31" i="25"/>
  <c r="AK31" i="25"/>
  <c r="AV31" i="25"/>
  <c r="AR31" i="25"/>
  <c r="AN31" i="25"/>
  <c r="AQ31" i="25"/>
  <c r="AX31" i="25"/>
  <c r="AP31" i="25"/>
  <c r="BB31" i="25"/>
  <c r="BC31" i="25"/>
  <c r="AU31" i="25"/>
  <c r="AM31" i="25"/>
  <c r="AL31" i="25"/>
  <c r="AZ31" i="25"/>
  <c r="AT31" i="25"/>
  <c r="AS31" i="25"/>
  <c r="BD31" i="25"/>
  <c r="AY31" i="25"/>
  <c r="CJ30" i="25"/>
  <c r="CE30" i="25"/>
  <c r="CP30" i="25"/>
  <c r="CO30" i="25"/>
  <c r="CR30" i="25"/>
  <c r="CM30" i="25"/>
  <c r="CC30" i="25"/>
  <c r="CS30" i="25"/>
  <c r="CQ30" i="25"/>
  <c r="CT30" i="25"/>
  <c r="CK30" i="25"/>
  <c r="CN30" i="25"/>
  <c r="CA30" i="25"/>
  <c r="CH30" i="25"/>
  <c r="CD30" i="25"/>
  <c r="CF30" i="25"/>
  <c r="CG30" i="25"/>
  <c r="CL30" i="25"/>
  <c r="CB30" i="25"/>
  <c r="CI30" i="25"/>
  <c r="CU29" i="25"/>
  <c r="C29" i="25" s="1"/>
  <c r="B33" i="25"/>
  <c r="O32" i="25"/>
  <c r="B34" i="31"/>
  <c r="J33" i="31"/>
  <c r="BO31" i="25"/>
  <c r="BP31" i="25"/>
  <c r="BS31" i="25"/>
  <c r="BQ31" i="25"/>
  <c r="BR31" i="25"/>
  <c r="BH31" i="25"/>
  <c r="BL31" i="25"/>
  <c r="BU31" i="25"/>
  <c r="CW31" i="25"/>
  <c r="CX31" i="25" s="1"/>
  <c r="CY31" i="25" s="1"/>
  <c r="BF31" i="25"/>
  <c r="BN31" i="25"/>
  <c r="BV31" i="25"/>
  <c r="BT31" i="25"/>
  <c r="BX31" i="25"/>
  <c r="BI31" i="25"/>
  <c r="BM31" i="25"/>
  <c r="BK31" i="25"/>
  <c r="BJ31" i="25"/>
  <c r="BY31" i="25"/>
  <c r="BG31" i="25"/>
  <c r="BW31" i="25"/>
  <c r="AO32" i="25" l="1"/>
  <c r="AV32" i="25"/>
  <c r="AN32" i="25"/>
  <c r="AU32" i="25"/>
  <c r="AM32" i="25"/>
  <c r="BB32" i="25"/>
  <c r="AT32" i="25"/>
  <c r="AL32" i="25"/>
  <c r="AX32" i="25"/>
  <c r="AY32" i="25"/>
  <c r="AQ32" i="25"/>
  <c r="AP32" i="25"/>
  <c r="AK32" i="25"/>
  <c r="AW32" i="25"/>
  <c r="AS32" i="25"/>
  <c r="AZ32" i="25"/>
  <c r="BC32" i="25"/>
  <c r="BD32" i="25"/>
  <c r="AR32" i="25"/>
  <c r="B34" i="25"/>
  <c r="O34" i="25" s="1"/>
  <c r="O33" i="25"/>
  <c r="BA32" i="25"/>
  <c r="CJ31" i="25"/>
  <c r="CS31" i="25"/>
  <c r="CE31" i="25"/>
  <c r="CB31" i="25"/>
  <c r="CD31" i="25"/>
  <c r="CT31" i="25"/>
  <c r="CN31" i="25"/>
  <c r="CH31" i="25"/>
  <c r="CQ31" i="25"/>
  <c r="CP31" i="25"/>
  <c r="CR31" i="25"/>
  <c r="CO31" i="25"/>
  <c r="CC31" i="25"/>
  <c r="CK31" i="25"/>
  <c r="CA31" i="25"/>
  <c r="CM31" i="25"/>
  <c r="CI31" i="25"/>
  <c r="CL31" i="25"/>
  <c r="CF31" i="25"/>
  <c r="CG31" i="25"/>
  <c r="CU30" i="25"/>
  <c r="C30" i="25" s="1"/>
  <c r="B35" i="31"/>
  <c r="J34" i="31"/>
  <c r="BI32" i="25"/>
  <c r="BX32" i="25"/>
  <c r="CW32" i="25"/>
  <c r="CX32" i="25" s="1"/>
  <c r="CY32" i="25" s="1"/>
  <c r="BM32" i="25"/>
  <c r="BV32" i="25"/>
  <c r="BH32" i="25"/>
  <c r="BJ32" i="25"/>
  <c r="BP32" i="25"/>
  <c r="BY32" i="25"/>
  <c r="BU32" i="25"/>
  <c r="BO32" i="25"/>
  <c r="BR32" i="25"/>
  <c r="BW32" i="25"/>
  <c r="BQ32" i="25"/>
  <c r="BL32" i="25"/>
  <c r="BK32" i="25"/>
  <c r="BF32" i="25"/>
  <c r="BN32" i="25"/>
  <c r="BG32" i="25"/>
  <c r="BT32" i="25"/>
  <c r="BS32" i="25"/>
  <c r="AK34" i="25" l="1"/>
  <c r="AY34" i="25"/>
  <c r="AQ34" i="25"/>
  <c r="AW34" i="25"/>
  <c r="AS34" i="25"/>
  <c r="AO33" i="25"/>
  <c r="AK33" i="25"/>
  <c r="BD33" i="25"/>
  <c r="AV33" i="25"/>
  <c r="AQ33" i="25"/>
  <c r="AX33" i="25"/>
  <c r="AP33" i="25"/>
  <c r="AL33" i="25"/>
  <c r="BC33" i="25"/>
  <c r="AU33" i="25"/>
  <c r="BB33" i="25"/>
  <c r="AP34" i="25"/>
  <c r="BA34" i="25"/>
  <c r="AX34" i="25"/>
  <c r="BC34" i="25"/>
  <c r="BB34" i="25"/>
  <c r="AY33" i="25"/>
  <c r="AM34" i="25"/>
  <c r="BD34" i="25"/>
  <c r="AO34" i="25"/>
  <c r="AZ34" i="25"/>
  <c r="AW33" i="25"/>
  <c r="AN33" i="25"/>
  <c r="AR34" i="25"/>
  <c r="AN34" i="25"/>
  <c r="AU34" i="25"/>
  <c r="AZ33" i="25"/>
  <c r="AM33" i="25"/>
  <c r="BF34" i="25"/>
  <c r="AV34" i="25"/>
  <c r="AL34" i="25"/>
  <c r="AT34" i="25"/>
  <c r="BN34" i="25"/>
  <c r="BT33" i="25"/>
  <c r="BA33" i="25"/>
  <c r="AR33" i="25"/>
  <c r="AT33" i="25"/>
  <c r="BR34" i="25"/>
  <c r="BU34" i="25"/>
  <c r="BO34" i="25"/>
  <c r="BQ34" i="25"/>
  <c r="CW34" i="25"/>
  <c r="CX34" i="25" s="1"/>
  <c r="CY34" i="25" s="1"/>
  <c r="BW34" i="25"/>
  <c r="BT34" i="25"/>
  <c r="BL34" i="25"/>
  <c r="BY34" i="25"/>
  <c r="BM34" i="25"/>
  <c r="BH34" i="25"/>
  <c r="BV34" i="25"/>
  <c r="BP34" i="25"/>
  <c r="BS34" i="25"/>
  <c r="BM33" i="25"/>
  <c r="BX34" i="25"/>
  <c r="BK34" i="25"/>
  <c r="BJ34" i="25"/>
  <c r="BI34" i="25"/>
  <c r="BG34" i="25"/>
  <c r="BO33" i="25"/>
  <c r="AS33" i="25"/>
  <c r="BV33" i="25"/>
  <c r="BK33" i="25"/>
  <c r="BJ33" i="25"/>
  <c r="BL33" i="25"/>
  <c r="BX33" i="25"/>
  <c r="BS33" i="25"/>
  <c r="BH33" i="25"/>
  <c r="CW33" i="25"/>
  <c r="CX33" i="25" s="1"/>
  <c r="CY33" i="25" s="1"/>
  <c r="BQ33" i="25"/>
  <c r="BU33" i="25"/>
  <c r="BP33" i="25"/>
  <c r="BW33" i="25"/>
  <c r="BI33" i="25"/>
  <c r="BF33" i="25"/>
  <c r="BG33" i="25"/>
  <c r="BY33" i="25"/>
  <c r="BN33" i="25"/>
  <c r="BR33" i="25"/>
  <c r="CE32" i="25"/>
  <c r="CJ32" i="25"/>
  <c r="CN32" i="25"/>
  <c r="CF32" i="25"/>
  <c r="CA32" i="25"/>
  <c r="CL32" i="25"/>
  <c r="CO32" i="25"/>
  <c r="CT32" i="25"/>
  <c r="CQ32" i="25"/>
  <c r="CM32" i="25"/>
  <c r="CI32" i="25"/>
  <c r="CB32" i="25"/>
  <c r="CU31" i="25"/>
  <c r="C31" i="25" s="1"/>
  <c r="CR32" i="25"/>
  <c r="CP32" i="25"/>
  <c r="CK32" i="25"/>
  <c r="CC32" i="25"/>
  <c r="CS32" i="25"/>
  <c r="CD32" i="25"/>
  <c r="CG32" i="25"/>
  <c r="CH32" i="25"/>
  <c r="J35" i="31"/>
  <c r="B36" i="31"/>
  <c r="CJ34" i="25" l="1"/>
  <c r="CI34" i="25"/>
  <c r="CG34" i="25"/>
  <c r="CO33" i="25"/>
  <c r="CP34" i="25"/>
  <c r="CK34" i="25"/>
  <c r="CQ33" i="25"/>
  <c r="CD34" i="25"/>
  <c r="CN34" i="25"/>
  <c r="CA34" i="25"/>
  <c r="CR34" i="25"/>
  <c r="CS34" i="25"/>
  <c r="CB34" i="25"/>
  <c r="CQ34" i="25"/>
  <c r="CO34" i="25"/>
  <c r="CF34" i="25"/>
  <c r="CC34" i="25"/>
  <c r="A51" i="25"/>
  <c r="CN33" i="25"/>
  <c r="CM34" i="25"/>
  <c r="CM33" i="25"/>
  <c r="CD33" i="25"/>
  <c r="CS33" i="25"/>
  <c r="CB33" i="25"/>
  <c r="CK33" i="25"/>
  <c r="CC33" i="25"/>
  <c r="CG33" i="25"/>
  <c r="CP33" i="25"/>
  <c r="CR33" i="25"/>
  <c r="CT33" i="25"/>
  <c r="CH33" i="25"/>
  <c r="CH34" i="25"/>
  <c r="CL34" i="25"/>
  <c r="CL33" i="25"/>
  <c r="CJ33" i="25"/>
  <c r="CA33" i="25"/>
  <c r="CF33" i="25"/>
  <c r="CI33" i="25"/>
  <c r="CT34" i="25"/>
  <c r="CU32" i="25"/>
  <c r="C32" i="25" s="1"/>
  <c r="B37" i="31"/>
  <c r="J36" i="31"/>
  <c r="CU34" i="25" l="1"/>
  <c r="C34" i="25" s="1"/>
  <c r="CU33" i="25"/>
  <c r="C33" i="25" s="1"/>
  <c r="B38" i="31"/>
  <c r="J37" i="31"/>
  <c r="B39" i="31" l="1"/>
  <c r="J38" i="31"/>
  <c r="J39" i="31" l="1"/>
  <c r="B40" i="31"/>
  <c r="B41" i="31" l="1"/>
  <c r="J40" i="31"/>
  <c r="J41" i="31" l="1"/>
  <c r="B42" i="31"/>
  <c r="J42" i="31" l="1"/>
  <c r="B43" i="31"/>
  <c r="B44" i="31" l="1"/>
  <c r="J43" i="31"/>
  <c r="J44" i="31" l="1"/>
  <c r="B45" i="31"/>
  <c r="B46" i="31" l="1"/>
  <c r="J45" i="31"/>
  <c r="J46" i="31" l="1"/>
  <c r="B47" i="31"/>
  <c r="J47" i="31" l="1"/>
  <c r="B48" i="31"/>
  <c r="J48" i="31" l="1"/>
  <c r="B49" i="31"/>
  <c r="B50" i="31" l="1"/>
  <c r="J49" i="31"/>
  <c r="B51" i="31" l="1"/>
  <c r="J50" i="31"/>
  <c r="J51" i="31" l="1"/>
  <c r="B52" i="31"/>
  <c r="J52" i="31" l="1"/>
  <c r="B53" i="31"/>
  <c r="B54" i="31" l="1"/>
  <c r="J53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J73" i="31" l="1"/>
  <c r="B74" i="31"/>
  <c r="B75" i="31" l="1"/>
  <c r="J74" i="31"/>
  <c r="J75" i="31" l="1"/>
  <c r="B76" i="31"/>
  <c r="J76" i="31" l="1"/>
  <c r="B77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J85" i="31" l="1"/>
  <c r="B86" i="31"/>
  <c r="J86" i="31" l="1"/>
  <c r="B87" i="31"/>
  <c r="J87" i="31" l="1"/>
  <c r="B88" i="31"/>
  <c r="J88" i="31" l="1"/>
  <c r="B89" i="31"/>
  <c r="J89" i="31" l="1"/>
  <c r="B90" i="31"/>
  <c r="J90" i="31" l="1"/>
  <c r="B91" i="31"/>
  <c r="J91" i="31" l="1"/>
  <c r="B92" i="31"/>
  <c r="J92" i="31" l="1"/>
  <c r="B93" i="31"/>
  <c r="B94" i="31" l="1"/>
  <c r="J93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J103" i="31" l="1"/>
  <c r="B104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J110" i="31" l="1"/>
  <c r="B111" i="31"/>
  <c r="J111" i="31" l="1"/>
  <c r="B112" i="31"/>
  <c r="J112" i="31" l="1"/>
  <c r="B113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J119" i="31" l="1"/>
  <c r="B120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B127" i="31" l="1"/>
  <c r="J126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J133" i="31" l="1"/>
  <c r="B134" i="31"/>
  <c r="B135" i="31" l="1"/>
  <c r="J134" i="31"/>
  <c r="J135" i="31" l="1"/>
  <c r="B136" i="31"/>
  <c r="J136" i="31" l="1"/>
  <c r="B137" i="31"/>
  <c r="J137" i="31" l="1"/>
  <c r="B138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B149" i="31" l="1"/>
  <c r="J148" i="31"/>
  <c r="B150" i="31" l="1"/>
  <c r="J149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J157" i="31" l="1"/>
  <c r="B158" i="31"/>
  <c r="J158" i="31" l="1"/>
  <c r="B159" i="31"/>
  <c r="J159" i="31" l="1"/>
  <c r="B160" i="31"/>
  <c r="J160" i="31" l="1"/>
  <c r="B161" i="31"/>
  <c r="B162" i="31" l="1"/>
  <c r="J161" i="31"/>
  <c r="J162" i="31" l="1"/>
  <c r="B163" i="31"/>
  <c r="B164" i="31" l="1"/>
  <c r="J163" i="31"/>
  <c r="J164" i="31" l="1"/>
  <c r="B165" i="31"/>
  <c r="J165" i="31" l="1"/>
  <c r="B166" i="31"/>
  <c r="J166" i="31" l="1"/>
  <c r="B167" i="31"/>
  <c r="B168" i="31" l="1"/>
  <c r="J167" i="31"/>
  <c r="J168" i="31" l="1"/>
  <c r="B169" i="31"/>
  <c r="J169" i="31" l="1"/>
  <c r="B170" i="31"/>
  <c r="B171" i="31" l="1"/>
  <c r="J170" i="31"/>
  <c r="J171" i="31" l="1"/>
  <c r="B172" i="31"/>
  <c r="B173" i="31" l="1"/>
  <c r="J172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J179" i="31" l="1"/>
  <c r="B180" i="31"/>
  <c r="J180" i="31" l="1"/>
  <c r="B181" i="31"/>
  <c r="J181" i="31" l="1"/>
  <c r="B182" i="31"/>
  <c r="J182" i="31" l="1"/>
  <c r="B183" i="31"/>
  <c r="B184" i="31" l="1"/>
  <c r="J183" i="31"/>
  <c r="J184" i="31" l="1"/>
  <c r="B185" i="31"/>
  <c r="B186" i="31" l="1"/>
  <c r="J185" i="31"/>
  <c r="J186" i="31" l="1"/>
  <c r="B187" i="31"/>
  <c r="J187" i="31" l="1"/>
  <c r="B188" i="31"/>
  <c r="B189" i="31" l="1"/>
  <c r="J188" i="31"/>
  <c r="J189" i="31" l="1"/>
  <c r="B190" i="31"/>
  <c r="J190" i="31" l="1"/>
  <c r="B191" i="31"/>
  <c r="B192" i="31" l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J191" i="31"/>
  <c r="J192" i="31" l="1"/>
  <c r="J193" i="31" l="1"/>
  <c r="J194" i="31" l="1"/>
  <c r="J195" i="31" l="1"/>
  <c r="J196" i="31" l="1"/>
  <c r="J197" i="31" l="1"/>
  <c r="J198" i="31" l="1"/>
  <c r="J199" i="31" l="1"/>
  <c r="J200" i="31" l="1"/>
  <c r="J201" i="31" l="1"/>
  <c r="J202" i="31" l="1"/>
  <c r="J203" i="31" l="1"/>
  <c r="J204" i="31" l="1"/>
  <c r="J205" i="31" l="1"/>
  <c r="J206" i="31" l="1"/>
  <c r="J207" i="31" l="1"/>
  <c r="J208" i="31" l="1"/>
  <c r="J209" i="31" l="1"/>
  <c r="J210" i="31" l="1"/>
  <c r="J211" i="31" l="1"/>
  <c r="J212" i="31" l="1"/>
  <c r="J213" i="31" l="1"/>
  <c r="J214" i="31" l="1"/>
  <c r="J215" i="31" l="1"/>
  <c r="J217" i="31" l="1"/>
  <c r="J216" i="31"/>
  <c r="J218" i="31" l="1"/>
  <c r="J219" i="31" l="1"/>
  <c r="J265" i="31"/>
  <c r="J220" i="31" l="1"/>
  <c r="J266" i="31"/>
  <c r="J221" i="31" l="1"/>
  <c r="J267" i="31"/>
  <c r="J222" i="31" l="1"/>
  <c r="J268" i="31"/>
  <c r="J223" i="31" l="1"/>
  <c r="J269" i="31"/>
  <c r="J224" i="31" l="1"/>
  <c r="J270" i="31"/>
  <c r="J225" i="31" l="1"/>
  <c r="J271" i="31"/>
  <c r="J226" i="31" l="1"/>
  <c r="J272" i="31"/>
  <c r="J227" i="31" l="1"/>
  <c r="J273" i="31"/>
  <c r="B229" i="31" l="1"/>
  <c r="J228" i="31"/>
  <c r="J274" i="31"/>
  <c r="J229" i="31" l="1"/>
  <c r="B230" i="31"/>
  <c r="J275" i="31"/>
  <c r="J276" i="31"/>
  <c r="J230" i="31" l="1"/>
  <c r="B231" i="31"/>
  <c r="B232" i="31" l="1"/>
  <c r="J231" i="31"/>
  <c r="J232" i="31" l="1"/>
  <c r="B233" i="31"/>
  <c r="B234" i="31" l="1"/>
  <c r="J233" i="31"/>
  <c r="J234" i="31" l="1"/>
  <c r="B235" i="31"/>
  <c r="J235" i="31" l="1"/>
  <c r="B236" i="31"/>
  <c r="J236" i="31" l="1"/>
  <c r="B237" i="31"/>
  <c r="J237" i="31" l="1"/>
  <c r="B238" i="31"/>
  <c r="J238" i="31" l="1"/>
  <c r="B239" i="31"/>
  <c r="B240" i="31" l="1"/>
  <c r="J239" i="31"/>
  <c r="J240" i="31" l="1"/>
  <c r="B241" i="31"/>
  <c r="B242" i="31" l="1"/>
  <c r="J241" i="31"/>
  <c r="J242" i="31" l="1"/>
  <c r="B243" i="31"/>
  <c r="K264" i="31"/>
  <c r="J243" i="31" l="1"/>
  <c r="B244" i="31"/>
  <c r="K268" i="31"/>
  <c r="K270" i="31"/>
  <c r="K267" i="31"/>
  <c r="K273" i="31"/>
  <c r="K266" i="31"/>
  <c r="K271" i="31"/>
  <c r="K276" i="31"/>
  <c r="K269" i="31"/>
  <c r="K272" i="31"/>
  <c r="K265" i="31"/>
  <c r="K275" i="31"/>
  <c r="K274" i="31"/>
  <c r="J244" i="31" l="1"/>
  <c r="B245" i="31"/>
  <c r="J245" i="31" l="1"/>
  <c r="B246" i="31"/>
  <c r="J246" i="31" l="1"/>
  <c r="B247" i="31"/>
  <c r="B248" i="31" l="1"/>
  <c r="J247" i="31"/>
  <c r="J248" i="31" l="1"/>
  <c r="B249" i="31"/>
  <c r="B250" i="31" l="1"/>
  <c r="J249" i="31"/>
  <c r="J250" i="31" l="1"/>
  <c r="B251" i="31"/>
  <c r="J251" i="31" l="1"/>
  <c r="B252" i="31"/>
  <c r="J252" i="31" l="1"/>
  <c r="J253" i="31" l="1"/>
  <c r="J254" i="31" l="1"/>
  <c r="J255" i="31" l="1"/>
  <c r="J256" i="31" l="1"/>
  <c r="J257" i="31" l="1"/>
  <c r="J258" i="31" l="1"/>
  <c r="J259" i="31" l="1"/>
  <c r="J260" i="31" l="1"/>
  <c r="J261" i="31" l="1"/>
  <c r="J262" i="31" l="1"/>
  <c r="J263" i="31"/>
  <c r="R37" i="31" l="1"/>
  <c r="K253" i="31" l="1"/>
  <c r="K259" i="31"/>
  <c r="K262" i="31"/>
  <c r="K261" i="31"/>
  <c r="K260" i="31"/>
  <c r="K254" i="31"/>
  <c r="K258" i="31"/>
  <c r="K255" i="31"/>
  <c r="K257" i="31"/>
  <c r="K263" i="31"/>
  <c r="K256" i="31"/>
  <c r="R36" i="31" l="1"/>
  <c r="A37" i="25" l="1"/>
  <c r="Q6" i="31" l="1"/>
  <c r="B23" i="66" l="1"/>
  <c r="B24" i="66" l="1"/>
  <c r="B25" i="66" l="1"/>
  <c r="B26" i="66" l="1"/>
  <c r="B27" i="66" l="1"/>
  <c r="B28" i="66" l="1"/>
  <c r="B29" i="66" l="1"/>
  <c r="B30" i="66" l="1"/>
  <c r="F227" i="31" l="1"/>
  <c r="F225" i="31"/>
  <c r="F218" i="31"/>
  <c r="F212" i="31"/>
  <c r="F209" i="31"/>
  <c r="F204" i="31"/>
  <c r="F202" i="31"/>
  <c r="F198" i="31"/>
  <c r="F195" i="31"/>
  <c r="F190" i="31"/>
  <c r="F187" i="31"/>
  <c r="F183" i="31"/>
  <c r="F176" i="31"/>
  <c r="F172" i="31"/>
  <c r="F165" i="31"/>
  <c r="F161" i="31"/>
  <c r="F156" i="31"/>
  <c r="F155" i="31"/>
  <c r="F151" i="31"/>
  <c r="F146" i="31"/>
  <c r="F145" i="31"/>
  <c r="F143" i="31"/>
  <c r="F139" i="31"/>
  <c r="F135" i="31"/>
  <c r="F224" i="31"/>
  <c r="F221" i="31"/>
  <c r="F217" i="31"/>
  <c r="F216" i="31"/>
  <c r="F214" i="31"/>
  <c r="F210" i="31"/>
  <c r="F206" i="31"/>
  <c r="F205" i="31"/>
  <c r="F203" i="31"/>
  <c r="F199" i="31"/>
  <c r="F194" i="31"/>
  <c r="F188" i="31"/>
  <c r="F185" i="31"/>
  <c r="F177" i="31"/>
  <c r="F173" i="31"/>
  <c r="F169" i="31"/>
  <c r="F168" i="31"/>
  <c r="F166" i="31"/>
  <c r="F162" i="31"/>
  <c r="F159" i="31"/>
  <c r="F157" i="31"/>
  <c r="F154" i="31"/>
  <c r="F150" i="31"/>
  <c r="F147" i="31"/>
  <c r="F140" i="31"/>
  <c r="F136" i="31"/>
  <c r="F226" i="31"/>
  <c r="F223" i="31"/>
  <c r="F220" i="31"/>
  <c r="F215" i="31"/>
  <c r="F211" i="31"/>
  <c r="F207" i="31"/>
  <c r="F200" i="31"/>
  <c r="F196" i="31"/>
  <c r="F191" i="31"/>
  <c r="F184" i="31"/>
  <c r="F181" i="31"/>
  <c r="F180" i="31"/>
  <c r="F178" i="31"/>
  <c r="F175" i="31"/>
  <c r="F171" i="31"/>
  <c r="F167" i="31"/>
  <c r="F163" i="31"/>
  <c r="F158" i="31"/>
  <c r="F152" i="31"/>
  <c r="F149" i="31"/>
  <c r="F141" i="31"/>
  <c r="F138" i="31"/>
  <c r="F133" i="31"/>
  <c r="F228" i="31"/>
  <c r="F222" i="31"/>
  <c r="F219" i="31"/>
  <c r="F213" i="31"/>
  <c r="F208" i="31"/>
  <c r="F201" i="31"/>
  <c r="F197" i="31"/>
  <c r="F193" i="31"/>
  <c r="F192" i="31"/>
  <c r="F189" i="31"/>
  <c r="F186" i="31"/>
  <c r="F182" i="31"/>
  <c r="F179" i="31"/>
  <c r="F174" i="31"/>
  <c r="F170" i="31"/>
  <c r="F164" i="31"/>
  <c r="F160" i="31"/>
  <c r="F153" i="31"/>
  <c r="F148" i="31"/>
  <c r="F144" i="31"/>
  <c r="F142" i="31"/>
  <c r="F137" i="31"/>
  <c r="F134" i="31"/>
  <c r="D142" i="31" l="1"/>
  <c r="K142" i="31"/>
  <c r="K189" i="31"/>
  <c r="D189" i="31"/>
  <c r="K201" i="31"/>
  <c r="D201" i="31"/>
  <c r="F231" i="31"/>
  <c r="D219" i="31"/>
  <c r="K219" i="31"/>
  <c r="D138" i="31"/>
  <c r="K138" i="31"/>
  <c r="K152" i="31"/>
  <c r="D152" i="31"/>
  <c r="D171" i="31"/>
  <c r="K171" i="31"/>
  <c r="O30" i="31"/>
  <c r="D181" i="31"/>
  <c r="K181" i="31"/>
  <c r="K196" i="31"/>
  <c r="D196" i="31"/>
  <c r="D215" i="31"/>
  <c r="K215" i="31"/>
  <c r="D226" i="31"/>
  <c r="F238" i="31"/>
  <c r="K226" i="31"/>
  <c r="K136" i="31"/>
  <c r="D136" i="31"/>
  <c r="D154" i="31"/>
  <c r="K154" i="31"/>
  <c r="K166" i="31"/>
  <c r="D166" i="31"/>
  <c r="D177" i="31"/>
  <c r="K177" i="31"/>
  <c r="K194" i="31"/>
  <c r="D194" i="31"/>
  <c r="K206" i="31"/>
  <c r="D206" i="31"/>
  <c r="O33" i="31"/>
  <c r="D217" i="31"/>
  <c r="K217" i="31"/>
  <c r="F229" i="31"/>
  <c r="K139" i="31"/>
  <c r="D139" i="31"/>
  <c r="K151" i="31"/>
  <c r="D151" i="31"/>
  <c r="D165" i="31"/>
  <c r="K165" i="31"/>
  <c r="K187" i="31"/>
  <c r="D187" i="31"/>
  <c r="K202" i="31"/>
  <c r="D202" i="31"/>
  <c r="D218" i="31"/>
  <c r="K218" i="31"/>
  <c r="F230" i="31"/>
  <c r="K137" i="31"/>
  <c r="D137" i="31"/>
  <c r="D144" i="31"/>
  <c r="K144" i="31"/>
  <c r="K160" i="31"/>
  <c r="D160" i="31"/>
  <c r="D179" i="31"/>
  <c r="K179" i="31"/>
  <c r="K192" i="31"/>
  <c r="D192" i="31"/>
  <c r="F234" i="31"/>
  <c r="K222" i="31"/>
  <c r="D222" i="31"/>
  <c r="D141" i="31"/>
  <c r="K141" i="31"/>
  <c r="D158" i="31"/>
  <c r="K158" i="31"/>
  <c r="D175" i="31"/>
  <c r="K175" i="31"/>
  <c r="K184" i="31"/>
  <c r="D184" i="31"/>
  <c r="K200" i="31"/>
  <c r="D200" i="31"/>
  <c r="K140" i="31"/>
  <c r="D140" i="31"/>
  <c r="D157" i="31"/>
  <c r="O28" i="31"/>
  <c r="K157" i="31"/>
  <c r="K168" i="31"/>
  <c r="D168" i="31"/>
  <c r="D199" i="31"/>
  <c r="K199" i="31"/>
  <c r="D210" i="31"/>
  <c r="K210" i="31"/>
  <c r="F233" i="31"/>
  <c r="D221" i="31"/>
  <c r="K221" i="31"/>
  <c r="D143" i="31"/>
  <c r="K143" i="31"/>
  <c r="K155" i="31"/>
  <c r="D155" i="31"/>
  <c r="K172" i="31"/>
  <c r="D172" i="31"/>
  <c r="D190" i="31"/>
  <c r="K190" i="31"/>
  <c r="D204" i="31"/>
  <c r="K204" i="31"/>
  <c r="D225" i="31"/>
  <c r="K225" i="31"/>
  <c r="F237" i="31"/>
  <c r="K174" i="31"/>
  <c r="D174" i="31"/>
  <c r="D134" i="31"/>
  <c r="K134" i="31"/>
  <c r="D148" i="31"/>
  <c r="K148" i="31"/>
  <c r="K164" i="31"/>
  <c r="D164" i="31"/>
  <c r="K182" i="31"/>
  <c r="D182" i="31"/>
  <c r="K193" i="31"/>
  <c r="D193" i="31"/>
  <c r="O31" i="31"/>
  <c r="D208" i="31"/>
  <c r="K208" i="31"/>
  <c r="D228" i="31"/>
  <c r="K228" i="31"/>
  <c r="F240" i="31"/>
  <c r="K163" i="31"/>
  <c r="D163" i="31"/>
  <c r="K178" i="31"/>
  <c r="D178" i="31"/>
  <c r="D191" i="31"/>
  <c r="K191" i="31"/>
  <c r="D207" i="31"/>
  <c r="K207" i="31"/>
  <c r="F232" i="31"/>
  <c r="K220" i="31"/>
  <c r="D220" i="31"/>
  <c r="D147" i="31"/>
  <c r="K147" i="31"/>
  <c r="K159" i="31"/>
  <c r="D159" i="31"/>
  <c r="O29" i="31"/>
  <c r="K169" i="31"/>
  <c r="D169" i="31"/>
  <c r="K185" i="31"/>
  <c r="D185" i="31"/>
  <c r="K203" i="31"/>
  <c r="D203" i="31"/>
  <c r="D214" i="31"/>
  <c r="K214" i="31"/>
  <c r="F236" i="31"/>
  <c r="D224" i="31"/>
  <c r="K224" i="31"/>
  <c r="K145" i="31"/>
  <c r="D145" i="31"/>
  <c r="O27" i="31"/>
  <c r="D156" i="31"/>
  <c r="K156" i="31"/>
  <c r="K176" i="31"/>
  <c r="D176" i="31"/>
  <c r="K195" i="31"/>
  <c r="D195" i="31"/>
  <c r="D209" i="31"/>
  <c r="K209" i="31"/>
  <c r="F239" i="31"/>
  <c r="K227" i="31"/>
  <c r="D227" i="31"/>
  <c r="D153" i="31"/>
  <c r="K153" i="31"/>
  <c r="D170" i="31"/>
  <c r="K170" i="31"/>
  <c r="K186" i="31"/>
  <c r="D186" i="31"/>
  <c r="K197" i="31"/>
  <c r="D197" i="31"/>
  <c r="K213" i="31"/>
  <c r="D213" i="31"/>
  <c r="O26" i="31"/>
  <c r="K133" i="31"/>
  <c r="D133" i="31"/>
  <c r="D149" i="31"/>
  <c r="K149" i="31"/>
  <c r="K167" i="31"/>
  <c r="D167" i="31"/>
  <c r="D180" i="31"/>
  <c r="K180" i="31"/>
  <c r="K211" i="31"/>
  <c r="D211" i="31"/>
  <c r="F235" i="31"/>
  <c r="K223" i="31"/>
  <c r="D223" i="31"/>
  <c r="K150" i="31"/>
  <c r="D150" i="31"/>
  <c r="K162" i="31"/>
  <c r="D162" i="31"/>
  <c r="K173" i="31"/>
  <c r="D173" i="31"/>
  <c r="D188" i="31"/>
  <c r="K188" i="31"/>
  <c r="K205" i="31"/>
  <c r="O32" i="31"/>
  <c r="D205" i="31"/>
  <c r="K216" i="31"/>
  <c r="D216" i="31"/>
  <c r="K135" i="31"/>
  <c r="D135" i="31"/>
  <c r="D146" i="31"/>
  <c r="K146" i="31"/>
  <c r="K161" i="31"/>
  <c r="D161" i="31"/>
  <c r="K183" i="31"/>
  <c r="D183" i="31"/>
  <c r="D198" i="31"/>
  <c r="K198" i="31"/>
  <c r="D212" i="31"/>
  <c r="K212" i="31"/>
  <c r="N32" i="31" l="1"/>
  <c r="R32" i="31" s="1"/>
  <c r="N26" i="31"/>
  <c r="N31" i="31"/>
  <c r="K237" i="31"/>
  <c r="F249" i="31"/>
  <c r="N28" i="31"/>
  <c r="F242" i="31"/>
  <c r="K230" i="31"/>
  <c r="F250" i="31"/>
  <c r="K238" i="31"/>
  <c r="N29" i="31"/>
  <c r="K235" i="31"/>
  <c r="F247" i="31"/>
  <c r="K236" i="31"/>
  <c r="F248" i="31"/>
  <c r="K234" i="31"/>
  <c r="F246" i="31"/>
  <c r="K229" i="31"/>
  <c r="F241" i="31"/>
  <c r="O34" i="31"/>
  <c r="D229" i="31"/>
  <c r="N30" i="31"/>
  <c r="F252" i="31"/>
  <c r="K240" i="31"/>
  <c r="K239" i="31"/>
  <c r="F251" i="31"/>
  <c r="N27" i="31"/>
  <c r="K232" i="31"/>
  <c r="F244" i="31"/>
  <c r="K233" i="31"/>
  <c r="F245" i="31"/>
  <c r="N33" i="31"/>
  <c r="K231" i="31"/>
  <c r="F243" i="31"/>
  <c r="R33" i="31" l="1"/>
  <c r="D234" i="31"/>
  <c r="R28" i="31"/>
  <c r="R29" i="31"/>
  <c r="R31" i="31"/>
  <c r="R27" i="31"/>
  <c r="D233" i="31"/>
  <c r="R30" i="31"/>
  <c r="R26" i="31"/>
  <c r="D232" i="31"/>
  <c r="D230" i="31"/>
  <c r="D239" i="31"/>
  <c r="D231" i="31"/>
  <c r="D240" i="31"/>
  <c r="K246" i="31"/>
  <c r="D246" i="31"/>
  <c r="D237" i="31"/>
  <c r="K244" i="31"/>
  <c r="D244" i="31"/>
  <c r="K251" i="31"/>
  <c r="D251" i="31"/>
  <c r="D252" i="31"/>
  <c r="K252" i="31"/>
  <c r="D241" i="31"/>
  <c r="O35" i="31"/>
  <c r="K241" i="31"/>
  <c r="D235" i="31"/>
  <c r="D238" i="31"/>
  <c r="D249" i="31"/>
  <c r="K249" i="31"/>
  <c r="K243" i="31"/>
  <c r="D243" i="31"/>
  <c r="K245" i="31"/>
  <c r="D245" i="31"/>
  <c r="D236" i="31"/>
  <c r="K247" i="31"/>
  <c r="D247" i="31"/>
  <c r="D242" i="31"/>
  <c r="K242" i="31"/>
  <c r="K248" i="31"/>
  <c r="D248" i="31"/>
  <c r="K250" i="31"/>
  <c r="D250" i="31"/>
  <c r="N34" i="31"/>
  <c r="N35" i="31" l="1"/>
  <c r="R34" i="31"/>
  <c r="R35" i="31" l="1"/>
  <c r="C214" i="31"/>
  <c r="E214" i="31" s="1"/>
  <c r="C200" i="31"/>
  <c r="E200" i="31" s="1"/>
  <c r="C188" i="31"/>
  <c r="E188" i="31" s="1"/>
  <c r="C228" i="31"/>
  <c r="C221" i="31"/>
  <c r="C152" i="31"/>
  <c r="E152" i="31" s="1"/>
  <c r="C191" i="31"/>
  <c r="E191" i="31" s="1"/>
  <c r="C212" i="31"/>
  <c r="E212" i="31" s="1"/>
  <c r="C143" i="31"/>
  <c r="E143" i="31" s="1"/>
  <c r="C209" i="31"/>
  <c r="E209" i="31" s="1"/>
  <c r="C175" i="31"/>
  <c r="E175" i="31" s="1"/>
  <c r="C176" i="31"/>
  <c r="E176" i="31" s="1"/>
  <c r="C137" i="31"/>
  <c r="E137" i="31" s="1"/>
  <c r="C171" i="31"/>
  <c r="E171" i="31" s="1"/>
  <c r="C197" i="31"/>
  <c r="E197" i="31" s="1"/>
  <c r="C219" i="31"/>
  <c r="C173" i="31"/>
  <c r="E173" i="31" s="1"/>
  <c r="C179" i="31"/>
  <c r="E179" i="31" s="1"/>
  <c r="C225" i="31"/>
  <c r="C199" i="31"/>
  <c r="E199" i="31" s="1"/>
  <c r="C151" i="31"/>
  <c r="E151" i="31" s="1"/>
  <c r="C156" i="31"/>
  <c r="E156" i="31" s="1"/>
  <c r="C211" i="31"/>
  <c r="E211" i="31" s="1"/>
  <c r="C134" i="31"/>
  <c r="E134" i="31" s="1"/>
  <c r="C172" i="31"/>
  <c r="E172" i="31" s="1"/>
  <c r="C196" i="31"/>
  <c r="E196" i="31" s="1"/>
  <c r="C192" i="31"/>
  <c r="E192" i="31" s="1"/>
  <c r="C190" i="31"/>
  <c r="E190" i="31" s="1"/>
  <c r="C213" i="31"/>
  <c r="E213" i="31" s="1"/>
  <c r="C146" i="31"/>
  <c r="E146" i="31" s="1"/>
  <c r="C206" i="31"/>
  <c r="E206" i="31" s="1"/>
  <c r="C207" i="31"/>
  <c r="E207" i="31" s="1"/>
  <c r="C150" i="31"/>
  <c r="E150" i="31" s="1"/>
  <c r="C159" i="31"/>
  <c r="E159" i="31" s="1"/>
  <c r="C164" i="31"/>
  <c r="E164" i="31" s="1"/>
  <c r="C220" i="31"/>
  <c r="C149" i="31"/>
  <c r="E149" i="31" s="1"/>
  <c r="C142" i="31"/>
  <c r="E142" i="31" s="1"/>
  <c r="C202" i="31"/>
  <c r="E202" i="31" s="1"/>
  <c r="C198" i="31"/>
  <c r="E198" i="31" s="1"/>
  <c r="C153" i="31"/>
  <c r="E153" i="31" s="1"/>
  <c r="C148" i="31"/>
  <c r="E148" i="31" s="1"/>
  <c r="C227" i="31"/>
  <c r="C174" i="31"/>
  <c r="E174" i="31" s="1"/>
  <c r="C223" i="31"/>
  <c r="C166" i="31"/>
  <c r="E166" i="31" s="1"/>
  <c r="C184" i="31"/>
  <c r="E184" i="31" s="1"/>
  <c r="C139" i="31"/>
  <c r="E139" i="31" s="1"/>
  <c r="C141" i="31"/>
  <c r="E141" i="31" s="1"/>
  <c r="C208" i="31"/>
  <c r="E208" i="31" s="1"/>
  <c r="C178" i="31"/>
  <c r="E178" i="31" s="1"/>
  <c r="C226" i="31"/>
  <c r="C167" i="31"/>
  <c r="E167" i="31" s="1"/>
  <c r="C162" i="31"/>
  <c r="E162" i="31" s="1"/>
  <c r="C144" i="31"/>
  <c r="E144" i="31" s="1"/>
  <c r="C222" i="31"/>
  <c r="C204" i="31"/>
  <c r="E204" i="31" s="1"/>
  <c r="C165" i="31"/>
  <c r="E165" i="31" s="1"/>
  <c r="C170" i="31"/>
  <c r="E170" i="31" s="1"/>
  <c r="C224" i="31"/>
  <c r="C186" i="31"/>
  <c r="E186" i="31" s="1"/>
  <c r="C158" i="31"/>
  <c r="E158" i="31" s="1"/>
  <c r="C195" i="31"/>
  <c r="E195" i="31" s="1"/>
  <c r="C140" i="31"/>
  <c r="E140" i="31" s="1"/>
  <c r="C135" i="31"/>
  <c r="E135" i="31" s="1"/>
  <c r="C177" i="31"/>
  <c r="E177" i="31" s="1"/>
  <c r="C216" i="31"/>
  <c r="E216" i="31" s="1"/>
  <c r="C187" i="31"/>
  <c r="E187" i="31" s="1"/>
  <c r="C161" i="31"/>
  <c r="E161" i="31" s="1"/>
  <c r="C194" i="31"/>
  <c r="E194" i="31" s="1"/>
  <c r="C215" i="31"/>
  <c r="E215" i="31" s="1"/>
  <c r="C218" i="31"/>
  <c r="C185" i="31"/>
  <c r="E185" i="31" s="1"/>
  <c r="C155" i="31"/>
  <c r="E155" i="31" s="1"/>
  <c r="C147" i="31"/>
  <c r="E147" i="31" s="1"/>
  <c r="C163" i="31"/>
  <c r="E163" i="31" s="1"/>
  <c r="C201" i="31"/>
  <c r="E201" i="31" s="1"/>
  <c r="C154" i="31"/>
  <c r="E154" i="31" s="1"/>
  <c r="C183" i="31"/>
  <c r="E183" i="31" s="1"/>
  <c r="C138" i="31"/>
  <c r="E138" i="31" s="1"/>
  <c r="C136" i="31"/>
  <c r="E136" i="31" s="1"/>
  <c r="C189" i="31"/>
  <c r="E189" i="31" s="1"/>
  <c r="C203" i="31"/>
  <c r="E203" i="31" s="1"/>
  <c r="C210" i="31"/>
  <c r="E210" i="31" s="1"/>
  <c r="C180" i="31"/>
  <c r="E180" i="31" s="1"/>
  <c r="C168" i="31"/>
  <c r="E168" i="31" s="1"/>
  <c r="C182" i="31"/>
  <c r="E182" i="31" s="1"/>
  <c r="C160" i="31"/>
  <c r="E160" i="31" s="1"/>
  <c r="G168" i="31" l="1"/>
  <c r="G210" i="31"/>
  <c r="G189" i="31"/>
  <c r="G138" i="31"/>
  <c r="G154" i="31"/>
  <c r="G147" i="31"/>
  <c r="G155" i="31"/>
  <c r="G215" i="31"/>
  <c r="G161" i="31"/>
  <c r="G177" i="31"/>
  <c r="G140" i="31"/>
  <c r="G195" i="31"/>
  <c r="G186" i="31"/>
  <c r="G165" i="31"/>
  <c r="G144" i="31"/>
  <c r="G167" i="31"/>
  <c r="G208" i="31"/>
  <c r="G139" i="31"/>
  <c r="G166" i="31"/>
  <c r="G174" i="31"/>
  <c r="G153" i="31"/>
  <c r="G202" i="31"/>
  <c r="G142" i="31"/>
  <c r="G149" i="31"/>
  <c r="G164" i="31"/>
  <c r="G150" i="31"/>
  <c r="G206" i="31"/>
  <c r="G146" i="31"/>
  <c r="G190" i="31"/>
  <c r="G172" i="31"/>
  <c r="G134" i="31"/>
  <c r="G211" i="31"/>
  <c r="G151" i="31"/>
  <c r="G171" i="31"/>
  <c r="G176" i="31"/>
  <c r="G175" i="31"/>
  <c r="G212" i="31"/>
  <c r="G152" i="31"/>
  <c r="G200" i="31"/>
  <c r="G214" i="31"/>
  <c r="G182" i="31"/>
  <c r="G180" i="31"/>
  <c r="G203" i="31"/>
  <c r="G136" i="31"/>
  <c r="G183" i="31"/>
  <c r="G201" i="31"/>
  <c r="G163" i="31"/>
  <c r="G185" i="31"/>
  <c r="G194" i="31"/>
  <c r="G187" i="31"/>
  <c r="G216" i="31"/>
  <c r="G135" i="31"/>
  <c r="G158" i="31"/>
  <c r="G170" i="31"/>
  <c r="G204" i="31"/>
  <c r="G162" i="31"/>
  <c r="G178" i="31"/>
  <c r="G141" i="31"/>
  <c r="G184" i="31"/>
  <c r="G148" i="31"/>
  <c r="G198" i="31"/>
  <c r="G160" i="31"/>
  <c r="G159" i="31"/>
  <c r="G207" i="31"/>
  <c r="G213" i="31"/>
  <c r="G192" i="31"/>
  <c r="G196" i="31"/>
  <c r="G156" i="31"/>
  <c r="G199" i="31"/>
  <c r="G179" i="31"/>
  <c r="G173" i="31"/>
  <c r="G197" i="31"/>
  <c r="G137" i="31"/>
  <c r="G209" i="31"/>
  <c r="G143" i="31"/>
  <c r="G191" i="31"/>
  <c r="G188" i="31"/>
  <c r="C236" i="31"/>
  <c r="E224" i="31"/>
  <c r="C237" i="31"/>
  <c r="E225" i="31"/>
  <c r="E219" i="31"/>
  <c r="C231" i="31"/>
  <c r="E228" i="31"/>
  <c r="C240" i="31"/>
  <c r="E218" i="31"/>
  <c r="C230" i="31"/>
  <c r="C234" i="31"/>
  <c r="E222" i="31"/>
  <c r="E226" i="31"/>
  <c r="C238" i="31"/>
  <c r="C235" i="31"/>
  <c r="E223" i="31"/>
  <c r="E227" i="31"/>
  <c r="C239" i="31"/>
  <c r="C232" i="31"/>
  <c r="E220" i="31"/>
  <c r="E221" i="31"/>
  <c r="C233" i="31"/>
  <c r="C145" i="31"/>
  <c r="C217" i="31"/>
  <c r="C193" i="31"/>
  <c r="C157" i="31"/>
  <c r="C205" i="31"/>
  <c r="C169" i="31"/>
  <c r="C181" i="31"/>
  <c r="C133" i="31"/>
  <c r="G224" i="31" l="1"/>
  <c r="G221" i="31"/>
  <c r="G227" i="31"/>
  <c r="G226" i="31"/>
  <c r="G218" i="31"/>
  <c r="G219" i="31"/>
  <c r="G220" i="31"/>
  <c r="G223" i="31"/>
  <c r="G222" i="31"/>
  <c r="G225" i="31"/>
  <c r="G228" i="31"/>
  <c r="E240" i="31"/>
  <c r="C252" i="31"/>
  <c r="E252" i="31" s="1"/>
  <c r="M26" i="31"/>
  <c r="E133" i="31"/>
  <c r="M27" i="31"/>
  <c r="E145" i="31"/>
  <c r="E232" i="31"/>
  <c r="C244" i="31"/>
  <c r="E244" i="31" s="1"/>
  <c r="C247" i="31"/>
  <c r="E247" i="31" s="1"/>
  <c r="E235" i="31"/>
  <c r="C246" i="31"/>
  <c r="E246" i="31" s="1"/>
  <c r="E234" i="31"/>
  <c r="C249" i="31"/>
  <c r="E249" i="31" s="1"/>
  <c r="E237" i="31"/>
  <c r="M29" i="31"/>
  <c r="E169" i="31"/>
  <c r="E193" i="31"/>
  <c r="M31" i="31"/>
  <c r="E233" i="31"/>
  <c r="C245" i="31"/>
  <c r="E245" i="31" s="1"/>
  <c r="E239" i="31"/>
  <c r="C251" i="31"/>
  <c r="E251" i="31" s="1"/>
  <c r="C250" i="31"/>
  <c r="E250" i="31" s="1"/>
  <c r="E238" i="31"/>
  <c r="E230" i="31"/>
  <c r="C242" i="31"/>
  <c r="E242" i="31" s="1"/>
  <c r="E231" i="31"/>
  <c r="C243" i="31"/>
  <c r="E243" i="31" s="1"/>
  <c r="E217" i="31"/>
  <c r="C229" i="31"/>
  <c r="M33" i="31"/>
  <c r="M28" i="31"/>
  <c r="E157" i="31"/>
  <c r="E181" i="31"/>
  <c r="M30" i="31"/>
  <c r="E205" i="31"/>
  <c r="M32" i="31"/>
  <c r="C248" i="31"/>
  <c r="E248" i="31" s="1"/>
  <c r="E236" i="31"/>
  <c r="G236" i="31" l="1"/>
  <c r="G205" i="31"/>
  <c r="G243" i="31"/>
  <c r="G238" i="31"/>
  <c r="G245" i="31"/>
  <c r="G169" i="31"/>
  <c r="G234" i="31"/>
  <c r="G244" i="31"/>
  <c r="G133" i="31"/>
  <c r="G231" i="31"/>
  <c r="G250" i="31"/>
  <c r="G233" i="31"/>
  <c r="G246" i="31"/>
  <c r="G232" i="31"/>
  <c r="G248" i="31"/>
  <c r="G181" i="31"/>
  <c r="G242" i="31"/>
  <c r="G251" i="31"/>
  <c r="G237" i="31"/>
  <c r="G235" i="31"/>
  <c r="G145" i="31"/>
  <c r="G252" i="31"/>
  <c r="G157" i="31"/>
  <c r="G217" i="31"/>
  <c r="G230" i="31"/>
  <c r="G239" i="31"/>
  <c r="G193" i="31"/>
  <c r="G249" i="31"/>
  <c r="G247" i="31"/>
  <c r="G240" i="31"/>
  <c r="Q28" i="31"/>
  <c r="P28" i="31"/>
  <c r="P33" i="31"/>
  <c r="Q33" i="31"/>
  <c r="P29" i="31"/>
  <c r="Q29" i="31"/>
  <c r="P26" i="31"/>
  <c r="Q26" i="31"/>
  <c r="Q30" i="31"/>
  <c r="P30" i="31"/>
  <c r="E229" i="31"/>
  <c r="C241" i="31"/>
  <c r="M34" i="31"/>
  <c r="Q31" i="31"/>
  <c r="P31" i="31"/>
  <c r="P32" i="31"/>
  <c r="Q32" i="31"/>
  <c r="P27" i="31"/>
  <c r="Q27" i="31"/>
  <c r="G229" i="31" l="1"/>
  <c r="E241" i="31"/>
  <c r="M35" i="31"/>
  <c r="P34" i="31"/>
  <c r="Q34" i="31"/>
  <c r="G241" i="31" l="1"/>
  <c r="Q35" i="31"/>
  <c r="P35" i="31"/>
  <c r="F131" i="31" l="1"/>
  <c r="F127" i="31"/>
  <c r="F122" i="31"/>
  <c r="F119" i="31"/>
  <c r="F116" i="31"/>
  <c r="F112" i="31"/>
  <c r="F107" i="31"/>
  <c r="F105" i="31"/>
  <c r="F132" i="31"/>
  <c r="F130" i="31"/>
  <c r="F126" i="31"/>
  <c r="F118" i="31"/>
  <c r="F114" i="31"/>
  <c r="F111" i="31"/>
  <c r="F124" i="31"/>
  <c r="F121" i="31"/>
  <c r="F117" i="31"/>
  <c r="F109" i="31"/>
  <c r="F98" i="31"/>
  <c r="F92" i="31"/>
  <c r="F89" i="31"/>
  <c r="F84" i="31"/>
  <c r="F82" i="31"/>
  <c r="F78" i="31"/>
  <c r="F75" i="31"/>
  <c r="F70" i="31"/>
  <c r="F67" i="31"/>
  <c r="F63" i="31"/>
  <c r="F56" i="31"/>
  <c r="F52" i="31"/>
  <c r="F45" i="31"/>
  <c r="F41" i="31"/>
  <c r="F36" i="31"/>
  <c r="F35" i="31"/>
  <c r="F31" i="31"/>
  <c r="F26" i="31"/>
  <c r="F25" i="31"/>
  <c r="F23" i="31"/>
  <c r="F19" i="31"/>
  <c r="F15" i="31"/>
  <c r="F125" i="31"/>
  <c r="F120" i="31"/>
  <c r="F110" i="31"/>
  <c r="F104" i="31"/>
  <c r="F101" i="31"/>
  <c r="F97" i="31"/>
  <c r="F96" i="31"/>
  <c r="F94" i="31"/>
  <c r="F90" i="31"/>
  <c r="F86" i="31"/>
  <c r="F85" i="31"/>
  <c r="F83" i="31"/>
  <c r="F79" i="31"/>
  <c r="F74" i="31"/>
  <c r="F68" i="31"/>
  <c r="F65" i="31"/>
  <c r="F57" i="31"/>
  <c r="F53" i="31"/>
  <c r="F49" i="31"/>
  <c r="F48" i="31"/>
  <c r="F46" i="31"/>
  <c r="F42" i="31"/>
  <c r="F39" i="31"/>
  <c r="F37" i="31"/>
  <c r="F34" i="31"/>
  <c r="F30" i="31"/>
  <c r="F27" i="31"/>
  <c r="F20" i="31"/>
  <c r="F16" i="31"/>
  <c r="F128" i="31"/>
  <c r="F113" i="31"/>
  <c r="F106" i="31"/>
  <c r="F103" i="31"/>
  <c r="F100" i="31"/>
  <c r="F95" i="31"/>
  <c r="F91" i="31"/>
  <c r="F87" i="31"/>
  <c r="F80" i="31"/>
  <c r="F76" i="31"/>
  <c r="F71" i="31"/>
  <c r="F64" i="31"/>
  <c r="F61" i="31"/>
  <c r="F60" i="31"/>
  <c r="F58" i="31"/>
  <c r="F55" i="31"/>
  <c r="F51" i="31"/>
  <c r="F47" i="31"/>
  <c r="F43" i="31"/>
  <c r="F38" i="31"/>
  <c r="F32" i="31"/>
  <c r="F29" i="31"/>
  <c r="F21" i="31"/>
  <c r="F18" i="31"/>
  <c r="F13" i="31"/>
  <c r="F129" i="31"/>
  <c r="F123" i="31"/>
  <c r="F115" i="31"/>
  <c r="F108" i="31"/>
  <c r="F102" i="31"/>
  <c r="F99" i="31"/>
  <c r="F93" i="31"/>
  <c r="F88" i="31"/>
  <c r="F81" i="31"/>
  <c r="F77" i="31"/>
  <c r="F73" i="31"/>
  <c r="F72" i="31"/>
  <c r="F69" i="31"/>
  <c r="F66" i="31"/>
  <c r="F62" i="31"/>
  <c r="F59" i="31"/>
  <c r="F54" i="31"/>
  <c r="F50" i="31"/>
  <c r="F44" i="31"/>
  <c r="F40" i="31"/>
  <c r="F33" i="31"/>
  <c r="F28" i="31"/>
  <c r="F24" i="31"/>
  <c r="F22" i="31"/>
  <c r="F17" i="31"/>
  <c r="F14" i="31"/>
  <c r="F10" i="31"/>
  <c r="K69" i="31" l="1"/>
  <c r="D69" i="31"/>
  <c r="D81" i="31"/>
  <c r="K81" i="31"/>
  <c r="D99" i="31"/>
  <c r="K99" i="31"/>
  <c r="K123" i="31"/>
  <c r="D123" i="31"/>
  <c r="D18" i="31"/>
  <c r="K18" i="31"/>
  <c r="K32" i="31"/>
  <c r="D32" i="31"/>
  <c r="D51" i="31"/>
  <c r="K51" i="31"/>
  <c r="O20" i="31"/>
  <c r="D61" i="31"/>
  <c r="K61" i="31"/>
  <c r="K76" i="31"/>
  <c r="D76" i="31"/>
  <c r="K95" i="31"/>
  <c r="D95" i="31"/>
  <c r="D106" i="31"/>
  <c r="K106" i="31"/>
  <c r="D16" i="31"/>
  <c r="K16" i="31"/>
  <c r="D34" i="31"/>
  <c r="K34" i="31"/>
  <c r="D46" i="31"/>
  <c r="K46" i="31"/>
  <c r="D57" i="31"/>
  <c r="K57" i="31"/>
  <c r="K74" i="31"/>
  <c r="D74" i="31"/>
  <c r="D86" i="31"/>
  <c r="K86" i="31"/>
  <c r="D97" i="31"/>
  <c r="O23" i="31"/>
  <c r="K97" i="31"/>
  <c r="D120" i="31"/>
  <c r="K120" i="31"/>
  <c r="D19" i="31"/>
  <c r="K19" i="31"/>
  <c r="D31" i="31"/>
  <c r="K31" i="31"/>
  <c r="D45" i="31"/>
  <c r="K45" i="31"/>
  <c r="K67" i="31"/>
  <c r="D67" i="31"/>
  <c r="K82" i="31"/>
  <c r="D82" i="31"/>
  <c r="D98" i="31"/>
  <c r="K98" i="31"/>
  <c r="D124" i="31"/>
  <c r="K124" i="31"/>
  <c r="D126" i="31"/>
  <c r="K126" i="31"/>
  <c r="K116" i="31"/>
  <c r="D116" i="31"/>
  <c r="D131" i="31"/>
  <c r="K131" i="31"/>
  <c r="K22" i="31"/>
  <c r="D22" i="31"/>
  <c r="K40" i="31"/>
  <c r="D40" i="31"/>
  <c r="K72" i="31"/>
  <c r="D72" i="31"/>
  <c r="K129" i="31"/>
  <c r="D129" i="31"/>
  <c r="D21" i="31"/>
  <c r="K21" i="31"/>
  <c r="D38" i="31"/>
  <c r="K38" i="31"/>
  <c r="D55" i="31"/>
  <c r="K55" i="31"/>
  <c r="K64" i="31"/>
  <c r="D64" i="31"/>
  <c r="K80" i="31"/>
  <c r="D80" i="31"/>
  <c r="D113" i="31"/>
  <c r="K113" i="31"/>
  <c r="K20" i="31"/>
  <c r="D20" i="31"/>
  <c r="O18" i="31"/>
  <c r="D37" i="31"/>
  <c r="K37" i="31"/>
  <c r="K48" i="31"/>
  <c r="D48" i="31"/>
  <c r="D79" i="31"/>
  <c r="K79" i="31"/>
  <c r="D90" i="31"/>
  <c r="K90" i="31"/>
  <c r="K101" i="31"/>
  <c r="D101" i="31"/>
  <c r="D125" i="31"/>
  <c r="K125" i="31"/>
  <c r="D23" i="31"/>
  <c r="K23" i="31"/>
  <c r="K35" i="31"/>
  <c r="D35" i="31"/>
  <c r="D52" i="31"/>
  <c r="K52" i="31"/>
  <c r="K70" i="31"/>
  <c r="D70" i="31"/>
  <c r="K84" i="31"/>
  <c r="D84" i="31"/>
  <c r="D109" i="31"/>
  <c r="K109" i="31"/>
  <c r="O24" i="31"/>
  <c r="D111" i="31"/>
  <c r="K111" i="31"/>
  <c r="D130" i="31"/>
  <c r="K130" i="31"/>
  <c r="K105" i="31"/>
  <c r="D105" i="31"/>
  <c r="D119" i="31"/>
  <c r="K119" i="31"/>
  <c r="K54" i="31"/>
  <c r="D54" i="31"/>
  <c r="D24" i="31"/>
  <c r="K24" i="31"/>
  <c r="K59" i="31"/>
  <c r="D59" i="31"/>
  <c r="K102" i="31"/>
  <c r="D102" i="31"/>
  <c r="D14" i="31"/>
  <c r="K14" i="31"/>
  <c r="D28" i="31"/>
  <c r="K28" i="31"/>
  <c r="D44" i="31"/>
  <c r="K44" i="31"/>
  <c r="D62" i="31"/>
  <c r="K62" i="31"/>
  <c r="O21" i="31"/>
  <c r="D73" i="31"/>
  <c r="K73" i="31"/>
  <c r="D88" i="31"/>
  <c r="K88" i="31"/>
  <c r="D108" i="31"/>
  <c r="K108" i="31"/>
  <c r="D43" i="31"/>
  <c r="K43" i="31"/>
  <c r="K58" i="31"/>
  <c r="D58" i="31"/>
  <c r="D71" i="31"/>
  <c r="K71" i="31"/>
  <c r="D87" i="31"/>
  <c r="K87" i="31"/>
  <c r="D100" i="31"/>
  <c r="K100" i="31"/>
  <c r="D27" i="31"/>
  <c r="K27" i="31"/>
  <c r="K39" i="31"/>
  <c r="D39" i="31"/>
  <c r="O19" i="31"/>
  <c r="K49" i="31"/>
  <c r="D49" i="31"/>
  <c r="K65" i="31"/>
  <c r="D65" i="31"/>
  <c r="D83" i="31"/>
  <c r="K83" i="31"/>
  <c r="D94" i="31"/>
  <c r="K94" i="31"/>
  <c r="K104" i="31"/>
  <c r="D104" i="31"/>
  <c r="O17" i="31"/>
  <c r="K25" i="31"/>
  <c r="D25" i="31"/>
  <c r="D12" i="31"/>
  <c r="G12" i="31" s="1"/>
  <c r="D36" i="31"/>
  <c r="K36" i="31"/>
  <c r="K56" i="31"/>
  <c r="D56" i="31"/>
  <c r="D75" i="31"/>
  <c r="K75" i="31"/>
  <c r="K89" i="31"/>
  <c r="D89" i="31"/>
  <c r="D117" i="31"/>
  <c r="K117" i="31"/>
  <c r="K114" i="31"/>
  <c r="D114" i="31"/>
  <c r="K132" i="31"/>
  <c r="D132" i="31"/>
  <c r="K107" i="31"/>
  <c r="D107" i="31"/>
  <c r="K122" i="31"/>
  <c r="D122" i="31"/>
  <c r="D17" i="31"/>
  <c r="K17" i="31"/>
  <c r="K33" i="31"/>
  <c r="D33" i="31"/>
  <c r="D50" i="31"/>
  <c r="K50" i="31"/>
  <c r="D66" i="31"/>
  <c r="K66" i="31"/>
  <c r="D77" i="31"/>
  <c r="K77" i="31"/>
  <c r="K93" i="31"/>
  <c r="D93" i="31"/>
  <c r="K115" i="31"/>
  <c r="D115" i="31"/>
  <c r="D13" i="31"/>
  <c r="K13" i="31"/>
  <c r="O16" i="31"/>
  <c r="K29" i="31"/>
  <c r="D29" i="31"/>
  <c r="K47" i="31"/>
  <c r="D47" i="31"/>
  <c r="D60" i="31"/>
  <c r="K60" i="31"/>
  <c r="D91" i="31"/>
  <c r="K91" i="31"/>
  <c r="K103" i="31"/>
  <c r="D103" i="31"/>
  <c r="K128" i="31"/>
  <c r="D128" i="31"/>
  <c r="K30" i="31"/>
  <c r="D30" i="31"/>
  <c r="D42" i="31"/>
  <c r="K42" i="31"/>
  <c r="K53" i="31"/>
  <c r="D53" i="31"/>
  <c r="K68" i="31"/>
  <c r="D68" i="31"/>
  <c r="D85" i="31"/>
  <c r="O22" i="31"/>
  <c r="K85" i="31"/>
  <c r="K96" i="31"/>
  <c r="D96" i="31"/>
  <c r="D110" i="31"/>
  <c r="K110" i="31"/>
  <c r="K15" i="31"/>
  <c r="D15" i="31"/>
  <c r="K26" i="31"/>
  <c r="D26" i="31"/>
  <c r="K41" i="31"/>
  <c r="D41" i="31"/>
  <c r="K63" i="31"/>
  <c r="D63" i="31"/>
  <c r="K78" i="31"/>
  <c r="D78" i="31"/>
  <c r="K92" i="31"/>
  <c r="D92" i="31"/>
  <c r="D121" i="31"/>
  <c r="O25" i="31"/>
  <c r="K121" i="31"/>
  <c r="D118" i="31"/>
  <c r="K118" i="31"/>
  <c r="K112" i="31"/>
  <c r="D112" i="31"/>
  <c r="K127" i="31"/>
  <c r="D127" i="31"/>
  <c r="D10" i="31"/>
  <c r="N22" i="31" l="1"/>
  <c r="N25" i="31"/>
  <c r="N19" i="31"/>
  <c r="N24" i="31"/>
  <c r="N18" i="31"/>
  <c r="N21" i="31"/>
  <c r="N23" i="31"/>
  <c r="N20" i="31"/>
  <c r="K4" i="31"/>
  <c r="K5" i="31"/>
  <c r="N16" i="31"/>
  <c r="N17" i="31"/>
  <c r="R22" i="31" l="1"/>
  <c r="R18" i="31"/>
  <c r="R17" i="31"/>
  <c r="R20" i="31"/>
  <c r="R24" i="31"/>
  <c r="R23" i="31"/>
  <c r="R16" i="31"/>
  <c r="R19" i="31"/>
  <c r="R21" i="31"/>
  <c r="R25" i="31"/>
  <c r="K6" i="31"/>
  <c r="B5" i="31" s="1"/>
  <c r="P5" i="31"/>
  <c r="M7" i="31"/>
  <c r="K3" i="25"/>
  <c r="B5" i="25" l="1"/>
  <c r="G9" i="25"/>
  <c r="C39" i="25"/>
  <c r="P6" i="31"/>
  <c r="E31" i="25"/>
  <c r="G26" i="25"/>
  <c r="E29" i="25"/>
  <c r="E33" i="25"/>
  <c r="G30" i="25"/>
  <c r="G34" i="25"/>
  <c r="G27" i="25"/>
  <c r="E30" i="25"/>
  <c r="E25" i="25"/>
  <c r="G24" i="25"/>
  <c r="G29" i="25"/>
  <c r="G23" i="25"/>
  <c r="G32" i="25"/>
  <c r="G28" i="25"/>
  <c r="E27" i="25"/>
  <c r="E34" i="25"/>
  <c r="E26" i="25"/>
  <c r="E23" i="25"/>
  <c r="E32" i="25"/>
  <c r="E28" i="25"/>
  <c r="E24" i="25"/>
  <c r="G31" i="25"/>
  <c r="G33" i="25"/>
  <c r="G25" i="25"/>
  <c r="B5" i="66" l="1"/>
  <c r="B5" i="28"/>
  <c r="B4" i="31"/>
  <c r="C94" i="31" l="1"/>
  <c r="E94" i="31" s="1"/>
  <c r="C118" i="31"/>
  <c r="E118" i="31" s="1"/>
  <c r="C80" i="31"/>
  <c r="E80" i="31" s="1"/>
  <c r="C68" i="31"/>
  <c r="E68" i="31" s="1"/>
  <c r="C108" i="31"/>
  <c r="E108" i="31" s="1"/>
  <c r="C101" i="31"/>
  <c r="E101" i="31" s="1"/>
  <c r="C32" i="31"/>
  <c r="E32" i="31" s="1"/>
  <c r="C71" i="31"/>
  <c r="E71" i="31" s="1"/>
  <c r="C92" i="31"/>
  <c r="E92" i="31" s="1"/>
  <c r="C23" i="31"/>
  <c r="E23" i="31" s="1"/>
  <c r="C122" i="31"/>
  <c r="E122" i="31" s="1"/>
  <c r="C89" i="31"/>
  <c r="E89" i="31" s="1"/>
  <c r="C55" i="31"/>
  <c r="E55" i="31" s="1"/>
  <c r="C115" i="31"/>
  <c r="E115" i="31" s="1"/>
  <c r="C56" i="31"/>
  <c r="E56" i="31" s="1"/>
  <c r="C17" i="31"/>
  <c r="E17" i="31" s="1"/>
  <c r="C51" i="31"/>
  <c r="E51" i="31" s="1"/>
  <c r="C77" i="31"/>
  <c r="E77" i="31" s="1"/>
  <c r="C99" i="31"/>
  <c r="E99" i="31" s="1"/>
  <c r="C53" i="31"/>
  <c r="E53" i="31" s="1"/>
  <c r="C128" i="31"/>
  <c r="E128" i="31" s="1"/>
  <c r="C59" i="31"/>
  <c r="E59" i="31" s="1"/>
  <c r="C105" i="31"/>
  <c r="E105" i="31" s="1"/>
  <c r="C79" i="31"/>
  <c r="E79" i="31" s="1"/>
  <c r="C31" i="31"/>
  <c r="E31" i="31" s="1"/>
  <c r="C36" i="31"/>
  <c r="E36" i="31" s="1"/>
  <c r="C91" i="31"/>
  <c r="E91" i="31" s="1"/>
  <c r="C124" i="31"/>
  <c r="E124" i="31" s="1"/>
  <c r="C14" i="31"/>
  <c r="E14" i="31" s="1"/>
  <c r="C123" i="31"/>
  <c r="E123" i="31" s="1"/>
  <c r="C52" i="31"/>
  <c r="E52" i="31" s="1"/>
  <c r="C76" i="31"/>
  <c r="E76" i="31" s="1"/>
  <c r="C117" i="31"/>
  <c r="E117" i="31" s="1"/>
  <c r="C72" i="31"/>
  <c r="E72" i="31" s="1"/>
  <c r="C70" i="31"/>
  <c r="E70" i="31" s="1"/>
  <c r="C93" i="31"/>
  <c r="E93" i="31" s="1"/>
  <c r="C26" i="31"/>
  <c r="E26" i="31" s="1"/>
  <c r="C127" i="31"/>
  <c r="E127" i="31" s="1"/>
  <c r="C86" i="31"/>
  <c r="E86" i="31" s="1"/>
  <c r="C87" i="31"/>
  <c r="E87" i="31" s="1"/>
  <c r="C30" i="31"/>
  <c r="E30" i="31" s="1"/>
  <c r="C39" i="31"/>
  <c r="E39" i="31" s="1"/>
  <c r="C44" i="31"/>
  <c r="E44" i="31" s="1"/>
  <c r="C100" i="31"/>
  <c r="E100" i="31" s="1"/>
  <c r="C132" i="31"/>
  <c r="E132" i="31" s="1"/>
  <c r="C29" i="31"/>
  <c r="E29" i="31" s="1"/>
  <c r="C120" i="31"/>
  <c r="E120" i="31" s="1"/>
  <c r="C22" i="31"/>
  <c r="E22" i="31" s="1"/>
  <c r="C112" i="31"/>
  <c r="E112" i="31" s="1"/>
  <c r="C82" i="31"/>
  <c r="E82" i="31" s="1"/>
  <c r="C78" i="31"/>
  <c r="E78" i="31" s="1"/>
  <c r="C33" i="31"/>
  <c r="E33" i="31" s="1"/>
  <c r="C28" i="31"/>
  <c r="E28" i="31" s="1"/>
  <c r="C125" i="31"/>
  <c r="E125" i="31" s="1"/>
  <c r="C107" i="31"/>
  <c r="E107" i="31" s="1"/>
  <c r="C54" i="31"/>
  <c r="E54" i="31" s="1"/>
  <c r="C103" i="31"/>
  <c r="E103" i="31" s="1"/>
  <c r="C46" i="31"/>
  <c r="E46" i="31" s="1"/>
  <c r="C64" i="31"/>
  <c r="E64" i="31" s="1"/>
  <c r="C19" i="31"/>
  <c r="E19" i="31" s="1"/>
  <c r="C21" i="31"/>
  <c r="E21" i="31" s="1"/>
  <c r="C88" i="31"/>
  <c r="E88" i="31" s="1"/>
  <c r="C58" i="31"/>
  <c r="E58" i="31" s="1"/>
  <c r="C110" i="31"/>
  <c r="E110" i="31" s="1"/>
  <c r="C106" i="31"/>
  <c r="E106" i="31" s="1"/>
  <c r="C47" i="31"/>
  <c r="E47" i="31" s="1"/>
  <c r="C42" i="31"/>
  <c r="E42" i="31" s="1"/>
  <c r="C24" i="31"/>
  <c r="E24" i="31" s="1"/>
  <c r="C102" i="31"/>
  <c r="E102" i="31" s="1"/>
  <c r="C111" i="31"/>
  <c r="E111" i="31" s="1"/>
  <c r="C84" i="31"/>
  <c r="E84" i="31" s="1"/>
  <c r="C45" i="31"/>
  <c r="E45" i="31" s="1"/>
  <c r="C50" i="31"/>
  <c r="E50" i="31" s="1"/>
  <c r="C104" i="31"/>
  <c r="E104" i="31" s="1"/>
  <c r="C113" i="31"/>
  <c r="E113" i="31" s="1"/>
  <c r="C66" i="31"/>
  <c r="E66" i="31" s="1"/>
  <c r="C38" i="31"/>
  <c r="E38" i="31" s="1"/>
  <c r="C75" i="31"/>
  <c r="E75" i="31" s="1"/>
  <c r="C116" i="31"/>
  <c r="E116" i="31" s="1"/>
  <c r="C20" i="31"/>
  <c r="E20" i="31" s="1"/>
  <c r="C15" i="31"/>
  <c r="E15" i="31" s="1"/>
  <c r="C57" i="31"/>
  <c r="E57" i="31" s="1"/>
  <c r="C96" i="31"/>
  <c r="E96" i="31" s="1"/>
  <c r="C131" i="31"/>
  <c r="E131" i="31" s="1"/>
  <c r="C67" i="31"/>
  <c r="E67" i="31" s="1"/>
  <c r="C41" i="31"/>
  <c r="E41" i="31" s="1"/>
  <c r="C74" i="31"/>
  <c r="E74" i="31" s="1"/>
  <c r="C95" i="31"/>
  <c r="E95" i="31" s="1"/>
  <c r="C98" i="31"/>
  <c r="E98" i="31" s="1"/>
  <c r="C114" i="31"/>
  <c r="E114" i="31" s="1"/>
  <c r="C65" i="31"/>
  <c r="E65" i="31" s="1"/>
  <c r="C35" i="31"/>
  <c r="E35" i="31" s="1"/>
  <c r="C119" i="31"/>
  <c r="E119" i="31" s="1"/>
  <c r="C27" i="31"/>
  <c r="E27" i="31" s="1"/>
  <c r="C43" i="31"/>
  <c r="E43" i="31" s="1"/>
  <c r="C130" i="31"/>
  <c r="E130" i="31" s="1"/>
  <c r="C81" i="31"/>
  <c r="E81" i="31" s="1"/>
  <c r="C34" i="31"/>
  <c r="E34" i="31" s="1"/>
  <c r="C63" i="31"/>
  <c r="E63" i="31" s="1"/>
  <c r="C18" i="31"/>
  <c r="E18" i="31" s="1"/>
  <c r="C16" i="31"/>
  <c r="E16" i="31" s="1"/>
  <c r="C69" i="31"/>
  <c r="E69" i="31" s="1"/>
  <c r="C83" i="31"/>
  <c r="E83" i="31" s="1"/>
  <c r="C90" i="31"/>
  <c r="E90" i="31" s="1"/>
  <c r="C60" i="31"/>
  <c r="E60" i="31" s="1"/>
  <c r="C126" i="31"/>
  <c r="E126" i="31" s="1"/>
  <c r="C129" i="31"/>
  <c r="E129" i="31" s="1"/>
  <c r="C48" i="31"/>
  <c r="E48" i="31" s="1"/>
  <c r="C62" i="31"/>
  <c r="E62" i="31" s="1"/>
  <c r="C40" i="31"/>
  <c r="E40" i="31" s="1"/>
  <c r="G126" i="31" l="1"/>
  <c r="G90" i="31"/>
  <c r="G69" i="31"/>
  <c r="G18" i="31"/>
  <c r="G34" i="31"/>
  <c r="G130" i="31"/>
  <c r="G27" i="31"/>
  <c r="G35" i="31"/>
  <c r="G114" i="31"/>
  <c r="G95" i="31"/>
  <c r="G41" i="31"/>
  <c r="G131" i="31"/>
  <c r="G57" i="31"/>
  <c r="G20" i="31"/>
  <c r="G75" i="31"/>
  <c r="G66" i="31"/>
  <c r="G104" i="31"/>
  <c r="G45" i="31"/>
  <c r="G111" i="31"/>
  <c r="G24" i="31"/>
  <c r="G47" i="31"/>
  <c r="G110" i="31"/>
  <c r="G88" i="31"/>
  <c r="G19" i="31"/>
  <c r="G46" i="31"/>
  <c r="G54" i="31"/>
  <c r="G125" i="31"/>
  <c r="G33" i="31"/>
  <c r="G82" i="31"/>
  <c r="G22" i="31"/>
  <c r="G29" i="31"/>
  <c r="G48" i="31"/>
  <c r="G132" i="31"/>
  <c r="G44" i="31"/>
  <c r="G30" i="31"/>
  <c r="G86" i="31"/>
  <c r="G26" i="31"/>
  <c r="G70" i="31"/>
  <c r="G117" i="31"/>
  <c r="G52" i="31"/>
  <c r="G14" i="31"/>
  <c r="G91" i="31"/>
  <c r="G31" i="31"/>
  <c r="G105" i="31"/>
  <c r="G128" i="31"/>
  <c r="G99" i="31"/>
  <c r="G51" i="31"/>
  <c r="G56" i="31"/>
  <c r="G55" i="31"/>
  <c r="G122" i="31"/>
  <c r="G92" i="31"/>
  <c r="G32" i="31"/>
  <c r="G108" i="31"/>
  <c r="G80" i="31"/>
  <c r="G94" i="31"/>
  <c r="G62" i="31"/>
  <c r="G129" i="31"/>
  <c r="G60" i="31"/>
  <c r="G83" i="31"/>
  <c r="G16" i="31"/>
  <c r="G63" i="31"/>
  <c r="G81" i="31"/>
  <c r="G43" i="31"/>
  <c r="G119" i="31"/>
  <c r="G65" i="31"/>
  <c r="G98" i="31"/>
  <c r="G74" i="31"/>
  <c r="G67" i="31"/>
  <c r="G96" i="31"/>
  <c r="G15" i="31"/>
  <c r="G116" i="31"/>
  <c r="G38" i="31"/>
  <c r="G113" i="31"/>
  <c r="G50" i="31"/>
  <c r="G84" i="31"/>
  <c r="G102" i="31"/>
  <c r="G42" i="31"/>
  <c r="G106" i="31"/>
  <c r="G58" i="31"/>
  <c r="G21" i="31"/>
  <c r="G64" i="31"/>
  <c r="G103" i="31"/>
  <c r="G107" i="31"/>
  <c r="G28" i="31"/>
  <c r="G78" i="31"/>
  <c r="G112" i="31"/>
  <c r="G120" i="31"/>
  <c r="G40" i="31"/>
  <c r="G100" i="31"/>
  <c r="G39" i="31"/>
  <c r="G87" i="31"/>
  <c r="G127" i="31"/>
  <c r="G93" i="31"/>
  <c r="G72" i="31"/>
  <c r="G76" i="31"/>
  <c r="G123" i="31"/>
  <c r="G124" i="31"/>
  <c r="G36" i="31"/>
  <c r="G79" i="31"/>
  <c r="G59" i="31"/>
  <c r="G53" i="31"/>
  <c r="G77" i="31"/>
  <c r="G17" i="31"/>
  <c r="G115" i="31"/>
  <c r="G89" i="31"/>
  <c r="G23" i="31"/>
  <c r="G71" i="31"/>
  <c r="G101" i="31"/>
  <c r="G68" i="31"/>
  <c r="G118" i="31"/>
  <c r="C25" i="31"/>
  <c r="C97" i="31"/>
  <c r="C73" i="31"/>
  <c r="C37" i="31"/>
  <c r="C85" i="31"/>
  <c r="C109" i="31"/>
  <c r="C49" i="31"/>
  <c r="C121" i="31"/>
  <c r="C61" i="31"/>
  <c r="C13" i="31"/>
  <c r="E14" i="25"/>
  <c r="E13" i="25"/>
  <c r="E22" i="25"/>
  <c r="E21" i="25"/>
  <c r="E17" i="25"/>
  <c r="E15" i="25"/>
  <c r="E16" i="25"/>
  <c r="E19" i="25"/>
  <c r="E20" i="25"/>
  <c r="E18" i="25"/>
  <c r="C10" i="31"/>
  <c r="I53" i="25" l="1"/>
  <c r="E39" i="25"/>
  <c r="G10" i="31"/>
  <c r="E121" i="31"/>
  <c r="M25" i="31"/>
  <c r="E73" i="31"/>
  <c r="M21" i="31"/>
  <c r="M18" i="31"/>
  <c r="E37" i="31"/>
  <c r="E61" i="31"/>
  <c r="M20" i="31"/>
  <c r="M22" i="31"/>
  <c r="E85" i="31"/>
  <c r="M19" i="31"/>
  <c r="E49" i="31"/>
  <c r="M23" i="31"/>
  <c r="E97" i="31"/>
  <c r="M16" i="31"/>
  <c r="E13" i="31"/>
  <c r="M24" i="31"/>
  <c r="E109" i="31"/>
  <c r="M17" i="31"/>
  <c r="E25" i="31"/>
  <c r="M19" i="66"/>
  <c r="O20" i="66"/>
  <c r="K19" i="66"/>
  <c r="J16" i="66"/>
  <c r="F16" i="66"/>
  <c r="K22" i="66"/>
  <c r="J14" i="66"/>
  <c r="E13" i="66"/>
  <c r="L21" i="66"/>
  <c r="E14" i="66"/>
  <c r="I14" i="66"/>
  <c r="O22" i="66"/>
  <c r="G21" i="66"/>
  <c r="G14" i="66"/>
  <c r="J20" i="66"/>
  <c r="L13" i="66"/>
  <c r="M20" i="66"/>
  <c r="I20" i="66"/>
  <c r="E16" i="66"/>
  <c r="E15" i="66"/>
  <c r="F13" i="66"/>
  <c r="J17" i="66"/>
  <c r="E20" i="66"/>
  <c r="N21" i="66"/>
  <c r="L18" i="66"/>
  <c r="G13" i="66"/>
  <c r="O16" i="66"/>
  <c r="E17" i="66"/>
  <c r="K17" i="66"/>
  <c r="N17" i="66"/>
  <c r="H19" i="66"/>
  <c r="H13" i="66"/>
  <c r="H16" i="66"/>
  <c r="J18" i="66"/>
  <c r="G22" i="66"/>
  <c r="G18" i="66"/>
  <c r="L19" i="66"/>
  <c r="F19" i="66"/>
  <c r="G20" i="66"/>
  <c r="M13" i="66"/>
  <c r="L14" i="66"/>
  <c r="I16" i="66"/>
  <c r="J13" i="66"/>
  <c r="E21" i="66"/>
  <c r="O13" i="66"/>
  <c r="L15" i="66"/>
  <c r="I17" i="66"/>
  <c r="K13" i="66"/>
  <c r="N22" i="66"/>
  <c r="N19" i="66"/>
  <c r="N14" i="66"/>
  <c r="M22" i="66"/>
  <c r="I13" i="66"/>
  <c r="I19" i="66"/>
  <c r="O15" i="66"/>
  <c r="K18" i="66"/>
  <c r="K14" i="66"/>
  <c r="E22" i="66"/>
  <c r="K16" i="66"/>
  <c r="F20" i="66"/>
  <c r="L20" i="66"/>
  <c r="J19" i="66"/>
  <c r="G16" i="66"/>
  <c r="M17" i="66"/>
  <c r="E19" i="66"/>
  <c r="K15" i="66"/>
  <c r="O21" i="66"/>
  <c r="I18" i="66"/>
  <c r="N20" i="66"/>
  <c r="G17" i="66"/>
  <c r="M16" i="66"/>
  <c r="I15" i="66"/>
  <c r="O18" i="66"/>
  <c r="H21" i="66"/>
  <c r="K21" i="66"/>
  <c r="O19" i="66"/>
  <c r="E18" i="66"/>
  <c r="H17" i="66"/>
  <c r="J15" i="66"/>
  <c r="F17" i="66"/>
  <c r="N18" i="66"/>
  <c r="L22" i="66"/>
  <c r="M21" i="66"/>
  <c r="H20" i="66"/>
  <c r="N13" i="66"/>
  <c r="J21" i="66"/>
  <c r="H18" i="66"/>
  <c r="N16" i="66"/>
  <c r="O14" i="66"/>
  <c r="F22" i="66"/>
  <c r="O17" i="66"/>
  <c r="J22" i="66"/>
  <c r="F15" i="66"/>
  <c r="H14" i="66"/>
  <c r="M18" i="66"/>
  <c r="H22" i="66"/>
  <c r="M15" i="66"/>
  <c r="G19" i="66"/>
  <c r="N15" i="66"/>
  <c r="F21" i="66"/>
  <c r="K20" i="66"/>
  <c r="F18" i="66"/>
  <c r="L16" i="66"/>
  <c r="H15" i="66"/>
  <c r="I21" i="66"/>
  <c r="F14" i="66"/>
  <c r="M14" i="66"/>
  <c r="L17" i="66"/>
  <c r="I22" i="66"/>
  <c r="G15" i="66"/>
  <c r="G22" i="25"/>
  <c r="G19" i="25"/>
  <c r="G13" i="25"/>
  <c r="E10" i="31"/>
  <c r="G18" i="25"/>
  <c r="G17" i="25"/>
  <c r="G20" i="25"/>
  <c r="G16" i="25"/>
  <c r="G21" i="25"/>
  <c r="G14" i="25"/>
  <c r="G15" i="25"/>
  <c r="I52" i="25" l="1"/>
  <c r="G25" i="31"/>
  <c r="G13" i="31"/>
  <c r="G49" i="31"/>
  <c r="Q20" i="31"/>
  <c r="P20" i="31"/>
  <c r="Q21" i="31"/>
  <c r="P21" i="31"/>
  <c r="P17" i="31"/>
  <c r="Q17" i="31"/>
  <c r="P16" i="31"/>
  <c r="Q16" i="31"/>
  <c r="Q19" i="31"/>
  <c r="P19" i="31"/>
  <c r="G61" i="31"/>
  <c r="G73" i="31"/>
  <c r="G39" i="25"/>
  <c r="G109" i="31"/>
  <c r="G97" i="31"/>
  <c r="G85" i="31"/>
  <c r="G37" i="31"/>
  <c r="P25" i="31"/>
  <c r="Q25" i="31"/>
  <c r="P24" i="31"/>
  <c r="Q24" i="31"/>
  <c r="Q23" i="31"/>
  <c r="P23" i="31"/>
  <c r="Q22" i="31"/>
  <c r="P22" i="31"/>
  <c r="P18" i="31"/>
  <c r="Q18" i="31"/>
  <c r="G121" i="31"/>
  <c r="D17" i="66"/>
  <c r="D16" i="66"/>
  <c r="D19" i="66"/>
  <c r="D22" i="66"/>
  <c r="D20" i="66"/>
  <c r="D18" i="66"/>
  <c r="D14" i="66"/>
  <c r="C14" i="66"/>
  <c r="D21" i="66"/>
  <c r="D15" i="66"/>
  <c r="D13" i="66"/>
  <c r="C22" i="66" l="1"/>
  <c r="C19" i="66"/>
  <c r="C13" i="66"/>
  <c r="C18" i="66"/>
  <c r="C21" i="66"/>
  <c r="C17" i="66"/>
  <c r="C16" i="66"/>
  <c r="C20" i="66"/>
  <c r="C15" i="66"/>
  <c r="G25" i="66" l="1"/>
  <c r="O25" i="66"/>
  <c r="I29" i="66"/>
  <c r="L27" i="66"/>
  <c r="I23" i="66"/>
  <c r="M24" i="66"/>
  <c r="F24" i="66"/>
  <c r="N24" i="66"/>
  <c r="N29" i="66"/>
  <c r="H25" i="66"/>
  <c r="L26" i="66"/>
  <c r="K23" i="66"/>
  <c r="F28" i="66"/>
  <c r="I27" i="66"/>
  <c r="K30" i="66"/>
  <c r="L25" i="66"/>
  <c r="O23" i="66"/>
  <c r="N25" i="66"/>
  <c r="G29" i="66"/>
  <c r="J23" i="66"/>
  <c r="M25" i="66"/>
  <c r="I26" i="66"/>
  <c r="L24" i="66"/>
  <c r="M28" i="66"/>
  <c r="M23" i="66"/>
  <c r="H24" i="66"/>
  <c r="G30" i="66"/>
  <c r="F25" i="66"/>
  <c r="F29" i="66"/>
  <c r="L29" i="66"/>
  <c r="O27" i="66"/>
  <c r="G28" i="66"/>
  <c r="O24" i="66"/>
  <c r="J28" i="66"/>
  <c r="N26" i="66"/>
  <c r="H26" i="66"/>
  <c r="H28" i="66"/>
  <c r="H23" i="66"/>
  <c r="H29" i="66"/>
  <c r="N23" i="66"/>
  <c r="N27" i="66"/>
  <c r="H30" i="66"/>
  <c r="K27" i="66"/>
  <c r="E27" i="66"/>
  <c r="O26" i="66"/>
  <c r="N28" i="66"/>
  <c r="G23" i="66"/>
  <c r="F27" i="66"/>
  <c r="L28" i="66"/>
  <c r="J25" i="66"/>
  <c r="H27" i="66"/>
  <c r="E30" i="66"/>
  <c r="E28" i="66"/>
  <c r="J27" i="66"/>
  <c r="O29" i="66"/>
  <c r="F23" i="66"/>
  <c r="E25" i="66"/>
  <c r="E26" i="66"/>
  <c r="O28" i="66"/>
  <c r="I30" i="66"/>
  <c r="I25" i="66"/>
  <c r="M30" i="66"/>
  <c r="M26" i="66"/>
  <c r="L23" i="66"/>
  <c r="G27" i="66"/>
  <c r="J30" i="66"/>
  <c r="N30" i="66"/>
  <c r="G24" i="66"/>
  <c r="I28" i="66"/>
  <c r="K25" i="66"/>
  <c r="I24" i="66"/>
  <c r="E29" i="66"/>
  <c r="E24" i="66"/>
  <c r="M27" i="66"/>
  <c r="G26" i="66"/>
  <c r="E23" i="66"/>
  <c r="J29" i="66"/>
  <c r="J24" i="66"/>
  <c r="L30" i="66"/>
  <c r="F30" i="66"/>
  <c r="F26" i="66"/>
  <c r="K26" i="66"/>
  <c r="J26" i="66"/>
  <c r="K29" i="66"/>
  <c r="K24" i="66"/>
  <c r="O30" i="66"/>
  <c r="K28" i="66"/>
  <c r="M29" i="66"/>
  <c r="D23" i="66" l="1"/>
  <c r="D24" i="66"/>
  <c r="D26" i="66"/>
  <c r="D25" i="66"/>
  <c r="D28" i="66"/>
  <c r="D29" i="66"/>
  <c r="D27" i="66"/>
  <c r="D30" i="66"/>
  <c r="C24" i="66"/>
  <c r="C26" i="66" l="1"/>
  <c r="C29" i="66"/>
  <c r="C25" i="66"/>
  <c r="C27" i="66"/>
  <c r="C28" i="66"/>
  <c r="C30" i="66"/>
  <c r="C23" i="66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<sst xmlns="http://schemas.openxmlformats.org/spreadsheetml/2006/main" count="1334" uniqueCount="179">
  <si>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</si>
  <si>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</si>
  <si>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</si>
  <si>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</si>
  <si>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</si>
  <si>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</si>
  <si>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</si>
  <si>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</si>
  <si>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</si>
  <si>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</si>
  <si>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</si>
  <si>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</si>
  <si>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</si>
  <si>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</si>
  <si>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</si>
  <si>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</si>
  <si>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</si>
  <si>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</si>
  <si>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</si>
  <si>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</si>
  <si>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</si>
  <si>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</si>
  <si>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</si>
  <si>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</si>
  <si>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(g)</t>
  </si>
  <si>
    <t>(h)</t>
  </si>
  <si>
    <t>(i)</t>
  </si>
  <si>
    <t>Sources, Inputs and Assumptions</t>
  </si>
  <si>
    <t>PacifiCorp</t>
  </si>
  <si>
    <t>Delivered</t>
  </si>
  <si>
    <t>Peak Type:</t>
  </si>
  <si>
    <t>Quote Date</t>
  </si>
  <si>
    <t>Burnertip Natural Gas Price Forecast</t>
  </si>
  <si>
    <t>$/MWh</t>
  </si>
  <si>
    <t>MW</t>
  </si>
  <si>
    <t>Fixed</t>
  </si>
  <si>
    <t>CF</t>
  </si>
  <si>
    <t>Appendix B</t>
  </si>
  <si>
    <t xml:space="preserve">  Payment Factor</t>
  </si>
  <si>
    <t xml:space="preserve"> 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</si>
  <si>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</si>
  <si>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</si>
  <si>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</si>
  <si>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</si>
  <si>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</si>
  <si>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</si>
  <si>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</si>
  <si>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</si>
  <si>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</si>
  <si>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</si>
  <si>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</si>
  <si>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</si>
  <si>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</si>
  <si>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</si>
  <si>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</si>
  <si>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</si>
  <si>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</si>
  <si>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Study_Name:</t>
  </si>
  <si>
    <t>Table 4</t>
  </si>
  <si>
    <t>Table 3</t>
  </si>
  <si>
    <t>&lt;---- Calculated Monthly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</si>
  <si>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</si>
  <si>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</si>
  <si>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</si>
  <si>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</si>
  <si>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</si>
  <si>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</si>
  <si>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IRP - Utah Greenfield</t>
  </si>
  <si>
    <t>IRP West Side</t>
  </si>
  <si>
    <t>IRP - Wyo NE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</si>
  <si>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</si>
  <si>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</si>
  <si>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</si>
  <si>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</si>
  <si>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</si>
  <si>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</si>
  <si>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</si>
  <si>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</si>
  <si>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</si>
  <si>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</si>
  <si>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</si>
  <si>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</si>
  <si>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</si>
  <si>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</si>
  <si>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</si>
  <si>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</si>
  <si>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</si>
  <si>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</si>
  <si>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</si>
  <si>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</si>
  <si>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</si>
  <si>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Aeolus Wind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</si>
  <si>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</si>
  <si>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</si>
  <si>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</si>
  <si>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</si>
  <si>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</si>
  <si>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</si>
  <si>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</si>
  <si>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</si>
  <si>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 xml:space="preserve">start </t>
  </si>
  <si>
    <t>end</t>
  </si>
  <si>
    <t>2017 IRP Aeolus-Bridger/Anticline Transmission</t>
  </si>
  <si>
    <t>Months In Service</t>
  </si>
  <si>
    <t>#</t>
  </si>
  <si>
    <t>Transfer Capacity (MW)</t>
  </si>
  <si>
    <t>Transmission Deferral (MW)</t>
  </si>
  <si>
    <t>IRP17 Aeolus Trans</t>
  </si>
  <si>
    <t>Retail Revenue Requirement</t>
  </si>
  <si>
    <t>Retail Revenue Requirement
($/kW-year, 2021$)</t>
  </si>
  <si>
    <t>Transmission Deferral %</t>
  </si>
  <si>
    <t>Transmission Upgrade Capacity</t>
  </si>
  <si>
    <t>2017 $</t>
  </si>
  <si>
    <t>2020 $</t>
  </si>
  <si>
    <t>West Side</t>
  </si>
  <si>
    <t>Network Upgrade ($/MWh)</t>
  </si>
  <si>
    <t>First Year real levelized</t>
  </si>
  <si>
    <t>2017 IRP Update Wyoming Wind Resource</t>
  </si>
  <si>
    <t>Plant Costs  - 2017 IRP Update - Table 5.4 &amp; 5.5</t>
  </si>
  <si>
    <t>2021 $</t>
  </si>
  <si>
    <t>2030 $</t>
  </si>
  <si>
    <t>Network Upgrade</t>
  </si>
  <si>
    <t>2017 IRP Update Wyoming DJ Wind Resource</t>
  </si>
  <si>
    <t>2017 IRP Update Utah Wind Resource</t>
  </si>
  <si>
    <t>2036 $</t>
  </si>
  <si>
    <t>2033 $</t>
  </si>
  <si>
    <t>2017 IRP Update ID Wind Resource</t>
  </si>
  <si>
    <t>2035 $</t>
  </si>
  <si>
    <t>2017 IRP Update Walla Walla Wind Resource</t>
  </si>
  <si>
    <t>2017 IRP Update Yakima Wind Resource</t>
  </si>
  <si>
    <t>2017 IRP Update Oregon Wind Resource</t>
  </si>
  <si>
    <t>2032 $</t>
  </si>
  <si>
    <t>2017 IRP Update Utah Solar Resource-2035</t>
  </si>
  <si>
    <t>2017 IRP Update Utah Solar Resource-2033</t>
  </si>
  <si>
    <t>2031 $</t>
  </si>
  <si>
    <t>IRP17 WYAE WindCDR2021</t>
  </si>
  <si>
    <t>IRP17 SOregonCal Solar</t>
  </si>
  <si>
    <t>IRP17 UT Wind</t>
  </si>
  <si>
    <t>IRP17 WallaW Wind</t>
  </si>
  <si>
    <t>IRP17 Yakima Wind</t>
  </si>
  <si>
    <t>IRP17 S Oregon Wind</t>
  </si>
  <si>
    <t>Supply Side tables</t>
  </si>
  <si>
    <t>IRP17 Utah South Solar T</t>
  </si>
  <si>
    <t>Year of deferral</t>
  </si>
  <si>
    <t xml:space="preserve">IRP17 Yakima Solar2030 </t>
  </si>
  <si>
    <t>IRP17 Yakima Solar2032</t>
  </si>
  <si>
    <t>IRP17 Yakima Solar2033</t>
  </si>
  <si>
    <t>IRP17 Utah South Solar T2033</t>
  </si>
  <si>
    <t>IRP17 Utah South Solar T2035</t>
  </si>
  <si>
    <t>IRP17 Utah South Solar F2035</t>
  </si>
  <si>
    <t>IRP17 SOregonCal Solar2030'</t>
  </si>
  <si>
    <t>IRP17 SOregonCal Solar2031</t>
  </si>
  <si>
    <t>IRP17 SOregonCal Solar2032</t>
  </si>
  <si>
    <t>IRP17 SOregonCal Solar2033</t>
  </si>
  <si>
    <t>IRP17 Yakima Solar2030</t>
  </si>
  <si>
    <t>if Defferred 1</t>
  </si>
  <si>
    <t>IRP17 Utah South Solar F</t>
  </si>
  <si>
    <t>IRP17 SOregonCal Solar2030</t>
  </si>
  <si>
    <t>Proration Months (based on COD of 1/11/2020)</t>
  </si>
  <si>
    <t>Proration Months_PTC (based on COD of 1/11/2020)</t>
  </si>
  <si>
    <t>Discount Rate - 2017 IRP Update</t>
  </si>
  <si>
    <t>IRP17 UT Wind 2030</t>
  </si>
  <si>
    <t>IRP17 UT Wind 2036</t>
  </si>
  <si>
    <t>IRP17 Goshen Wind 2 2030</t>
  </si>
  <si>
    <t>IRP17 Goshen Wind 2 2033</t>
  </si>
  <si>
    <t>15 Year Starting 2019</t>
  </si>
  <si>
    <t>15 Year Starting 2020</t>
  </si>
  <si>
    <t>Table 2</t>
  </si>
  <si>
    <t>Avoided Energy Costs - Scheduled Hours ($/MWh)</t>
  </si>
  <si>
    <t>Winter Season</t>
  </si>
  <si>
    <t>Summer Season</t>
  </si>
  <si>
    <t>Energy Only</t>
  </si>
  <si>
    <t>2017 IRP Update Yakima Solar Resource-2030</t>
  </si>
  <si>
    <t>2017 IRP Update Yakima Solar Resource-2032</t>
  </si>
  <si>
    <t>2017 IRP Update Yakima Solar Resource-2033</t>
  </si>
  <si>
    <t>2017 IRP Update Oregon Solar Resource-2030</t>
  </si>
  <si>
    <t>2017 IRP Update Oregon Solar Resource-2031</t>
  </si>
  <si>
    <t>20 Year Starting 2019</t>
  </si>
  <si>
    <t>QF - Sch37 - UT - Wind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</si>
</sst>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&quot;$&quot;* #,##0_);_(&quot;$&quot;* \(#,##0\);_(&quot;$&quot;* &quot;-&quot;??_);_(@_)"/>
    <numFmt numFmtId="170" formatCode="mmm\ yyyy&quot;   &quot;"/>
    <numFmt numFmtId="171" formatCode="_(* #,##0_);[Red]_(* \(#,##0\);_(* &quot;-&quot;_);_(@_)"/>
    <numFmt numFmtId="172" formatCode="_(* #,##0.00_);[Red]_(* \(#,##0.00\);_(* &quot;-&quot;_);_(@_)"/>
    <numFmt numFmtId="173" formatCode="_(* #,##0.0_);[Red]_(* \(#,##0.0\);_(* &quot;-&quot;_);_(@_)"/>
    <numFmt numFmtId="174" formatCode="0.000%"/>
    <numFmt numFmtId="175" formatCode="&quot;$&quot;###0;[Red]\(&quot;$&quot;###0\)"/>
    <numFmt numFmtId="176" formatCode="0.0"/>
    <numFmt numFmtId="177" formatCode="&quot;$&quot;#,##0.00_)\(\5\)"/>
    <numFmt numFmtId="178" formatCode="&quot;$&quot;#,##0.000_);[Red]\(&quot;$&quot;#,##0.000\)"/>
    <numFmt numFmtId="179" formatCode="#,##0\ ;\(#,##0\)"/>
    <numFmt numFmtId="180" formatCode="_(* #,##0.0000_);_(* \(#,##0.0000\);_(* &quot;-&quot;??_);_(@_)"/>
    <numFmt numFmtId="181" formatCode="_(* #,##0.000_);[Red]_(* \(#,##0.000\);_(* &quot;-&quot;_);_(@_)"/>
    <numFmt numFmtId="182" formatCode="&quot;$&quot;#,##0.00_)"/>
    <numFmt numFmtId="183" formatCode="#,##0.0000_);\(#,##0.0000\)"/>
  </numFmts>
  <fonts count="38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1"/>
      <color theme="1"/>
      <name val="Times New Roman"/>
      <family val="1"/>
    </font>
    <font>
      <sz val="9"/>
      <name val="CS Times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1">
    <xf numFmtId="171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0" borderId="0" applyNumberFormat="0" applyFill="0" applyBorder="0" applyAlignment="0">
      <protection locked="0"/>
    </xf>
    <xf numFmtId="41" fontId="5" fillId="0" borderId="0"/>
    <xf numFmtId="171" fontId="5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167" fontId="3" fillId="0" borderId="0"/>
    <xf numFmtId="167" fontId="3" fillId="0" borderId="0"/>
    <xf numFmtId="41" fontId="5" fillId="0" borderId="0"/>
    <xf numFmtId="171" fontId="5" fillId="0" borderId="0"/>
    <xf numFmtId="171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24" fillId="0" borderId="0" applyFont="0" applyFill="0" applyBorder="0" applyProtection="0">
      <alignment horizontal="right"/>
    </xf>
    <xf numFmtId="176" fontId="16" fillId="0" borderId="0" applyNumberFormat="0" applyFill="0" applyBorder="0" applyAlignment="0" applyProtection="0"/>
    <xf numFmtId="0" fontId="14" fillId="0" borderId="20" applyNumberFormat="0" applyBorder="0" applyAlignment="0"/>
    <xf numFmtId="12" fontId="25" fillId="7" borderId="19">
      <alignment horizontal="left"/>
    </xf>
    <xf numFmtId="37" fontId="14" fillId="8" borderId="0" applyNumberFormat="0" applyBorder="0" applyAlignment="0" applyProtection="0"/>
    <xf numFmtId="37" fontId="14" fillId="0" borderId="0"/>
    <xf numFmtId="3" fontId="21" fillId="9" borderId="21" applyProtection="0"/>
    <xf numFmtId="171" fontId="3" fillId="0" borderId="0"/>
    <xf numFmtId="9" fontId="3" fillId="0" borderId="0" applyFont="0" applyFill="0" applyBorder="0" applyAlignment="0" applyProtection="0"/>
    <xf numFmtId="171" fontId="5" fillId="0" borderId="0"/>
    <xf numFmtId="0" fontId="3" fillId="0" borderId="0"/>
    <xf numFmtId="171" fontId="3" fillId="0" borderId="0"/>
    <xf numFmtId="0" fontId="29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1" fillId="0" borderId="0"/>
  </cellStyleXfs>
  <cellXfs count="304">
    <xf numFmtId="171" fontId="0" fillId="0" borderId="0" xfId="0"/>
    <xf numFmtId="171" fontId="6" fillId="0" borderId="0" xfId="0" applyFont="1" applyFill="1" applyAlignment="1">
      <alignment horizontal="centerContinuous"/>
    </xf>
    <xf numFmtId="171" fontId="9" fillId="0" borderId="0" xfId="0" applyFont="1" applyFill="1" applyAlignment="1">
      <alignment horizontal="centerContinuous"/>
    </xf>
    <xf numFmtId="171" fontId="5" fillId="0" borderId="0" xfId="0" applyFont="1" applyFill="1"/>
    <xf numFmtId="171" fontId="7" fillId="0" borderId="0" xfId="0" applyFont="1" applyFill="1" applyAlignment="1">
      <alignment horizontal="centerContinuous"/>
    </xf>
    <xf numFmtId="171" fontId="5" fillId="0" borderId="0" xfId="0" applyFont="1" applyFill="1" applyBorder="1"/>
    <xf numFmtId="171" fontId="5" fillId="0" borderId="0" xfId="0" applyFont="1" applyFill="1" applyAlignment="1">
      <alignment horizontal="center"/>
    </xf>
    <xf numFmtId="8" fontId="5" fillId="0" borderId="0" xfId="0" applyNumberFormat="1" applyFont="1" applyFill="1"/>
    <xf numFmtId="8" fontId="5" fillId="0" borderId="2" xfId="0" applyNumberFormat="1" applyFont="1" applyFill="1" applyBorder="1" applyAlignment="1">
      <alignment horizontal="center"/>
    </xf>
    <xf numFmtId="8" fontId="5" fillId="0" borderId="0" xfId="0" applyNumberFormat="1" applyFont="1" applyFill="1" applyBorder="1" applyAlignment="1">
      <alignment horizontal="center"/>
    </xf>
    <xf numFmtId="171" fontId="5" fillId="0" borderId="0" xfId="0" quotePrefix="1" applyFont="1" applyFill="1"/>
    <xf numFmtId="171" fontId="5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center"/>
    </xf>
    <xf numFmtId="8" fontId="5" fillId="0" borderId="8" xfId="0" applyNumberFormat="1" applyFont="1" applyFill="1" applyBorder="1" applyAlignment="1">
      <alignment horizontal="center"/>
    </xf>
    <xf numFmtId="8" fontId="5" fillId="0" borderId="11" xfId="0" applyNumberFormat="1" applyFont="1" applyFill="1" applyBorder="1" applyAlignment="1">
      <alignment horizontal="center"/>
    </xf>
    <xf numFmtId="0" fontId="5" fillId="0" borderId="10" xfId="0" applyNumberFormat="1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 wrapText="1"/>
    </xf>
    <xf numFmtId="171" fontId="12" fillId="0" borderId="6" xfId="0" quotePrefix="1" applyFont="1" applyFill="1" applyBorder="1" applyAlignment="1">
      <alignment horizontal="center" wrapText="1"/>
    </xf>
    <xf numFmtId="171" fontId="12" fillId="0" borderId="6" xfId="0" applyFont="1" applyFill="1" applyBorder="1" applyAlignment="1">
      <alignment horizontal="center" wrapText="1"/>
    </xf>
    <xf numFmtId="171" fontId="4" fillId="0" borderId="0" xfId="0" applyFont="1" applyFill="1" applyAlignment="1">
      <alignment horizontal="centerContinuous"/>
    </xf>
    <xf numFmtId="171" fontId="4" fillId="0" borderId="5" xfId="0" applyFont="1" applyFill="1" applyBorder="1"/>
    <xf numFmtId="171" fontId="4" fillId="0" borderId="13" xfId="0" applyFont="1" applyFill="1" applyBorder="1" applyAlignment="1">
      <alignment horizontal="center"/>
    </xf>
    <xf numFmtId="171" fontId="4" fillId="0" borderId="6" xfId="0" applyFont="1" applyFill="1" applyBorder="1"/>
    <xf numFmtId="171" fontId="4" fillId="0" borderId="6" xfId="0" applyFont="1" applyFill="1" applyBorder="1" applyAlignment="1">
      <alignment horizontal="center"/>
    </xf>
    <xf numFmtId="8" fontId="13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171" fontId="7" fillId="0" borderId="7" xfId="0" applyFont="1" applyFill="1" applyBorder="1" applyAlignment="1">
      <alignment horizontal="centerContinuous"/>
    </xf>
    <xf numFmtId="171" fontId="14" fillId="2" borderId="0" xfId="0" applyFont="1" applyFill="1" applyAlignment="1">
      <alignment horizontal="centerContinuous"/>
    </xf>
    <xf numFmtId="171" fontId="16" fillId="2" borderId="0" xfId="0" applyFont="1" applyFill="1" applyBorder="1" applyAlignment="1">
      <alignment horizontal="centerContinuous"/>
    </xf>
    <xf numFmtId="170" fontId="14" fillId="2" borderId="0" xfId="1" applyNumberFormat="1" applyFont="1" applyFill="1" applyAlignment="1">
      <alignment horizontal="centerContinuous"/>
    </xf>
    <xf numFmtId="171" fontId="14" fillId="0" borderId="0" xfId="0" applyFont="1" applyFill="1" applyBorder="1"/>
    <xf numFmtId="171" fontId="16" fillId="0" borderId="0" xfId="0" applyFont="1" applyFill="1" applyBorder="1" applyAlignment="1">
      <alignment wrapText="1"/>
    </xf>
    <xf numFmtId="171" fontId="14" fillId="0" borderId="0" xfId="0" applyFont="1" applyFill="1" applyBorder="1" applyAlignment="1">
      <alignment horizontal="center"/>
    </xf>
    <xf numFmtId="168" fontId="14" fillId="0" borderId="0" xfId="0" applyNumberFormat="1" applyFont="1" applyFill="1" applyBorder="1"/>
    <xf numFmtId="2" fontId="5" fillId="0" borderId="0" xfId="0" applyNumberFormat="1" applyFont="1" applyFill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39" fontId="5" fillId="0" borderId="0" xfId="0" applyNumberFormat="1" applyFont="1" applyFill="1" applyBorder="1" applyAlignment="1">
      <alignment horizontal="center"/>
    </xf>
    <xf numFmtId="171" fontId="4" fillId="0" borderId="0" xfId="0" applyFont="1" applyFill="1" applyBorder="1" applyAlignment="1">
      <alignment horizontal="center"/>
    </xf>
    <xf numFmtId="171" fontId="4" fillId="0" borderId="16" xfId="0" applyFont="1" applyFill="1" applyBorder="1" applyAlignment="1">
      <alignment horizontal="centerContinuous"/>
    </xf>
    <xf numFmtId="167" fontId="0" fillId="0" borderId="0" xfId="8" applyNumberFormat="1" applyFont="1" applyFill="1"/>
    <xf numFmtId="171" fontId="4" fillId="0" borderId="16" xfId="5" applyFont="1" applyFill="1" applyBorder="1" applyAlignment="1">
      <alignment horizontal="centerContinuous"/>
    </xf>
    <xf numFmtId="171" fontId="20" fillId="0" borderId="0" xfId="5" applyFont="1" applyFill="1" applyBorder="1"/>
    <xf numFmtId="2" fontId="5" fillId="0" borderId="2" xfId="0" applyNumberFormat="1" applyFont="1" applyFill="1" applyBorder="1" applyAlignment="1">
      <alignment horizontal="center"/>
    </xf>
    <xf numFmtId="8" fontId="5" fillId="0" borderId="0" xfId="0" quotePrefix="1" applyNumberFormat="1" applyFont="1" applyFill="1" applyBorder="1" applyAlignment="1">
      <alignment horizontal="center"/>
    </xf>
    <xf numFmtId="171" fontId="14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left" indent="1"/>
    </xf>
    <xf numFmtId="171" fontId="5" fillId="0" borderId="0" xfId="0" applyFont="1" applyFill="1" applyAlignment="1">
      <alignment horizontal="left" indent="1"/>
    </xf>
    <xf numFmtId="171" fontId="0" fillId="0" borderId="0" xfId="0" applyFill="1"/>
    <xf numFmtId="43" fontId="0" fillId="0" borderId="0" xfId="1" applyFont="1" applyFill="1"/>
    <xf numFmtId="171" fontId="0" fillId="0" borderId="0" xfId="0" quotePrefix="1" applyFont="1" applyFill="1"/>
    <xf numFmtId="167" fontId="5" fillId="0" borderId="0" xfId="8" applyNumberFormat="1" applyFont="1" applyFill="1" applyAlignment="1">
      <alignment horizontal="center"/>
    </xf>
    <xf numFmtId="41" fontId="5" fillId="0" borderId="0" xfId="11"/>
    <xf numFmtId="41" fontId="5" fillId="0" borderId="0" xfId="11" applyFont="1" applyFill="1"/>
    <xf numFmtId="0" fontId="0" fillId="0" borderId="0" xfId="11" applyNumberFormat="1" applyFont="1" applyFill="1" applyAlignment="1">
      <alignment horizontal="left"/>
    </xf>
    <xf numFmtId="171" fontId="3" fillId="0" borderId="0" xfId="10" applyNumberFormat="1" applyFont="1"/>
    <xf numFmtId="173" fontId="3" fillId="5" borderId="0" xfId="10" applyNumberFormat="1" applyFont="1" applyFill="1"/>
    <xf numFmtId="169" fontId="3" fillId="0" borderId="0" xfId="2" applyNumberFormat="1" applyFont="1"/>
    <xf numFmtId="10" fontId="3" fillId="0" borderId="0" xfId="8" applyNumberFormat="1" applyFont="1"/>
    <xf numFmtId="171" fontId="3" fillId="0" borderId="5" xfId="10" applyNumberFormat="1" applyFont="1" applyBorder="1"/>
    <xf numFmtId="171" fontId="3" fillId="0" borderId="7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Continuous"/>
    </xf>
    <xf numFmtId="171" fontId="3" fillId="0" borderId="4" xfId="10" applyNumberFormat="1" applyFont="1" applyBorder="1" applyAlignment="1">
      <alignment horizontal="centerContinuous"/>
    </xf>
    <xf numFmtId="171" fontId="3" fillId="0" borderId="6" xfId="10" applyNumberFormat="1" applyFont="1" applyBorder="1"/>
    <xf numFmtId="171" fontId="3" fillId="0" borderId="4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"/>
    </xf>
    <xf numFmtId="171" fontId="3" fillId="0" borderId="6" xfId="10" applyNumberFormat="1" applyFont="1" applyBorder="1" applyAlignment="1">
      <alignment horizontal="center"/>
    </xf>
    <xf numFmtId="171" fontId="3" fillId="0" borderId="9" xfId="10" applyNumberFormat="1" applyFont="1" applyBorder="1" applyAlignment="1">
      <alignment horizontal="centerContinuous"/>
    </xf>
    <xf numFmtId="171" fontId="3" fillId="0" borderId="2" xfId="10" applyNumberFormat="1" applyFont="1" applyBorder="1"/>
    <xf numFmtId="41" fontId="3" fillId="0" borderId="8" xfId="10" applyNumberFormat="1" applyFont="1" applyBorder="1"/>
    <xf numFmtId="41" fontId="3" fillId="0" borderId="11" xfId="10" applyNumberFormat="1" applyFont="1" applyBorder="1"/>
    <xf numFmtId="168" fontId="3" fillId="0" borderId="8" xfId="10" applyNumberFormat="1" applyFont="1" applyBorder="1"/>
    <xf numFmtId="0" fontId="3" fillId="0" borderId="0" xfId="10" applyNumberFormat="1" applyFont="1"/>
    <xf numFmtId="17" fontId="3" fillId="0" borderId="5" xfId="10" applyNumberFormat="1" applyFont="1" applyBorder="1" applyAlignment="1">
      <alignment horizontal="center"/>
    </xf>
    <xf numFmtId="171" fontId="3" fillId="0" borderId="0" xfId="10" applyNumberFormat="1" applyFont="1" applyBorder="1"/>
    <xf numFmtId="168" fontId="3" fillId="0" borderId="11" xfId="10" applyNumberFormat="1" applyFont="1" applyBorder="1"/>
    <xf numFmtId="171" fontId="3" fillId="0" borderId="13" xfId="10" applyNumberFormat="1" applyFont="1" applyBorder="1"/>
    <xf numFmtId="17" fontId="3" fillId="0" borderId="13" xfId="10" applyNumberFormat="1" applyFont="1" applyBorder="1" applyAlignment="1">
      <alignment horizontal="center"/>
    </xf>
    <xf numFmtId="171" fontId="3" fillId="0" borderId="1" xfId="10" applyNumberFormat="1" applyFont="1" applyBorder="1"/>
    <xf numFmtId="41" fontId="3" fillId="0" borderId="12" xfId="10" applyNumberFormat="1" applyFont="1" applyBorder="1"/>
    <xf numFmtId="168" fontId="3" fillId="0" borderId="12" xfId="10" applyNumberFormat="1" applyFont="1" applyBorder="1"/>
    <xf numFmtId="17" fontId="3" fillId="0" borderId="6" xfId="10" applyNumberFormat="1" applyFont="1" applyBorder="1" applyAlignment="1">
      <alignment horizontal="center"/>
    </xf>
    <xf numFmtId="171" fontId="15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1" fontId="0" fillId="0" borderId="0" xfId="0" applyFont="1" applyFill="1"/>
    <xf numFmtId="171" fontId="0" fillId="0" borderId="0" xfId="0" applyFont="1" applyFill="1" applyBorder="1"/>
    <xf numFmtId="1" fontId="0" fillId="0" borderId="0" xfId="6" applyNumberFormat="1" applyFont="1" applyFill="1" applyAlignment="1" applyProtection="1">
      <alignment horizontal="center"/>
      <protection locked="0"/>
    </xf>
    <xf numFmtId="171" fontId="5" fillId="0" borderId="0" xfId="10" applyNumberFormat="1" applyFont="1"/>
    <xf numFmtId="172" fontId="0" fillId="0" borderId="0" xfId="0" applyNumberFormat="1"/>
    <xf numFmtId="171" fontId="19" fillId="6" borderId="0" xfId="10" applyNumberFormat="1" applyFont="1" applyFill="1"/>
    <xf numFmtId="7" fontId="3" fillId="0" borderId="0" xfId="2" applyNumberFormat="1" applyFont="1"/>
    <xf numFmtId="171" fontId="3" fillId="0" borderId="5" xfId="10" applyNumberFormat="1" applyFont="1" applyBorder="1" applyAlignment="1">
      <alignment horizontal="center"/>
    </xf>
    <xf numFmtId="174" fontId="3" fillId="0" borderId="0" xfId="8" applyNumberFormat="1" applyFont="1"/>
    <xf numFmtId="171" fontId="8" fillId="0" borderId="0" xfId="0" applyFont="1" applyFill="1"/>
    <xf numFmtId="171" fontId="16" fillId="2" borderId="0" xfId="0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71" fontId="16" fillId="2" borderId="0" xfId="0" applyFont="1" applyFill="1" applyAlignment="1">
      <alignment horizontal="centerContinuous"/>
    </xf>
    <xf numFmtId="171" fontId="8" fillId="0" borderId="0" xfId="0" applyFont="1" applyFill="1" applyBorder="1"/>
    <xf numFmtId="14" fontId="22" fillId="2" borderId="0" xfId="0" applyNumberFormat="1" applyFont="1" applyFill="1" applyBorder="1" applyAlignment="1">
      <alignment horizontal="centerContinuous" vertical="center"/>
    </xf>
    <xf numFmtId="171" fontId="8" fillId="0" borderId="0" xfId="0" applyFont="1" applyFill="1" applyBorder="1" applyAlignment="1">
      <alignment horizontal="center"/>
    </xf>
    <xf numFmtId="171" fontId="14" fillId="2" borderId="0" xfId="0" applyFont="1" applyFill="1" applyBorder="1" applyAlignment="1">
      <alignment horizontal="centerContinuous" wrapText="1"/>
    </xf>
    <xf numFmtId="171" fontId="8" fillId="0" borderId="0" xfId="0" applyFont="1" applyFill="1" applyAlignment="1">
      <alignment horizontal="center"/>
    </xf>
    <xf numFmtId="171" fontId="14" fillId="0" borderId="15" xfId="0" applyFont="1" applyBorder="1" applyAlignment="1">
      <alignment horizontal="center"/>
    </xf>
    <xf numFmtId="0" fontId="8" fillId="0" borderId="0" xfId="0" applyNumberFormat="1" applyFont="1" applyFill="1" applyAlignment="1">
      <alignment horizontal="center"/>
    </xf>
    <xf numFmtId="171" fontId="8" fillId="4" borderId="14" xfId="0" applyFont="1" applyFill="1" applyBorder="1"/>
    <xf numFmtId="0" fontId="4" fillId="0" borderId="0" xfId="0" applyNumberFormat="1" applyFont="1" applyFill="1" applyAlignment="1"/>
    <xf numFmtId="171" fontId="15" fillId="0" borderId="0" xfId="10" applyNumberFormat="1" applyFont="1"/>
    <xf numFmtId="177" fontId="5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3" fillId="0" borderId="0" xfId="10" applyNumberFormat="1" applyFont="1"/>
    <xf numFmtId="167" fontId="3" fillId="5" borderId="0" xfId="8" applyNumberFormat="1" applyFont="1" applyFill="1"/>
    <xf numFmtId="171" fontId="27" fillId="0" borderId="0" xfId="0" applyFont="1"/>
    <xf numFmtId="171" fontId="27" fillId="0" borderId="7" xfId="0" applyFont="1" applyBorder="1"/>
    <xf numFmtId="167" fontId="26" fillId="0" borderId="7" xfId="24" applyNumberFormat="1" applyFont="1" applyFill="1" applyBorder="1"/>
    <xf numFmtId="171" fontId="26" fillId="0" borderId="0" xfId="0" applyFont="1"/>
    <xf numFmtId="9" fontId="26" fillId="0" borderId="0" xfId="8" applyFont="1"/>
    <xf numFmtId="43" fontId="3" fillId="0" borderId="0" xfId="10" applyNumberFormat="1" applyFont="1"/>
    <xf numFmtId="171" fontId="28" fillId="0" borderId="0" xfId="10" applyNumberFormat="1" applyFont="1"/>
    <xf numFmtId="171" fontId="6" fillId="0" borderId="0" xfId="25" applyFont="1" applyFill="1" applyAlignment="1">
      <alignment horizontal="centerContinuous"/>
    </xf>
    <xf numFmtId="171" fontId="5" fillId="0" borderId="0" xfId="25" applyFont="1" applyFill="1" applyAlignment="1">
      <alignment horizontal="centerContinuous"/>
    </xf>
    <xf numFmtId="171" fontId="5" fillId="0" borderId="0" xfId="25" applyFont="1" applyFill="1"/>
    <xf numFmtId="171" fontId="5" fillId="0" borderId="0" xfId="25" applyFont="1" applyFill="1" applyBorder="1" applyAlignment="1">
      <alignment horizontal="centerContinuous"/>
    </xf>
    <xf numFmtId="171" fontId="5" fillId="0" borderId="0" xfId="25" applyFont="1" applyFill="1" applyBorder="1"/>
    <xf numFmtId="171" fontId="4" fillId="0" borderId="5" xfId="25" applyFont="1" applyFill="1" applyBorder="1" applyAlignment="1">
      <alignment horizontal="center"/>
    </xf>
    <xf numFmtId="171" fontId="4" fillId="0" borderId="5" xfId="25" applyFont="1" applyFill="1" applyBorder="1" applyAlignment="1">
      <alignment horizontal="center" wrapText="1"/>
    </xf>
    <xf numFmtId="171" fontId="9" fillId="0" borderId="6" xfId="25" applyFont="1" applyFill="1" applyBorder="1" applyAlignment="1">
      <alignment horizontal="centerContinuous"/>
    </xf>
    <xf numFmtId="171" fontId="12" fillId="0" borderId="6" xfId="25" quotePrefix="1" applyFont="1" applyFill="1" applyBorder="1" applyAlignment="1">
      <alignment horizontal="center" wrapText="1"/>
    </xf>
    <xf numFmtId="171" fontId="12" fillId="0" borderId="6" xfId="25" applyFont="1" applyFill="1" applyBorder="1" applyAlignment="1">
      <alignment horizontal="center" wrapText="1"/>
    </xf>
    <xf numFmtId="171" fontId="8" fillId="0" borderId="0" xfId="25" quotePrefix="1" applyFont="1" applyFill="1" applyBorder="1" applyAlignment="1">
      <alignment horizontal="center"/>
    </xf>
    <xf numFmtId="0" fontId="5" fillId="0" borderId="0" xfId="25" applyNumberFormat="1" applyFont="1" applyFill="1"/>
    <xf numFmtId="6" fontId="5" fillId="0" borderId="0" xfId="25" applyNumberFormat="1" applyFont="1" applyFill="1" applyAlignment="1">
      <alignment horizontal="right"/>
    </xf>
    <xf numFmtId="8" fontId="5" fillId="0" borderId="0" xfId="25" applyNumberFormat="1" applyFont="1" applyFill="1" applyAlignment="1">
      <alignment horizontal="right"/>
    </xf>
    <xf numFmtId="8" fontId="5" fillId="0" borderId="0" xfId="25" applyNumberFormat="1" applyFont="1" applyFill="1"/>
    <xf numFmtId="8" fontId="5" fillId="0" borderId="0" xfId="25" applyNumberFormat="1" applyFont="1" applyFill="1" applyBorder="1"/>
    <xf numFmtId="178" fontId="5" fillId="0" borderId="0" xfId="25" applyNumberFormat="1" applyFont="1" applyFill="1" applyAlignment="1">
      <alignment horizontal="right"/>
    </xf>
    <xf numFmtId="165" fontId="5" fillId="0" borderId="0" xfId="25" applyNumberFormat="1" applyFont="1" applyFill="1" applyAlignment="1">
      <alignment horizontal="center"/>
    </xf>
    <xf numFmtId="171" fontId="5" fillId="0" borderId="0" xfId="25" quotePrefix="1" applyFont="1" applyFill="1"/>
    <xf numFmtId="0" fontId="5" fillId="0" borderId="0" xfId="26" applyFont="1"/>
    <xf numFmtId="14" fontId="5" fillId="0" borderId="0" xfId="27" applyNumberFormat="1" applyFont="1"/>
    <xf numFmtId="0" fontId="5" fillId="0" borderId="0" xfId="25" applyNumberFormat="1" applyFont="1" applyFill="1" applyBorder="1"/>
    <xf numFmtId="165" fontId="5" fillId="0" borderId="0" xfId="25" applyNumberFormat="1" applyFont="1" applyFill="1" applyBorder="1" applyAlignment="1">
      <alignment horizontal="center"/>
    </xf>
    <xf numFmtId="8" fontId="5" fillId="0" borderId="0" xfId="25" applyNumberFormat="1" applyFont="1" applyFill="1" applyBorder="1" applyAlignment="1">
      <alignment horizontal="right"/>
    </xf>
    <xf numFmtId="8" fontId="5" fillId="0" borderId="0" xfId="25" applyNumberFormat="1" applyFont="1" applyFill="1" applyAlignment="1">
      <alignment horizontal="center"/>
    </xf>
    <xf numFmtId="171" fontId="7" fillId="0" borderId="0" xfId="25" applyFont="1" applyFill="1" applyAlignment="1">
      <alignment horizontal="centerContinuous"/>
    </xf>
    <xf numFmtId="171" fontId="4" fillId="0" borderId="0" xfId="25" applyFont="1" applyFill="1" applyAlignment="1">
      <alignment horizontal="centerContinuous"/>
    </xf>
    <xf numFmtId="171" fontId="5" fillId="0" borderId="0" xfId="25" applyFont="1" applyFill="1" applyAlignment="1">
      <alignment horizontal="center"/>
    </xf>
    <xf numFmtId="41" fontId="5" fillId="0" borderId="0" xfId="4" applyFont="1" applyFill="1"/>
    <xf numFmtId="171" fontId="4" fillId="0" borderId="17" xfId="25" applyFont="1" applyFill="1" applyBorder="1" applyAlignment="1">
      <alignment horizontal="centerContinuous"/>
    </xf>
    <xf numFmtId="171" fontId="5" fillId="0" borderId="17" xfId="25" applyFont="1" applyFill="1" applyBorder="1"/>
    <xf numFmtId="171" fontId="5" fillId="0" borderId="18" xfId="25" applyFont="1" applyFill="1" applyBorder="1"/>
    <xf numFmtId="171" fontId="4" fillId="0" borderId="16" xfId="25" applyFont="1" applyFill="1" applyBorder="1" applyAlignment="1">
      <alignment horizontal="center"/>
    </xf>
    <xf numFmtId="171" fontId="4" fillId="0" borderId="17" xfId="5" applyFont="1" applyFill="1" applyBorder="1" applyAlignment="1">
      <alignment horizontal="centerContinuous"/>
    </xf>
    <xf numFmtId="171" fontId="5" fillId="0" borderId="17" xfId="25" applyFont="1" applyFill="1" applyBorder="1" applyAlignment="1">
      <alignment horizontal="centerContinuous"/>
    </xf>
    <xf numFmtId="8" fontId="5" fillId="0" borderId="0" xfId="2" applyNumberFormat="1" applyFont="1" applyFill="1"/>
    <xf numFmtId="179" fontId="29" fillId="0" borderId="0" xfId="28" applyNumberFormat="1" applyAlignment="1" applyProtection="1"/>
    <xf numFmtId="1" fontId="5" fillId="0" borderId="0" xfId="6" applyNumberFormat="1" applyFont="1" applyFill="1" applyAlignment="1" applyProtection="1">
      <alignment horizontal="center"/>
      <protection locked="0"/>
    </xf>
    <xf numFmtId="179" fontId="30" fillId="0" borderId="0" xfId="0" applyNumberFormat="1" applyFont="1"/>
    <xf numFmtId="172" fontId="4" fillId="0" borderId="0" xfId="25" applyNumberFormat="1" applyFont="1" applyFill="1"/>
    <xf numFmtId="172" fontId="5" fillId="0" borderId="0" xfId="25" applyNumberFormat="1" applyFont="1" applyFill="1"/>
    <xf numFmtId="167" fontId="5" fillId="0" borderId="0" xfId="8" applyNumberFormat="1" applyFont="1" applyFill="1"/>
    <xf numFmtId="164" fontId="5" fillId="0" borderId="0" xfId="25" applyNumberFormat="1" applyFont="1" applyFill="1"/>
    <xf numFmtId="174" fontId="5" fillId="0" borderId="0" xfId="25" applyNumberFormat="1" applyFont="1" applyFill="1" applyBorder="1"/>
    <xf numFmtId="0" fontId="0" fillId="0" borderId="0" xfId="0" applyNumberFormat="1" applyFont="1"/>
    <xf numFmtId="44" fontId="26" fillId="0" borderId="0" xfId="2" applyFont="1" applyFill="1"/>
    <xf numFmtId="174" fontId="31" fillId="0" borderId="0" xfId="0" applyNumberFormat="1" applyFont="1" applyFill="1" applyProtection="1">
      <protection locked="0"/>
    </xf>
    <xf numFmtId="9" fontId="5" fillId="0" borderId="0" xfId="25" applyNumberFormat="1" applyFont="1" applyFill="1"/>
    <xf numFmtId="43" fontId="5" fillId="0" borderId="0" xfId="2" applyNumberFormat="1" applyFont="1" applyFill="1"/>
    <xf numFmtId="167" fontId="5" fillId="0" borderId="0" xfId="25" applyNumberFormat="1" applyFont="1" applyFill="1"/>
    <xf numFmtId="43" fontId="5" fillId="0" borderId="0" xfId="25" applyNumberFormat="1" applyFont="1" applyFill="1" applyBorder="1" applyAlignment="1">
      <alignment horizontal="right"/>
    </xf>
    <xf numFmtId="10" fontId="5" fillId="0" borderId="0" xfId="8" applyNumberFormat="1" applyFont="1" applyFill="1"/>
    <xf numFmtId="172" fontId="5" fillId="0" borderId="0" xfId="25" applyNumberFormat="1" applyFont="1" applyFill="1" applyBorder="1"/>
    <xf numFmtId="171" fontId="5" fillId="0" borderId="0" xfId="25" applyNumberFormat="1" applyFont="1" applyFill="1"/>
    <xf numFmtId="171" fontId="5" fillId="0" borderId="0" xfId="25" applyNumberFormat="1" applyFont="1" applyFill="1" applyAlignment="1">
      <alignment horizontal="right"/>
    </xf>
    <xf numFmtId="171" fontId="5" fillId="0" borderId="0" xfId="6" applyNumberFormat="1" applyFont="1" applyFill="1" applyAlignment="1" applyProtection="1">
      <alignment horizontal="center"/>
      <protection locked="0"/>
    </xf>
    <xf numFmtId="171" fontId="5" fillId="0" borderId="0" xfId="25" applyNumberFormat="1" applyFont="1" applyFill="1" applyBorder="1"/>
    <xf numFmtId="43" fontId="5" fillId="0" borderId="0" xfId="25" applyNumberFormat="1" applyFont="1" applyFill="1" applyAlignment="1">
      <alignment horizontal="right"/>
    </xf>
    <xf numFmtId="174" fontId="30" fillId="0" borderId="0" xfId="8" applyNumberFormat="1" applyFont="1"/>
    <xf numFmtId="2" fontId="5" fillId="0" borderId="0" xfId="6" applyNumberFormat="1" applyFont="1" applyFill="1" applyAlignment="1" applyProtection="1">
      <alignment horizontal="center"/>
      <protection locked="0"/>
    </xf>
    <xf numFmtId="171" fontId="4" fillId="0" borderId="0" xfId="25" applyFont="1" applyFill="1" applyBorder="1" applyAlignment="1">
      <alignment horizontal="center" wrapText="1"/>
    </xf>
    <xf numFmtId="172" fontId="3" fillId="0" borderId="0" xfId="10" applyNumberFormat="1" applyFont="1"/>
    <xf numFmtId="0" fontId="5" fillId="0" borderId="0" xfId="0" applyNumberFormat="1" applyFont="1" applyFill="1" applyBorder="1" applyAlignment="1">
      <alignment horizontal="center"/>
    </xf>
    <xf numFmtId="171" fontId="4" fillId="0" borderId="0" xfId="0" applyFont="1" applyAlignment="1">
      <alignment horizontal="left"/>
    </xf>
    <xf numFmtId="167" fontId="0" fillId="0" borderId="0" xfId="8" applyNumberFormat="1" applyFont="1"/>
    <xf numFmtId="171" fontId="26" fillId="0" borderId="0" xfId="0" applyFont="1" applyFill="1"/>
    <xf numFmtId="6" fontId="5" fillId="6" borderId="0" xfId="2" applyNumberFormat="1" applyFont="1" applyFill="1"/>
    <xf numFmtId="9" fontId="5" fillId="6" borderId="0" xfId="25" applyNumberFormat="1" applyFont="1" applyFill="1"/>
    <xf numFmtId="171" fontId="0" fillId="0" borderId="0" xfId="0" applyNumberFormat="1"/>
    <xf numFmtId="171" fontId="5" fillId="0" borderId="1" xfId="0" applyFont="1" applyFill="1" applyBorder="1" applyAlignment="1">
      <alignment horizontal="center"/>
    </xf>
    <xf numFmtId="171" fontId="5" fillId="0" borderId="1" xfId="0" quotePrefix="1" applyFont="1" applyFill="1" applyBorder="1" applyAlignment="1">
      <alignment horizontal="center"/>
    </xf>
    <xf numFmtId="171" fontId="3" fillId="0" borderId="0" xfId="10" applyNumberFormat="1" applyFont="1" applyAlignment="1">
      <alignment horizontal="left" vertical="top"/>
    </xf>
    <xf numFmtId="180" fontId="3" fillId="0" borderId="0" xfId="10" applyNumberFormat="1" applyFont="1"/>
    <xf numFmtId="171" fontId="3" fillId="0" borderId="0" xfId="10" applyNumberFormat="1" applyFont="1" applyFill="1"/>
    <xf numFmtId="173" fontId="0" fillId="0" borderId="0" xfId="0" applyNumberFormat="1"/>
    <xf numFmtId="171" fontId="3" fillId="10" borderId="0" xfId="10" applyNumberFormat="1" applyFont="1" applyFill="1" applyBorder="1"/>
    <xf numFmtId="41" fontId="3" fillId="10" borderId="11" xfId="10" applyNumberFormat="1" applyFont="1" applyFill="1" applyBorder="1"/>
    <xf numFmtId="168" fontId="3" fillId="10" borderId="11" xfId="10" applyNumberFormat="1" applyFont="1" applyFill="1" applyBorder="1"/>
    <xf numFmtId="171" fontId="3" fillId="10" borderId="1" xfId="10" applyNumberFormat="1" applyFont="1" applyFill="1" applyBorder="1"/>
    <xf numFmtId="41" fontId="3" fillId="10" borderId="12" xfId="10" applyNumberFormat="1" applyFont="1" applyFill="1" applyBorder="1"/>
    <xf numFmtId="168" fontId="3" fillId="10" borderId="12" xfId="10" applyNumberFormat="1" applyFont="1" applyFill="1" applyBorder="1"/>
    <xf numFmtId="171" fontId="3" fillId="10" borderId="2" xfId="10" applyNumberFormat="1" applyFont="1" applyFill="1" applyBorder="1"/>
    <xf numFmtId="41" fontId="3" fillId="10" borderId="8" xfId="10" applyNumberFormat="1" applyFont="1" applyFill="1" applyBorder="1"/>
    <xf numFmtId="168" fontId="3" fillId="10" borderId="8" xfId="10" applyNumberFormat="1" applyFont="1" applyFill="1" applyBorder="1"/>
    <xf numFmtId="6" fontId="5" fillId="0" borderId="0" xfId="26" applyNumberFormat="1" applyFont="1"/>
    <xf numFmtId="181" fontId="5" fillId="0" borderId="0" xfId="25" applyNumberFormat="1" applyFont="1" applyFill="1"/>
    <xf numFmtId="43" fontId="5" fillId="0" borderId="0" xfId="29" applyFont="1" applyFill="1"/>
    <xf numFmtId="0" fontId="5" fillId="0" borderId="0" xfId="25" applyNumberFormat="1" applyFont="1" applyFill="1" applyBorder="1" applyAlignment="1">
      <alignment horizontal="right"/>
    </xf>
    <xf numFmtId="171" fontId="32" fillId="0" borderId="0" xfId="0" applyFont="1" applyAlignment="1">
      <alignment horizontal="center"/>
    </xf>
    <xf numFmtId="171" fontId="4" fillId="0" borderId="0" xfId="0" applyFont="1" applyAlignment="1">
      <alignment vertical="top" wrapText="1"/>
    </xf>
    <xf numFmtId="171" fontId="4" fillId="0" borderId="0" xfId="0" applyFont="1" applyAlignment="1">
      <alignment horizontal="left" vertical="top" wrapText="1"/>
    </xf>
    <xf numFmtId="17" fontId="3" fillId="10" borderId="0" xfId="10" applyNumberFormat="1" applyFont="1" applyFill="1"/>
    <xf numFmtId="17" fontId="3" fillId="10" borderId="5" xfId="10" applyNumberFormat="1" applyFont="1" applyFill="1" applyBorder="1" applyAlignment="1">
      <alignment horizontal="center"/>
    </xf>
    <xf numFmtId="17" fontId="3" fillId="10" borderId="13" xfId="10" applyNumberFormat="1" applyFont="1" applyFill="1" applyBorder="1" applyAlignment="1">
      <alignment horizontal="center"/>
    </xf>
    <xf numFmtId="17" fontId="3" fillId="10" borderId="6" xfId="10" applyNumberFormat="1" applyFont="1" applyFill="1" applyBorder="1" applyAlignment="1">
      <alignment horizontal="center"/>
    </xf>
    <xf numFmtId="171" fontId="5" fillId="0" borderId="0" xfId="0" applyFont="1" applyFill="1" applyAlignment="1">
      <alignment horizontal="left" vertical="top" wrapText="1"/>
    </xf>
    <xf numFmtId="167" fontId="0" fillId="0" borderId="7" xfId="1" applyNumberFormat="1" applyFont="1" applyBorder="1"/>
    <xf numFmtId="182" fontId="5" fillId="0" borderId="0" xfId="0" applyNumberFormat="1" applyFont="1" applyFill="1" applyBorder="1" applyAlignment="1">
      <alignment horizontal="center"/>
    </xf>
    <xf numFmtId="8" fontId="5" fillId="0" borderId="0" xfId="25" applyNumberFormat="1" applyFont="1" applyFill="1" applyAlignment="1">
      <alignment horizontal="right" vertical="center"/>
    </xf>
    <xf numFmtId="171" fontId="15" fillId="0" borderId="0" xfId="10" applyNumberFormat="1" applyFont="1" applyAlignment="1">
      <alignment horizontal="right"/>
    </xf>
    <xf numFmtId="171" fontId="0" fillId="0" borderId="0" xfId="0" applyAlignment="1">
      <alignment wrapText="1"/>
    </xf>
    <xf numFmtId="179" fontId="33" fillId="0" borderId="0" xfId="0" applyNumberFormat="1" applyFont="1"/>
    <xf numFmtId="171" fontId="34" fillId="0" borderId="0" xfId="25" applyFont="1" applyFill="1"/>
    <xf numFmtId="9" fontId="34" fillId="0" borderId="0" xfId="8" applyFont="1" applyFill="1"/>
    <xf numFmtId="172" fontId="5" fillId="0" borderId="0" xfId="25" applyNumberFormat="1" applyFont="1" applyFill="1" applyAlignment="1">
      <alignment horizontal="right"/>
    </xf>
    <xf numFmtId="43" fontId="5" fillId="0" borderId="0" xfId="25" applyNumberFormat="1" applyFont="1" applyFill="1"/>
    <xf numFmtId="9" fontId="34" fillId="0" borderId="0" xfId="25" applyNumberFormat="1" applyFont="1" applyFill="1"/>
    <xf numFmtId="179" fontId="30" fillId="0" borderId="0" xfId="0" applyNumberFormat="1" applyFont="1" applyFill="1"/>
    <xf numFmtId="174" fontId="30" fillId="0" borderId="0" xfId="8" applyNumberFormat="1" applyFont="1" applyFill="1"/>
    <xf numFmtId="171" fontId="5" fillId="0" borderId="0" xfId="0" applyFont="1" applyFill="1" applyAlignment="1">
      <alignment wrapText="1"/>
    </xf>
    <xf numFmtId="171" fontId="5" fillId="0" borderId="0" xfId="0" applyFont="1" applyFill="1" applyAlignment="1">
      <alignment horizontal="center" wrapText="1"/>
    </xf>
    <xf numFmtId="171" fontId="5" fillId="0" borderId="0" xfId="0" applyFont="1" applyFill="1" applyBorder="1" applyAlignment="1">
      <alignment horizontal="center" wrapText="1"/>
    </xf>
    <xf numFmtId="171" fontId="4" fillId="0" borderId="0" xfId="0" applyFont="1" applyFill="1" applyBorder="1" applyAlignment="1">
      <alignment horizontal="center" wrapText="1"/>
    </xf>
    <xf numFmtId="167" fontId="5" fillId="0" borderId="0" xfId="8" applyNumberFormat="1" applyFont="1" applyFill="1" applyAlignment="1">
      <alignment horizontal="center" wrapText="1"/>
    </xf>
    <xf numFmtId="2" fontId="5" fillId="0" borderId="0" xfId="0" applyNumberFormat="1" applyFont="1" applyFill="1" applyAlignment="1">
      <alignment horizontal="center" wrapText="1"/>
    </xf>
    <xf numFmtId="171" fontId="0" fillId="0" borderId="0" xfId="0" applyFill="1" applyAlignment="1">
      <alignment wrapText="1"/>
    </xf>
    <xf numFmtId="171" fontId="27" fillId="0" borderId="6" xfId="0" applyFont="1" applyBorder="1" applyAlignment="1">
      <alignment horizontal="center" wrapText="1"/>
    </xf>
    <xf numFmtId="171" fontId="26" fillId="0" borderId="6" xfId="0" applyFont="1" applyFill="1" applyBorder="1" applyAlignment="1">
      <alignment horizontal="center" wrapText="1"/>
    </xf>
    <xf numFmtId="167" fontId="5" fillId="6" borderId="0" xfId="25" applyNumberFormat="1" applyFont="1" applyFill="1"/>
    <xf numFmtId="171" fontId="0" fillId="0" borderId="0" xfId="0" applyAlignment="1">
      <alignment wrapText="1"/>
    </xf>
    <xf numFmtId="8" fontId="5" fillId="0" borderId="0" xfId="8" applyNumberFormat="1" applyFont="1" applyFill="1"/>
    <xf numFmtId="171" fontId="0" fillId="0" borderId="0" xfId="0" applyAlignment="1">
      <alignment wrapText="1"/>
    </xf>
    <xf numFmtId="183" fontId="0" fillId="0" borderId="0" xfId="1" applyNumberFormat="1" applyFont="1"/>
    <xf numFmtId="171" fontId="0" fillId="11" borderId="0" xfId="0" applyFill="1" applyAlignment="1">
      <alignment wrapText="1"/>
    </xf>
    <xf numFmtId="167" fontId="23" fillId="0" borderId="0" xfId="8" applyNumberFormat="1" applyFont="1" applyFill="1" applyAlignment="1">
      <alignment wrapText="1"/>
    </xf>
    <xf numFmtId="171" fontId="15" fillId="0" borderId="7" xfId="23" applyFont="1" applyFill="1" applyBorder="1" applyAlignment="1">
      <alignment horizontal="center" wrapText="1"/>
    </xf>
    <xf numFmtId="171" fontId="4" fillId="0" borderId="0" xfId="0" applyFont="1" applyAlignment="1">
      <alignment wrapText="1"/>
    </xf>
    <xf numFmtId="171" fontId="5" fillId="0" borderId="0" xfId="25" applyFont="1" applyFill="1" applyAlignment="1">
      <alignment wrapText="1"/>
    </xf>
    <xf numFmtId="171" fontId="0" fillId="0" borderId="0" xfId="0" applyAlignment="1">
      <alignment wrapText="1"/>
    </xf>
    <xf numFmtId="171" fontId="0" fillId="12" borderId="0" xfId="0" applyFill="1" applyAlignment="1">
      <alignment wrapText="1"/>
    </xf>
    <xf numFmtId="171" fontId="0" fillId="0" borderId="0" xfId="0" applyAlignment="1">
      <alignment wrapText="1"/>
    </xf>
    <xf numFmtId="174" fontId="5" fillId="0" borderId="0" xfId="8" applyNumberFormat="1" applyFont="1" applyFill="1"/>
    <xf numFmtId="171" fontId="15" fillId="0" borderId="0" xfId="10" applyNumberFormat="1" applyFont="1" applyAlignment="1">
      <alignment wrapText="1"/>
    </xf>
    <xf numFmtId="171" fontId="5" fillId="0" borderId="0" xfId="0" applyFont="1" applyFill="1" applyAlignment="1">
      <alignment horizontal="center"/>
    </xf>
    <xf numFmtId="171" fontId="35" fillId="0" borderId="0" xfId="0" applyFont="1" applyFill="1" applyAlignment="1">
      <alignment horizontal="centerContinuous"/>
    </xf>
    <xf numFmtId="171" fontId="36" fillId="0" borderId="0" xfId="0" applyFont="1" applyFill="1" applyAlignment="1">
      <alignment horizontal="centerContinuous"/>
    </xf>
    <xf numFmtId="171" fontId="6" fillId="0" borderId="0" xfId="0" applyFont="1" applyFill="1" applyBorder="1" applyAlignment="1">
      <alignment horizontal="centerContinuous"/>
    </xf>
    <xf numFmtId="171" fontId="35" fillId="0" borderId="0" xfId="0" applyFont="1" applyFill="1"/>
    <xf numFmtId="171" fontId="7" fillId="0" borderId="0" xfId="0" applyFont="1" applyFill="1" applyBorder="1" applyAlignment="1">
      <alignment horizontal="centerContinuous"/>
    </xf>
    <xf numFmtId="171" fontId="36" fillId="0" borderId="0" xfId="0" applyFont="1" applyFill="1"/>
    <xf numFmtId="171" fontId="5" fillId="0" borderId="0" xfId="0" quotePrefix="1" applyFont="1" applyFill="1" applyBorder="1" applyAlignment="1">
      <alignment horizontal="center"/>
    </xf>
    <xf numFmtId="8" fontId="37" fillId="0" borderId="0" xfId="0" applyNumberFormat="1" applyFont="1" applyFill="1" applyAlignment="1">
      <alignment horizontal="center"/>
    </xf>
    <xf numFmtId="8" fontId="37" fillId="0" borderId="0" xfId="0" applyNumberFormat="1" applyFont="1" applyFill="1" applyBorder="1" applyAlignment="1">
      <alignment horizontal="left"/>
    </xf>
    <xf numFmtId="171" fontId="5" fillId="0" borderId="22" xfId="0" applyFont="1" applyFill="1" applyBorder="1" applyAlignment="1">
      <alignment horizontal="center"/>
    </xf>
    <xf numFmtId="171" fontId="5" fillId="0" borderId="5" xfId="0" applyFont="1" applyFill="1" applyBorder="1" applyAlignment="1">
      <alignment horizontal="centerContinuous"/>
    </xf>
    <xf numFmtId="171" fontId="5" fillId="0" borderId="5" xfId="0" quotePrefix="1" applyFont="1" applyFill="1" applyBorder="1" applyAlignment="1">
      <alignment horizontal="centerContinuous"/>
    </xf>
    <xf numFmtId="171" fontId="5" fillId="0" borderId="4" xfId="0" applyFont="1" applyFill="1" applyBorder="1" applyAlignment="1">
      <alignment horizontal="centerContinuous"/>
    </xf>
    <xf numFmtId="171" fontId="5" fillId="0" borderId="7" xfId="0" applyFont="1" applyFill="1" applyBorder="1" applyAlignment="1">
      <alignment horizontal="centerContinuous"/>
    </xf>
    <xf numFmtId="171" fontId="5" fillId="0" borderId="3" xfId="0" applyFont="1" applyFill="1" applyBorder="1" applyAlignment="1">
      <alignment horizontal="centerContinuous"/>
    </xf>
    <xf numFmtId="171" fontId="5" fillId="0" borderId="22" xfId="0" applyFont="1" applyFill="1" applyBorder="1" applyAlignment="1">
      <alignment horizontal="centerContinuous"/>
    </xf>
    <xf numFmtId="171" fontId="5" fillId="0" borderId="2" xfId="0" applyFont="1" applyFill="1" applyBorder="1" applyAlignment="1">
      <alignment horizontal="centerContinuous"/>
    </xf>
    <xf numFmtId="171" fontId="5" fillId="0" borderId="8" xfId="0" applyFont="1" applyFill="1" applyBorder="1" applyAlignment="1">
      <alignment horizontal="centerContinuous"/>
    </xf>
    <xf numFmtId="171" fontId="5" fillId="0" borderId="23" xfId="0" applyFont="1" applyFill="1" applyBorder="1" applyAlignment="1">
      <alignment horizontal="center"/>
    </xf>
    <xf numFmtId="171" fontId="5" fillId="0" borderId="3" xfId="0" applyFont="1" applyFill="1" applyBorder="1" applyAlignment="1">
      <alignment horizontal="center"/>
    </xf>
    <xf numFmtId="171" fontId="5" fillId="0" borderId="9" xfId="0" applyFont="1" applyFill="1" applyBorder="1" applyAlignment="1">
      <alignment horizontal="center"/>
    </xf>
    <xf numFmtId="171" fontId="5" fillId="0" borderId="4" xfId="0" applyFont="1" applyFill="1" applyBorder="1" applyAlignment="1">
      <alignment horizontal="center"/>
    </xf>
    <xf numFmtId="171" fontId="5" fillId="0" borderId="0" xfId="0" quotePrefix="1" applyFont="1" applyFill="1" applyBorder="1"/>
    <xf numFmtId="171" fontId="4" fillId="0" borderId="0" xfId="0" applyFont="1" applyFill="1" applyBorder="1" applyAlignment="1">
      <alignment horizontal="left"/>
    </xf>
    <xf numFmtId="0" fontId="5" fillId="0" borderId="22" xfId="0" applyNumberFormat="1" applyFont="1" applyFill="1" applyBorder="1" applyAlignment="1">
      <alignment horizontal="center"/>
    </xf>
    <xf numFmtId="8" fontId="5" fillId="0" borderId="5" xfId="0" applyNumberFormat="1" applyFont="1" applyFill="1" applyBorder="1"/>
    <xf numFmtId="8" fontId="5" fillId="13" borderId="22" xfId="0" applyNumberFormat="1" applyFont="1" applyFill="1" applyBorder="1" applyAlignment="1">
      <alignment horizontal="center"/>
    </xf>
    <xf numFmtId="8" fontId="5" fillId="13" borderId="2" xfId="0" applyNumberFormat="1" applyFont="1" applyFill="1" applyBorder="1" applyAlignment="1">
      <alignment horizontal="center"/>
    </xf>
    <xf numFmtId="8" fontId="5" fillId="13" borderId="8" xfId="0" applyNumberFormat="1" applyFont="1" applyFill="1" applyBorder="1" applyAlignment="1">
      <alignment horizontal="center"/>
    </xf>
    <xf numFmtId="1" fontId="5" fillId="0" borderId="22" xfId="0" applyNumberFormat="1" applyFont="1" applyFill="1" applyBorder="1" applyAlignment="1">
      <alignment horizontal="center"/>
    </xf>
    <xf numFmtId="43" fontId="5" fillId="0" borderId="5" xfId="0" applyNumberFormat="1" applyFont="1" applyFill="1" applyBorder="1"/>
    <xf numFmtId="43" fontId="5" fillId="0" borderId="2" xfId="0" applyNumberFormat="1" applyFont="1" applyFill="1" applyBorder="1" applyAlignment="1">
      <alignment horizontal="center"/>
    </xf>
    <xf numFmtId="43" fontId="5" fillId="0" borderId="8" xfId="0" applyNumberFormat="1" applyFont="1" applyFill="1" applyBorder="1" applyAlignment="1">
      <alignment horizontal="center"/>
    </xf>
    <xf numFmtId="43" fontId="5" fillId="0" borderId="22" xfId="0" applyNumberFormat="1" applyFont="1" applyFill="1" applyBorder="1" applyAlignment="1">
      <alignment horizontal="center"/>
    </xf>
    <xf numFmtId="43" fontId="5" fillId="0" borderId="13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43" fontId="5" fillId="0" borderId="11" xfId="0" applyNumberFormat="1" applyFont="1" applyFill="1" applyBorder="1" applyAlignment="1">
      <alignment horizontal="center"/>
    </xf>
    <xf numFmtId="43" fontId="5" fillId="0" borderId="10" xfId="0" applyNumberFormat="1" applyFont="1" applyFill="1" applyBorder="1" applyAlignment="1">
      <alignment horizontal="center"/>
    </xf>
    <xf numFmtId="0" fontId="5" fillId="0" borderId="23" xfId="0" applyNumberFormat="1" applyFont="1" applyFill="1" applyBorder="1" applyAlignment="1">
      <alignment horizontal="center"/>
    </xf>
    <xf numFmtId="43" fontId="5" fillId="0" borderId="6" xfId="0" applyNumberFormat="1" applyFont="1" applyFill="1" applyBorder="1"/>
    <xf numFmtId="43" fontId="5" fillId="0" borderId="1" xfId="0" applyNumberFormat="1" applyFont="1" applyFill="1" applyBorder="1" applyAlignment="1">
      <alignment horizontal="center"/>
    </xf>
    <xf numFmtId="43" fontId="5" fillId="0" borderId="12" xfId="0" applyNumberFormat="1" applyFont="1" applyFill="1" applyBorder="1" applyAlignment="1">
      <alignment horizontal="center"/>
    </xf>
    <xf numFmtId="43" fontId="5" fillId="0" borderId="23" xfId="0" applyNumberFormat="1" applyFont="1" applyFill="1" applyBorder="1" applyAlignment="1">
      <alignment horizontal="center"/>
    </xf>
    <xf numFmtId="171" fontId="5" fillId="0" borderId="0" xfId="0" applyFont="1" applyFill="1" applyBorder="1" applyAlignment="1">
      <alignment horizontal="left"/>
    </xf>
    <xf numFmtId="171" fontId="5" fillId="0" borderId="0" xfId="0" quotePrefix="1" applyFont="1" applyFill="1" applyAlignment="1">
      <alignment horizontal="left" vertical="top"/>
    </xf>
    <xf numFmtId="172" fontId="5" fillId="0" borderId="0" xfId="0" applyNumberFormat="1" applyFont="1" applyFill="1"/>
    <xf numFmtId="1" fontId="5" fillId="0" borderId="10" xfId="0" applyNumberFormat="1" applyFont="1" applyFill="1" applyBorder="1" applyAlignment="1">
      <alignment horizontal="center"/>
    </xf>
    <xf numFmtId="1" fontId="5" fillId="0" borderId="23" xfId="0" applyNumberFormat="1" applyFont="1" applyFill="1" applyBorder="1" applyAlignment="1">
      <alignment horizontal="center"/>
    </xf>
    <xf numFmtId="171" fontId="5" fillId="0" borderId="0" xfId="0" applyFont="1" applyFill="1" applyAlignment="1">
      <alignment horizontal="center"/>
    </xf>
    <xf numFmtId="165" fontId="5" fillId="0" borderId="0" xfId="25" applyNumberFormat="1" applyFont="1" applyFill="1" applyAlignment="1">
      <alignment horizontal="right" wrapText="1"/>
    </xf>
    <xf numFmtId="171" fontId="0" fillId="0" borderId="0" xfId="0" applyAlignment="1">
      <alignment wrapText="1"/>
    </xf>
  </cellXfs>
  <cellStyles count="31">
    <cellStyle name="Comma" xfId="1" builtinId="3"/>
    <cellStyle name="Comma 2" xfId="14"/>
    <cellStyle name="Comma 3" xfId="29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176" xfId="30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voided%20Cost%20-%202018/349%20-%20UT%20Compliance%202018Q3%20-%20UT%20-%202018%20Dec/sch%2038%20filing%20package/4_Appendix%20B.1%20-%20UT%202018.Q3%20-%20AC%20Study%20NON-CONF%20Therm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tah/Ut%20AC%202015%20Apr%20-%20Sch%2037%20Update/Sent%20out%202015%2004%2030%20(filing%20date)/UT%20Sch%2037%202015%20-%20Appendix%201%20-%20AC%20Study%20_2015%2004%2027_Propos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voided%20Cost%20-%202019/016%20-%20UT%20Compliance%20Filing%20-%20UT%20-%202019%20May/Scenarios/19-035-T02%20RMP%20CONF%20Workpaper%201a%20-%20GRID%20AC%20Study%20Wind%2004-24-19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voided%20Cost%20-%202019/016%20-%20UT%20Compliance%20Filing%20-%20UT%20-%202019%20May/Scenarios/19-035-T02%20RMP%20CONF%20Workpaper%201b%20-%20GRID%20AC%20Study%20Wind%2004-24-1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voided%20Cost%20-%202017/01%20to%2035%20Studies%20-%20Jan-Feb/29-35%20-%20Goshen%20Valley%20I-VII%20Solar%20-%20UT%20-%202017%20Feb/Scenario/35%20-%20Goshen%20Valley%20Solar%20VII%20-%207---%20Avoided%20Cost%20Study%20_2017%2003%200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45%20-%20UT%20Compliance%20Filing%202016.Q4%20-%202017%20Feb\Scenario\45%20-%20UT%202016.Q4%20-%201---%20Avoided%20Cost%20Study%20_2017%2003%2009%20(GOLD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tah/Ut%20AC%202017%20Apr%20-%20Sch%2037%20Update/Sent%20Out/Public%20Workpapers/17-035-T07%20RMP%20Wkpr%20-%20Avoided%20Cost%20Study-Solar%20T%2005-30-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tah/Ut%20AC%202013%20May%20-%20Sch%2037%20Update/Scenario/Preliminary%20and%20Draft%20Versions/UT%20Sch%2037%202013%20-%202a%20-%20L&amp;R%20%20Study%20_2013%2005%202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regon/OR%20AC%202016%20Jan%20-%20Sch%2037/Sent%20out%20Settlement_2016%2005%2027/ORACSch%2037-AC%20%20Study(2015IRPUpdate_2018DeficitRenew_2028DeficitStd-1603OFPC)2016%2005%2027RenewORWind29CF100%25PTCnominalgrossedup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Oregon/OR%20AC%202016%20Jan%20-%20Sch%2037/Scenario/OR%20AC%20Sch%2037%20-%20AC%20%20Study_s1_Update_(OFPC15012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1"/>
      <sheetName val="Table 1"/>
      <sheetName val="Table 2"/>
      <sheetName val="Table 4"/>
      <sheetName val="Table 5"/>
      <sheetName val="Table 3 TransCost D2 "/>
      <sheetName val="Table 3 UT Wind 2030"/>
      <sheetName val="Table 3 DJ Wind 2030"/>
      <sheetName val="Table 3 ID Wind 2030"/>
      <sheetName val="Table 3 ID Wind 2033"/>
      <sheetName val="Table 3 UT Wind 2036"/>
      <sheetName val="Table 3 WW Wind 2035"/>
      <sheetName val="Table 3 YK Wind 2035"/>
      <sheetName val="Table 3 OR Wind 2035"/>
      <sheetName val="Table 3 YK Solar 2030"/>
      <sheetName val="Table 3 YK Solar 2032"/>
      <sheetName val="Table 3 YK Solar 2033"/>
      <sheetName val="Table 3 UT Solar 2033 ST"/>
      <sheetName val="Table 3 UT Solar 2035 ST"/>
      <sheetName val="Table 3 UT Solar 2035 FT"/>
      <sheetName val="Table 3 OR Solar 2030"/>
      <sheetName val="Table 3 OR Solar 2031"/>
      <sheetName val="Table 3 OR Solar 2032"/>
      <sheetName val="Table 3 OR Solar 2033"/>
      <sheetName val="Table 3 EV2020 Wind_2020"/>
      <sheetName val="Table 3 EV2020 Wind_2021"/>
    </sheetNames>
    <sheetDataSet>
      <sheetData sheetId="0" refreshError="1"/>
      <sheetData sheetId="1">
        <row r="13">
          <cell r="B13">
            <v>2019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>
        <row r="4">
          <cell r="B4" t="str">
            <v>Year</v>
          </cell>
          <cell r="C4" t="str">
            <v>Annual</v>
          </cell>
          <cell r="D4" t="str">
            <v>Jan</v>
          </cell>
          <cell r="E4" t="str">
            <v>Feb</v>
          </cell>
          <cell r="F4" t="str">
            <v>Mar</v>
          </cell>
          <cell r="G4" t="str">
            <v>Apr</v>
          </cell>
          <cell r="H4" t="str">
            <v>May</v>
          </cell>
          <cell r="I4" t="str">
            <v>Jun</v>
          </cell>
          <cell r="J4" t="str">
            <v>Jul</v>
          </cell>
          <cell r="K4" t="str">
            <v>Aug</v>
          </cell>
          <cell r="L4" t="str">
            <v>Sep</v>
          </cell>
          <cell r="M4" t="str">
            <v>Oct</v>
          </cell>
          <cell r="N4" t="str">
            <v>Nov</v>
          </cell>
          <cell r="O4" t="str">
            <v>Dec</v>
          </cell>
        </row>
        <row r="7">
          <cell r="B7">
            <v>2019</v>
          </cell>
          <cell r="C7">
            <v>23.495236181486732</v>
          </cell>
          <cell r="D7">
            <v>21.524011249890577</v>
          </cell>
          <cell r="E7">
            <v>41.587591862192177</v>
          </cell>
          <cell r="F7">
            <v>23.247719828390522</v>
          </cell>
          <cell r="G7">
            <v>19.346974024220163</v>
          </cell>
          <cell r="H7">
            <v>15.353036169295731</v>
          </cell>
          <cell r="I7">
            <v>16.160900742319388</v>
          </cell>
          <cell r="J7">
            <v>35.88829756453719</v>
          </cell>
          <cell r="K7">
            <v>33.304973548254111</v>
          </cell>
          <cell r="L7">
            <v>20.402494661566035</v>
          </cell>
          <cell r="M7">
            <v>16.043405447707638</v>
          </cell>
          <cell r="N7">
            <v>17.395136084963166</v>
          </cell>
          <cell r="O7">
            <v>21.846270486315831</v>
          </cell>
        </row>
        <row r="8">
          <cell r="B8">
            <v>2020</v>
          </cell>
          <cell r="C8">
            <v>19.354333883528877</v>
          </cell>
          <cell r="D8">
            <v>17.866295449668751</v>
          </cell>
          <cell r="E8">
            <v>19.062053354180303</v>
          </cell>
          <cell r="F8">
            <v>17.753727253809085</v>
          </cell>
          <cell r="G8">
            <v>16.176905556834093</v>
          </cell>
          <cell r="H8">
            <v>15.092281349363111</v>
          </cell>
          <cell r="I8">
            <v>14.973486127033048</v>
          </cell>
          <cell r="J8">
            <v>31.919682684082346</v>
          </cell>
          <cell r="K8">
            <v>27.079575019558199</v>
          </cell>
          <cell r="L8">
            <v>20.156982233012513</v>
          </cell>
          <cell r="M8">
            <v>15.384113628663028</v>
          </cell>
          <cell r="N8">
            <v>15.998023168382831</v>
          </cell>
          <cell r="O8">
            <v>16.684362732299462</v>
          </cell>
        </row>
        <row r="9">
          <cell r="B9">
            <v>2021</v>
          </cell>
          <cell r="C9">
            <v>17.960314218553805</v>
          </cell>
          <cell r="D9">
            <v>15.655428943073652</v>
          </cell>
          <cell r="E9">
            <v>15.897128319520993</v>
          </cell>
          <cell r="F9">
            <v>15.901391876675438</v>
          </cell>
          <cell r="G9">
            <v>14.778032937309684</v>
          </cell>
          <cell r="H9">
            <v>14.498402236259698</v>
          </cell>
          <cell r="I9">
            <v>14.604368422223018</v>
          </cell>
          <cell r="J9">
            <v>31.814219454247848</v>
          </cell>
          <cell r="K9">
            <v>23.525923029357006</v>
          </cell>
          <cell r="L9">
            <v>18.865586738652279</v>
          </cell>
          <cell r="M9">
            <v>14.478124541302321</v>
          </cell>
          <cell r="N9">
            <v>14.94103707890558</v>
          </cell>
          <cell r="O9">
            <v>16.142005465004086</v>
          </cell>
        </row>
        <row r="10">
          <cell r="B10">
            <v>2022</v>
          </cell>
          <cell r="C10">
            <v>16.039257681947788</v>
          </cell>
          <cell r="D10">
            <v>14.246386364308572</v>
          </cell>
          <cell r="E10">
            <v>13.559387499212955</v>
          </cell>
          <cell r="F10">
            <v>13.46156720854218</v>
          </cell>
          <cell r="G10">
            <v>13.172365162735101</v>
          </cell>
          <cell r="H10">
            <v>14.624963384519232</v>
          </cell>
          <cell r="I10">
            <v>14.701585702763332</v>
          </cell>
          <cell r="J10">
            <v>25.549825282595819</v>
          </cell>
          <cell r="K10">
            <v>20.600601257078544</v>
          </cell>
          <cell r="L10">
            <v>15.333007238451172</v>
          </cell>
          <cell r="M10">
            <v>14.349767233160044</v>
          </cell>
          <cell r="N10">
            <v>15.326858584592642</v>
          </cell>
          <cell r="O10">
            <v>14.138687569482766</v>
          </cell>
        </row>
        <row r="11">
          <cell r="B11">
            <v>2023</v>
          </cell>
          <cell r="C11">
            <v>15.825867559870673</v>
          </cell>
          <cell r="D11">
            <v>12.773243589007899</v>
          </cell>
          <cell r="E11">
            <v>13.212092302823267</v>
          </cell>
          <cell r="F11">
            <v>14.05829090233442</v>
          </cell>
          <cell r="G11">
            <v>13.029173285798333</v>
          </cell>
          <cell r="H11">
            <v>15.766097796755755</v>
          </cell>
          <cell r="I11">
            <v>13.781887768534856</v>
          </cell>
          <cell r="J11">
            <v>22.058641850808428</v>
          </cell>
          <cell r="K11">
            <v>22.724103667449313</v>
          </cell>
          <cell r="L11">
            <v>14.673491398093518</v>
          </cell>
          <cell r="M11">
            <v>15.895843161374984</v>
          </cell>
          <cell r="N11">
            <v>14.249152579864175</v>
          </cell>
          <cell r="O11">
            <v>14.419159559083189</v>
          </cell>
        </row>
        <row r="12">
          <cell r="B12">
            <v>2024</v>
          </cell>
          <cell r="C12">
            <v>22.291186629115586</v>
          </cell>
          <cell r="D12">
            <v>19.571894227281675</v>
          </cell>
          <cell r="E12">
            <v>18.185105503359669</v>
          </cell>
          <cell r="F12">
            <v>19.199742830265723</v>
          </cell>
          <cell r="G12">
            <v>18.080957976921898</v>
          </cell>
          <cell r="H12">
            <v>17.8158081112704</v>
          </cell>
          <cell r="I12">
            <v>19.43685823969512</v>
          </cell>
          <cell r="J12">
            <v>34.914360630523575</v>
          </cell>
          <cell r="K12">
            <v>33.52851084086678</v>
          </cell>
          <cell r="L12">
            <v>20.217391296692366</v>
          </cell>
          <cell r="M12">
            <v>19.656778342626321</v>
          </cell>
          <cell r="N12">
            <v>18.949146243580444</v>
          </cell>
          <cell r="O12">
            <v>21.943845296127456</v>
          </cell>
        </row>
        <row r="13">
          <cell r="B13">
            <v>2025</v>
          </cell>
          <cell r="C13">
            <v>24.080892289388625</v>
          </cell>
          <cell r="D13">
            <v>20.542869621705059</v>
          </cell>
          <cell r="E13">
            <v>19.985636544595664</v>
          </cell>
          <cell r="F13">
            <v>19.017112284925329</v>
          </cell>
          <cell r="G13">
            <v>19.446184471791334</v>
          </cell>
          <cell r="H13">
            <v>19.213544694354187</v>
          </cell>
          <cell r="I13">
            <v>21.05084871715566</v>
          </cell>
          <cell r="J13">
            <v>38.663170053396065</v>
          </cell>
          <cell r="K13">
            <v>37.065211603485892</v>
          </cell>
          <cell r="L13">
            <v>19.035588449340342</v>
          </cell>
          <cell r="M13">
            <v>21.260183475369359</v>
          </cell>
          <cell r="N13">
            <v>22.68291409217148</v>
          </cell>
          <cell r="O13">
            <v>24.234741412158463</v>
          </cell>
        </row>
        <row r="14">
          <cell r="B14">
            <v>2026</v>
          </cell>
          <cell r="C14">
            <v>25.396806637071901</v>
          </cell>
          <cell r="D14">
            <v>21.500942429263656</v>
          </cell>
          <cell r="E14">
            <v>21.393739811960231</v>
          </cell>
          <cell r="F14">
            <v>22.307001776370903</v>
          </cell>
          <cell r="G14">
            <v>21.051017908375645</v>
          </cell>
          <cell r="H14">
            <v>19.728920989522688</v>
          </cell>
          <cell r="I14">
            <v>22.049973344621321</v>
          </cell>
          <cell r="J14">
            <v>41.600275126693852</v>
          </cell>
          <cell r="K14">
            <v>37.066079094399157</v>
          </cell>
          <cell r="L14">
            <v>22.343527203916576</v>
          </cell>
          <cell r="M14">
            <v>21.553717950786851</v>
          </cell>
          <cell r="N14">
            <v>23.533510268171558</v>
          </cell>
          <cell r="O14">
            <v>23.89905081522534</v>
          </cell>
        </row>
        <row r="15">
          <cell r="B15">
            <v>2027</v>
          </cell>
          <cell r="C15">
            <v>26.373289651776442</v>
          </cell>
          <cell r="D15">
            <v>22.888685530858954</v>
          </cell>
          <cell r="E15">
            <v>22.433662957730249</v>
          </cell>
          <cell r="F15">
            <v>23.564415452799306</v>
          </cell>
          <cell r="G15">
            <v>21.411066560472879</v>
          </cell>
          <cell r="H15">
            <v>19.811560584074702</v>
          </cell>
          <cell r="I15">
            <v>23.99035995031808</v>
          </cell>
          <cell r="J15">
            <v>41.664217716970121</v>
          </cell>
          <cell r="K15">
            <v>37.353841860352105</v>
          </cell>
          <cell r="L15">
            <v>23.271418491532547</v>
          </cell>
          <cell r="M15">
            <v>23.109129511387881</v>
          </cell>
          <cell r="N15">
            <v>24.768957846791931</v>
          </cell>
          <cell r="O15">
            <v>25.368314720558043</v>
          </cell>
        </row>
        <row r="16">
          <cell r="B16">
            <v>2028</v>
          </cell>
          <cell r="C16">
            <v>29.450593014394531</v>
          </cell>
          <cell r="D16">
            <v>25.067744600424085</v>
          </cell>
          <cell r="E16">
            <v>-0.97813091914422023</v>
          </cell>
          <cell r="F16">
            <v>24.677972324094508</v>
          </cell>
          <cell r="G16">
            <v>24.658683327337585</v>
          </cell>
          <cell r="H16">
            <v>23.044530600794207</v>
          </cell>
          <cell r="I16">
            <v>27.763460650711728</v>
          </cell>
          <cell r="J16">
            <v>54.033101758530663</v>
          </cell>
          <cell r="K16">
            <v>50.613843510768326</v>
          </cell>
          <cell r="L16">
            <v>29.892511296949387</v>
          </cell>
          <cell r="M16">
            <v>24.166413008081964</v>
          </cell>
          <cell r="N16">
            <v>25.860537267084958</v>
          </cell>
          <cell r="O16">
            <v>28.354089606915689</v>
          </cell>
        </row>
        <row r="17">
          <cell r="B17">
            <v>2029</v>
          </cell>
          <cell r="C17">
            <v>35.818445913023133</v>
          </cell>
          <cell r="D17">
            <v>29.509136052645424</v>
          </cell>
          <cell r="E17">
            <v>28.156990746962101</v>
          </cell>
          <cell r="F17">
            <v>26.708077629984935</v>
          </cell>
          <cell r="G17">
            <v>26.578685012967128</v>
          </cell>
          <cell r="H17">
            <v>25.188202491384331</v>
          </cell>
          <cell r="I17">
            <v>31.178914416088006</v>
          </cell>
          <cell r="J17">
            <v>58.825678050792078</v>
          </cell>
          <cell r="K17">
            <v>67.954200238773765</v>
          </cell>
          <cell r="L17">
            <v>35.747899129975494</v>
          </cell>
          <cell r="M17">
            <v>26.877881772668765</v>
          </cell>
          <cell r="N17">
            <v>28.412109505310504</v>
          </cell>
          <cell r="O17">
            <v>30.719377463537757</v>
          </cell>
        </row>
        <row r="18">
          <cell r="B18">
            <v>2030</v>
          </cell>
          <cell r="C18">
            <v>-6.3159899330239018</v>
          </cell>
          <cell r="D18">
            <v>-7.2080166769069658</v>
          </cell>
          <cell r="E18">
            <v>-19.665123549858638</v>
          </cell>
          <cell r="F18">
            <v>-19.685123776522236</v>
          </cell>
          <cell r="G18">
            <v>-21.4011481721633</v>
          </cell>
          <cell r="H18">
            <v>-9.6553153320714618</v>
          </cell>
          <cell r="I18">
            <v>-7.1064016637829113</v>
          </cell>
          <cell r="J18">
            <v>-0.99127503755532054</v>
          </cell>
          <cell r="K18">
            <v>14.458632550616777</v>
          </cell>
          <cell r="L18">
            <v>2.9568027906681298</v>
          </cell>
          <cell r="M18">
            <v>-0.639751311671095</v>
          </cell>
          <cell r="N18">
            <v>-8.758517585673383</v>
          </cell>
          <cell r="O18">
            <v>-11.959834797973402</v>
          </cell>
        </row>
        <row r="19">
          <cell r="B19">
            <v>2031</v>
          </cell>
          <cell r="C19">
            <v>-6.6494153224672017</v>
          </cell>
          <cell r="D19">
            <v>-7.0412562188847163</v>
          </cell>
          <cell r="E19">
            <v>-21.290986409880425</v>
          </cell>
          <cell r="F19">
            <v>-20.956981554263479</v>
          </cell>
          <cell r="G19">
            <v>-24.993733065212126</v>
          </cell>
          <cell r="H19">
            <v>-9.9677636997003738</v>
          </cell>
          <cell r="I19">
            <v>-7.0912785939911478</v>
          </cell>
          <cell r="J19">
            <v>0.63358698784524548</v>
          </cell>
          <cell r="K19">
            <v>15.898768655814367</v>
          </cell>
          <cell r="L19">
            <v>2.527057463360872</v>
          </cell>
          <cell r="M19">
            <v>-1.0763093641286554</v>
          </cell>
          <cell r="N19">
            <v>-9.3350520393471825</v>
          </cell>
          <cell r="O19">
            <v>-12.462889048195613</v>
          </cell>
        </row>
        <row r="20">
          <cell r="B20">
            <v>2032</v>
          </cell>
          <cell r="C20">
            <v>-7.3364516738749099</v>
          </cell>
          <cell r="D20">
            <v>-7.4215773964533884</v>
          </cell>
          <cell r="E20">
            <v>-22.151220934068352</v>
          </cell>
          <cell r="F20">
            <v>-21.419522375909473</v>
          </cell>
          <cell r="G20">
            <v>-25.211167389776076</v>
          </cell>
          <cell r="H20">
            <v>-11.752153894402896</v>
          </cell>
          <cell r="I20">
            <v>-8.9004271651113207</v>
          </cell>
          <cell r="J20">
            <v>2.9448387862019598</v>
          </cell>
          <cell r="K20">
            <v>13.461922341615006</v>
          </cell>
          <cell r="L20">
            <v>2.7701411903237765</v>
          </cell>
          <cell r="M20">
            <v>-1.1521839005965775</v>
          </cell>
          <cell r="N20">
            <v>-11.535265962593277</v>
          </cell>
          <cell r="O20">
            <v>-13.156725268382511</v>
          </cell>
        </row>
        <row r="21">
          <cell r="B21">
            <v>2033</v>
          </cell>
          <cell r="C21">
            <v>-3.390945646684894</v>
          </cell>
          <cell r="D21">
            <v>-8.2373423435806252</v>
          </cell>
          <cell r="E21">
            <v>-20.227013210689115</v>
          </cell>
          <cell r="F21">
            <v>-12.547598943687962</v>
          </cell>
          <cell r="G21">
            <v>-21.281337332933383</v>
          </cell>
          <cell r="H21">
            <v>-9.3242452289744051</v>
          </cell>
          <cell r="I21">
            <v>-4.8354167525095884</v>
          </cell>
          <cell r="J21">
            <v>2.704780058785945</v>
          </cell>
          <cell r="K21">
            <v>19.024148893991164</v>
          </cell>
          <cell r="L21">
            <v>6.3873524701835587</v>
          </cell>
          <cell r="M21">
            <v>4.4880254866008826</v>
          </cell>
          <cell r="N21">
            <v>-4.7311804180442625</v>
          </cell>
          <cell r="O21">
            <v>-8.8660261374261999</v>
          </cell>
        </row>
        <row r="22">
          <cell r="B22">
            <v>2034</v>
          </cell>
          <cell r="C22">
            <v>-3.4575300353393232</v>
          </cell>
          <cell r="D22">
            <v>-8.3665730622022174</v>
          </cell>
          <cell r="E22">
            <v>-21.538878607656525</v>
          </cell>
          <cell r="F22">
            <v>-14.49087090638548</v>
          </cell>
          <cell r="G22">
            <v>-22.168741695580852</v>
          </cell>
          <cell r="H22">
            <v>-9.51932758762322</v>
          </cell>
          <cell r="I22">
            <v>-5.1928776513071195</v>
          </cell>
          <cell r="J22">
            <v>3.0654712685484364</v>
          </cell>
          <cell r="K22">
            <v>20.96890857499054</v>
          </cell>
          <cell r="L22">
            <v>7.076852941360233</v>
          </cell>
          <cell r="M22">
            <v>5.2122290484119915</v>
          </cell>
          <cell r="N22">
            <v>-4.6740097155953126</v>
          </cell>
          <cell r="O22">
            <v>-9.820277888744295</v>
          </cell>
        </row>
        <row r="23">
          <cell r="B23">
            <v>2035</v>
          </cell>
          <cell r="C23">
            <v>-2.9080426670718733</v>
          </cell>
          <cell r="D23">
            <v>-8.1296094174303217</v>
          </cell>
          <cell r="E23">
            <v>-19.974557070946364</v>
          </cell>
          <cell r="F23">
            <v>-14.831631099618585</v>
          </cell>
          <cell r="G23">
            <v>-22.401105704938391</v>
          </cell>
          <cell r="H23">
            <v>-10.937384599256115</v>
          </cell>
          <cell r="I23">
            <v>-4.5546260019920997</v>
          </cell>
          <cell r="J23">
            <v>4.3054252902706045</v>
          </cell>
          <cell r="K23">
            <v>24.305860072530237</v>
          </cell>
          <cell r="L23">
            <v>7.8034513845523081</v>
          </cell>
          <cell r="M23">
            <v>5.006816460475858</v>
          </cell>
          <cell r="N23">
            <v>-4.8930860309202924</v>
          </cell>
          <cell r="O23">
            <v>-9.4268713722519006</v>
          </cell>
        </row>
        <row r="24">
          <cell r="B24">
            <v>2036</v>
          </cell>
          <cell r="C24">
            <v>-3.1296349526031184</v>
          </cell>
          <cell r="D24">
            <v>-7.672424091409253</v>
          </cell>
          <cell r="E24">
            <v>-21.822284203271824</v>
          </cell>
          <cell r="F24">
            <v>-15.204746210348459</v>
          </cell>
          <cell r="G24">
            <v>-22.905528300830106</v>
          </cell>
          <cell r="H24">
            <v>-11.619152302379765</v>
          </cell>
          <cell r="I24">
            <v>-4.1581093827762521</v>
          </cell>
          <cell r="J24">
            <v>2.1145852218000512</v>
          </cell>
          <cell r="K24">
            <v>25.883494687330256</v>
          </cell>
          <cell r="L24">
            <v>7.0677170481317413</v>
          </cell>
          <cell r="M24">
            <v>5.465382687762574</v>
          </cell>
          <cell r="N24">
            <v>-4.0613401106756974</v>
          </cell>
          <cell r="O24">
            <v>-9.903528798785608</v>
          </cell>
        </row>
      </sheetData>
      <sheetData sheetId="4"/>
      <sheetData sheetId="5"/>
      <sheetData sheetId="6"/>
      <sheetData sheetId="7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2019-2028</v>
          </cell>
          <cell r="F3">
            <v>43466</v>
          </cell>
          <cell r="G3">
            <v>43497</v>
          </cell>
          <cell r="H3">
            <v>43525</v>
          </cell>
          <cell r="I3">
            <v>43556</v>
          </cell>
          <cell r="J3">
            <v>43586</v>
          </cell>
          <cell r="K3">
            <v>43617</v>
          </cell>
          <cell r="L3">
            <v>43647</v>
          </cell>
          <cell r="M3">
            <v>43678</v>
          </cell>
          <cell r="N3">
            <v>43709</v>
          </cell>
          <cell r="O3">
            <v>43739</v>
          </cell>
          <cell r="P3">
            <v>43770</v>
          </cell>
          <cell r="Q3">
            <v>43800</v>
          </cell>
          <cell r="R3">
            <v>2020</v>
          </cell>
          <cell r="S3">
            <v>43831</v>
          </cell>
          <cell r="T3">
            <v>43862</v>
          </cell>
          <cell r="U3">
            <v>43891</v>
          </cell>
          <cell r="V3">
            <v>43922</v>
          </cell>
          <cell r="W3">
            <v>43952</v>
          </cell>
          <cell r="X3">
            <v>43983</v>
          </cell>
          <cell r="Y3">
            <v>44013</v>
          </cell>
          <cell r="Z3">
            <v>44044</v>
          </cell>
          <cell r="AA3">
            <v>44075</v>
          </cell>
          <cell r="AB3">
            <v>44105</v>
          </cell>
          <cell r="AC3">
            <v>44136</v>
          </cell>
          <cell r="AD3">
            <v>44166</v>
          </cell>
          <cell r="AE3">
            <v>2021</v>
          </cell>
          <cell r="AF3">
            <v>44197</v>
          </cell>
          <cell r="AG3">
            <v>44228</v>
          </cell>
          <cell r="AH3">
            <v>44256</v>
          </cell>
          <cell r="AI3">
            <v>44287</v>
          </cell>
          <cell r="AJ3">
            <v>44317</v>
          </cell>
          <cell r="AK3">
            <v>44348</v>
          </cell>
          <cell r="AL3">
            <v>44378</v>
          </cell>
          <cell r="AM3">
            <v>44409</v>
          </cell>
          <cell r="AN3">
            <v>44440</v>
          </cell>
          <cell r="AO3">
            <v>44470</v>
          </cell>
          <cell r="AP3">
            <v>44501</v>
          </cell>
          <cell r="AQ3">
            <v>44531</v>
          </cell>
          <cell r="AR3">
            <v>2022</v>
          </cell>
          <cell r="AS3">
            <v>44562</v>
          </cell>
          <cell r="AT3">
            <v>44593</v>
          </cell>
          <cell r="AU3">
            <v>44621</v>
          </cell>
          <cell r="AV3">
            <v>44652</v>
          </cell>
          <cell r="AW3">
            <v>44682</v>
          </cell>
          <cell r="AX3">
            <v>44713</v>
          </cell>
          <cell r="AY3">
            <v>44743</v>
          </cell>
          <cell r="AZ3">
            <v>44774</v>
          </cell>
          <cell r="BA3">
            <v>44805</v>
          </cell>
          <cell r="BB3">
            <v>44835</v>
          </cell>
          <cell r="BC3">
            <v>44866</v>
          </cell>
          <cell r="BD3">
            <v>44896</v>
          </cell>
          <cell r="BE3">
            <v>2023</v>
          </cell>
          <cell r="BF3">
            <v>44927</v>
          </cell>
          <cell r="BG3">
            <v>44958</v>
          </cell>
          <cell r="BH3">
            <v>44986</v>
          </cell>
          <cell r="BI3">
            <v>45017</v>
          </cell>
          <cell r="BJ3">
            <v>45047</v>
          </cell>
          <cell r="BK3">
            <v>45078</v>
          </cell>
          <cell r="BL3">
            <v>45108</v>
          </cell>
          <cell r="BM3">
            <v>45139</v>
          </cell>
          <cell r="BN3">
            <v>45170</v>
          </cell>
          <cell r="BO3">
            <v>45200</v>
          </cell>
          <cell r="BP3">
            <v>45231</v>
          </cell>
          <cell r="BQ3">
            <v>45261</v>
          </cell>
          <cell r="BR3">
            <v>2024</v>
          </cell>
          <cell r="BS3">
            <v>45292</v>
          </cell>
          <cell r="BT3">
            <v>45323</v>
          </cell>
          <cell r="BU3">
            <v>45352</v>
          </cell>
          <cell r="BV3">
            <v>45383</v>
          </cell>
          <cell r="BW3">
            <v>45413</v>
          </cell>
          <cell r="BX3">
            <v>45444</v>
          </cell>
          <cell r="BY3">
            <v>45474</v>
          </cell>
          <cell r="BZ3">
            <v>45505</v>
          </cell>
          <cell r="CA3">
            <v>45536</v>
          </cell>
          <cell r="CB3">
            <v>45566</v>
          </cell>
          <cell r="CC3">
            <v>45597</v>
          </cell>
          <cell r="CD3">
            <v>45627</v>
          </cell>
          <cell r="CE3">
            <v>2025</v>
          </cell>
          <cell r="CF3">
            <v>45658</v>
          </cell>
          <cell r="CG3">
            <v>45689</v>
          </cell>
          <cell r="CH3">
            <v>45717</v>
          </cell>
          <cell r="CI3">
            <v>45748</v>
          </cell>
          <cell r="CJ3">
            <v>45778</v>
          </cell>
          <cell r="CK3">
            <v>45809</v>
          </cell>
          <cell r="CL3">
            <v>45839</v>
          </cell>
          <cell r="CM3">
            <v>45870</v>
          </cell>
          <cell r="CN3">
            <v>45901</v>
          </cell>
          <cell r="CO3">
            <v>45931</v>
          </cell>
          <cell r="CP3">
            <v>45962</v>
          </cell>
          <cell r="CQ3">
            <v>45992</v>
          </cell>
          <cell r="CR3">
            <v>2026</v>
          </cell>
          <cell r="CS3">
            <v>46023</v>
          </cell>
          <cell r="CT3">
            <v>46054</v>
          </cell>
          <cell r="CU3">
            <v>46082</v>
          </cell>
          <cell r="CV3">
            <v>46113</v>
          </cell>
          <cell r="CW3">
            <v>46143</v>
          </cell>
          <cell r="CX3">
            <v>46174</v>
          </cell>
          <cell r="CY3">
            <v>46204</v>
          </cell>
          <cell r="CZ3">
            <v>46235</v>
          </cell>
          <cell r="DA3">
            <v>46266</v>
          </cell>
          <cell r="DB3">
            <v>46296</v>
          </cell>
          <cell r="DC3">
            <v>46327</v>
          </cell>
          <cell r="DD3">
            <v>46357</v>
          </cell>
          <cell r="DE3">
            <v>2027</v>
          </cell>
          <cell r="DF3">
            <v>46388</v>
          </cell>
          <cell r="DG3">
            <v>46419</v>
          </cell>
          <cell r="DH3">
            <v>46447</v>
          </cell>
          <cell r="DI3">
            <v>46478</v>
          </cell>
          <cell r="DJ3">
            <v>46508</v>
          </cell>
          <cell r="DK3">
            <v>46539</v>
          </cell>
          <cell r="DL3">
            <v>46569</v>
          </cell>
          <cell r="DM3">
            <v>46600</v>
          </cell>
          <cell r="DN3">
            <v>46631</v>
          </cell>
          <cell r="DO3">
            <v>46661</v>
          </cell>
          <cell r="DP3">
            <v>46692</v>
          </cell>
          <cell r="DQ3">
            <v>46722</v>
          </cell>
          <cell r="DR3">
            <v>2028</v>
          </cell>
          <cell r="DS3">
            <v>46753</v>
          </cell>
          <cell r="DT3">
            <v>46784</v>
          </cell>
          <cell r="DU3">
            <v>46813</v>
          </cell>
          <cell r="DV3">
            <v>46844</v>
          </cell>
          <cell r="DW3">
            <v>46874</v>
          </cell>
          <cell r="DX3">
            <v>46905</v>
          </cell>
          <cell r="DY3">
            <v>46935</v>
          </cell>
          <cell r="DZ3">
            <v>46966</v>
          </cell>
          <cell r="EA3">
            <v>46997</v>
          </cell>
          <cell r="EB3">
            <v>47027</v>
          </cell>
          <cell r="EC3">
            <v>47058</v>
          </cell>
          <cell r="ED3">
            <v>47088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112.10000000009313</v>
          </cell>
          <cell r="H32">
            <v>296.40000000002328</v>
          </cell>
          <cell r="I32">
            <v>0</v>
          </cell>
          <cell r="J32">
            <v>164.89999999990687</v>
          </cell>
          <cell r="K32">
            <v>23.099999999860302</v>
          </cell>
          <cell r="L32">
            <v>175.79999999981374</v>
          </cell>
          <cell r="M32">
            <v>3530.5</v>
          </cell>
          <cell r="N32">
            <v>175.79999999981374</v>
          </cell>
          <cell r="O32">
            <v>0</v>
          </cell>
          <cell r="P32">
            <v>0</v>
          </cell>
          <cell r="Q32">
            <v>0</v>
          </cell>
          <cell r="R32">
            <v>3431.7999999970198</v>
          </cell>
          <cell r="S32">
            <v>0</v>
          </cell>
          <cell r="T32">
            <v>0</v>
          </cell>
          <cell r="U32">
            <v>0</v>
          </cell>
          <cell r="V32">
            <v>23</v>
          </cell>
          <cell r="W32">
            <v>296.19999999995343</v>
          </cell>
          <cell r="X32">
            <v>1217.4000000001397</v>
          </cell>
          <cell r="Y32">
            <v>839.5</v>
          </cell>
          <cell r="Z32">
            <v>1002.2000000001863</v>
          </cell>
          <cell r="AA32">
            <v>53.5</v>
          </cell>
          <cell r="AB32">
            <v>0</v>
          </cell>
          <cell r="AC32">
            <v>0</v>
          </cell>
          <cell r="AD32">
            <v>0</v>
          </cell>
          <cell r="AE32">
            <v>1052.1000000089407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211.79999999981374</v>
          </cell>
          <cell r="AL32">
            <v>167.5</v>
          </cell>
          <cell r="AM32">
            <v>52.5</v>
          </cell>
          <cell r="AN32">
            <v>620.29999999981374</v>
          </cell>
          <cell r="AO32">
            <v>0</v>
          </cell>
          <cell r="AP32">
            <v>0</v>
          </cell>
          <cell r="AQ32">
            <v>0</v>
          </cell>
          <cell r="AR32">
            <v>2768.2000000029802</v>
          </cell>
          <cell r="AS32">
            <v>0</v>
          </cell>
          <cell r="AT32">
            <v>0</v>
          </cell>
          <cell r="AU32">
            <v>113.5</v>
          </cell>
          <cell r="AV32">
            <v>0</v>
          </cell>
          <cell r="AW32">
            <v>500.89999999990687</v>
          </cell>
          <cell r="AX32">
            <v>415</v>
          </cell>
          <cell r="AY32">
            <v>592</v>
          </cell>
          <cell r="AZ32">
            <v>588</v>
          </cell>
          <cell r="BA32">
            <v>558.79999999981374</v>
          </cell>
          <cell r="BB32">
            <v>0</v>
          </cell>
          <cell r="BC32">
            <v>0</v>
          </cell>
          <cell r="BD32">
            <v>0</v>
          </cell>
          <cell r="BE32">
            <v>8320.519999999553</v>
          </cell>
          <cell r="BF32">
            <v>0</v>
          </cell>
          <cell r="BG32">
            <v>0</v>
          </cell>
          <cell r="BH32">
            <v>156.29999999981374</v>
          </cell>
          <cell r="BI32">
            <v>0</v>
          </cell>
          <cell r="BJ32">
            <v>962.4199999999837</v>
          </cell>
          <cell r="BK32">
            <v>701</v>
          </cell>
          <cell r="BL32">
            <v>1115</v>
          </cell>
          <cell r="BM32">
            <v>598.5</v>
          </cell>
          <cell r="BN32">
            <v>1142.6999999999534</v>
          </cell>
          <cell r="BO32">
            <v>664.10000000009313</v>
          </cell>
          <cell r="BP32">
            <v>2100</v>
          </cell>
          <cell r="BQ32">
            <v>880.5</v>
          </cell>
          <cell r="BR32">
            <v>10472.969999998808</v>
          </cell>
          <cell r="BS32">
            <v>493.10000000009313</v>
          </cell>
          <cell r="BT32">
            <v>1048.6999999999534</v>
          </cell>
          <cell r="BU32">
            <v>1192.8000000000466</v>
          </cell>
          <cell r="BV32">
            <v>581.39999999990687</v>
          </cell>
          <cell r="BW32">
            <v>931.6699999999837</v>
          </cell>
          <cell r="BX32">
            <v>532.29999999981374</v>
          </cell>
          <cell r="BY32">
            <v>2289</v>
          </cell>
          <cell r="BZ32">
            <v>862.5</v>
          </cell>
          <cell r="CA32">
            <v>908.89999999990687</v>
          </cell>
          <cell r="CB32">
            <v>968.79999999981374</v>
          </cell>
          <cell r="CC32">
            <v>574.79999999981374</v>
          </cell>
          <cell r="CD32">
            <v>89</v>
          </cell>
          <cell r="CE32">
            <v>306.17999999970198</v>
          </cell>
          <cell r="CF32">
            <v>305.5</v>
          </cell>
          <cell r="CG32">
            <v>1394.6000000000931</v>
          </cell>
          <cell r="CH32">
            <v>511.89999999990687</v>
          </cell>
          <cell r="CI32">
            <v>1069.5</v>
          </cell>
          <cell r="CJ32">
            <v>801.77999999999884</v>
          </cell>
          <cell r="CK32">
            <v>352.79999999981374</v>
          </cell>
          <cell r="CL32">
            <v>927</v>
          </cell>
          <cell r="CM32">
            <v>2469</v>
          </cell>
          <cell r="CN32">
            <v>-11044.200000000186</v>
          </cell>
          <cell r="CO32">
            <v>1254.7999999998137</v>
          </cell>
          <cell r="CP32">
            <v>1952.2999999998137</v>
          </cell>
          <cell r="CQ32">
            <v>311.20000000018626</v>
          </cell>
          <cell r="CR32">
            <v>16978.640000000596</v>
          </cell>
          <cell r="CS32">
            <v>334.10000000009313</v>
          </cell>
          <cell r="CT32">
            <v>1329.1000000000931</v>
          </cell>
          <cell r="CU32">
            <v>1781.1999999999534</v>
          </cell>
          <cell r="CV32">
            <v>1304.8999999999069</v>
          </cell>
          <cell r="CW32">
            <v>1051.2400000000489</v>
          </cell>
          <cell r="CX32">
            <v>1811</v>
          </cell>
          <cell r="CY32">
            <v>1061</v>
          </cell>
          <cell r="CZ32">
            <v>2139</v>
          </cell>
          <cell r="DA32">
            <v>2163.7000000001863</v>
          </cell>
          <cell r="DB32">
            <v>1353.2000000001863</v>
          </cell>
          <cell r="DC32">
            <v>1811</v>
          </cell>
          <cell r="DD32">
            <v>839.20000000018626</v>
          </cell>
          <cell r="DE32">
            <v>17317.54999999702</v>
          </cell>
          <cell r="DF32">
            <v>442</v>
          </cell>
          <cell r="DG32">
            <v>920.5</v>
          </cell>
          <cell r="DH32">
            <v>1448.1999999999534</v>
          </cell>
          <cell r="DI32">
            <v>777.20000000018626</v>
          </cell>
          <cell r="DJ32">
            <v>638.25</v>
          </cell>
          <cell r="DK32">
            <v>1491.2000000001863</v>
          </cell>
          <cell r="DL32">
            <v>3008</v>
          </cell>
          <cell r="DM32">
            <v>1757.5</v>
          </cell>
          <cell r="DN32">
            <v>2846.5</v>
          </cell>
          <cell r="DO32">
            <v>1344.4000000003725</v>
          </cell>
          <cell r="DP32">
            <v>1960.7999999998137</v>
          </cell>
          <cell r="DQ32">
            <v>683</v>
          </cell>
          <cell r="DR32">
            <v>10890.95000000298</v>
          </cell>
          <cell r="DS32">
            <v>695.19999999995343</v>
          </cell>
          <cell r="DT32">
            <v>-13670.299999999814</v>
          </cell>
          <cell r="DU32">
            <v>1200.6999999999534</v>
          </cell>
          <cell r="DV32">
            <v>1300.7999999998137</v>
          </cell>
          <cell r="DW32">
            <v>369.34999999997672</v>
          </cell>
          <cell r="DX32">
            <v>1074</v>
          </cell>
          <cell r="DY32">
            <v>6200</v>
          </cell>
          <cell r="DZ32">
            <v>3368</v>
          </cell>
          <cell r="EA32">
            <v>5507.4000000001397</v>
          </cell>
          <cell r="EB32">
            <v>993.5</v>
          </cell>
          <cell r="EC32">
            <v>2405</v>
          </cell>
          <cell r="ED32">
            <v>1447.2999999998137</v>
          </cell>
        </row>
        <row r="33">
          <cell r="F33">
            <v>8261.4000000000233</v>
          </cell>
          <cell r="G33">
            <v>3972.3999999999069</v>
          </cell>
          <cell r="H33">
            <v>0</v>
          </cell>
          <cell r="I33">
            <v>454.22000000000116</v>
          </cell>
          <cell r="J33">
            <v>14.605000000010477</v>
          </cell>
          <cell r="K33">
            <v>-2.7800000000279397</v>
          </cell>
          <cell r="L33">
            <v>-58</v>
          </cell>
          <cell r="M33">
            <v>753</v>
          </cell>
          <cell r="N33">
            <v>1611</v>
          </cell>
          <cell r="O33">
            <v>1043.7999999998137</v>
          </cell>
          <cell r="P33">
            <v>3826.7999999998137</v>
          </cell>
          <cell r="Q33">
            <v>8997.7999999998137</v>
          </cell>
          <cell r="R33">
            <v>17426.75</v>
          </cell>
          <cell r="S33">
            <v>4078</v>
          </cell>
          <cell r="T33">
            <v>3082.7999999998137</v>
          </cell>
          <cell r="U33">
            <v>1664.8999999999069</v>
          </cell>
          <cell r="V33">
            <v>1729.1500000000233</v>
          </cell>
          <cell r="W33">
            <v>517.89999999990687</v>
          </cell>
          <cell r="X33">
            <v>27</v>
          </cell>
          <cell r="Y33">
            <v>-164.5</v>
          </cell>
          <cell r="Z33">
            <v>248</v>
          </cell>
          <cell r="AA33">
            <v>259</v>
          </cell>
          <cell r="AB33">
            <v>1797.7000000001863</v>
          </cell>
          <cell r="AC33">
            <v>2416</v>
          </cell>
          <cell r="AD33">
            <v>1770.7999999998137</v>
          </cell>
          <cell r="AE33">
            <v>23910.960000008345</v>
          </cell>
          <cell r="AF33">
            <v>2760</v>
          </cell>
          <cell r="AG33">
            <v>3372.5</v>
          </cell>
          <cell r="AH33">
            <v>2273.7999999998137</v>
          </cell>
          <cell r="AI33">
            <v>1875.2600000000093</v>
          </cell>
          <cell r="AJ33">
            <v>1239.8000000000466</v>
          </cell>
          <cell r="AK33">
            <v>155</v>
          </cell>
          <cell r="AL33">
            <v>-19</v>
          </cell>
          <cell r="AM33">
            <v>545</v>
          </cell>
          <cell r="AN33">
            <v>534.5</v>
          </cell>
          <cell r="AO33">
            <v>2568.4000000003725</v>
          </cell>
          <cell r="AP33">
            <v>4868.5</v>
          </cell>
          <cell r="AQ33">
            <v>3737.2000000001863</v>
          </cell>
          <cell r="AR33">
            <v>27647.80000000447</v>
          </cell>
          <cell r="AS33">
            <v>7155</v>
          </cell>
          <cell r="AT33">
            <v>2056.7999999998137</v>
          </cell>
          <cell r="AU33">
            <v>1995.2999999998137</v>
          </cell>
          <cell r="AV33">
            <v>1351</v>
          </cell>
          <cell r="AW33">
            <v>568</v>
          </cell>
          <cell r="AX33">
            <v>488.70000000018626</v>
          </cell>
          <cell r="AY33">
            <v>1099</v>
          </cell>
          <cell r="AZ33">
            <v>549</v>
          </cell>
          <cell r="BA33">
            <v>42</v>
          </cell>
          <cell r="BB33">
            <v>1974</v>
          </cell>
          <cell r="BC33">
            <v>4372</v>
          </cell>
          <cell r="BD33">
            <v>5997</v>
          </cell>
          <cell r="BE33">
            <v>14722.20000000298</v>
          </cell>
          <cell r="BF33">
            <v>5733.5</v>
          </cell>
          <cell r="BG33">
            <v>2170.5999999996275</v>
          </cell>
          <cell r="BH33">
            <v>1133.7000000001863</v>
          </cell>
          <cell r="BI33">
            <v>883.19999999995343</v>
          </cell>
          <cell r="BJ33">
            <v>395.40000000037253</v>
          </cell>
          <cell r="BK33">
            <v>20.299999999813735</v>
          </cell>
          <cell r="BL33">
            <v>570</v>
          </cell>
          <cell r="BM33">
            <v>595</v>
          </cell>
          <cell r="BN33">
            <v>287</v>
          </cell>
          <cell r="BO33">
            <v>1053.5</v>
          </cell>
          <cell r="BP33">
            <v>952</v>
          </cell>
          <cell r="BQ33">
            <v>928</v>
          </cell>
          <cell r="BR33">
            <v>9295.7999999970198</v>
          </cell>
          <cell r="BS33">
            <v>500</v>
          </cell>
          <cell r="BT33">
            <v>501.5</v>
          </cell>
          <cell r="BU33">
            <v>760.20000000018626</v>
          </cell>
          <cell r="BV33">
            <v>122.79999999981374</v>
          </cell>
          <cell r="BW33">
            <v>346.5</v>
          </cell>
          <cell r="BX33">
            <v>33.799999999813735</v>
          </cell>
          <cell r="BY33">
            <v>2194.5</v>
          </cell>
          <cell r="BZ33">
            <v>1622</v>
          </cell>
          <cell r="CA33">
            <v>370.5</v>
          </cell>
          <cell r="CB33">
            <v>757</v>
          </cell>
          <cell r="CC33">
            <v>1285.5</v>
          </cell>
          <cell r="CD33">
            <v>801.5</v>
          </cell>
          <cell r="CE33">
            <v>8051.5</v>
          </cell>
          <cell r="CF33">
            <v>484.5</v>
          </cell>
          <cell r="CG33">
            <v>163</v>
          </cell>
          <cell r="CH33">
            <v>615</v>
          </cell>
          <cell r="CI33">
            <v>285</v>
          </cell>
          <cell r="CJ33">
            <v>581</v>
          </cell>
          <cell r="CK33">
            <v>79.5</v>
          </cell>
          <cell r="CL33">
            <v>2420</v>
          </cell>
          <cell r="CM33">
            <v>448</v>
          </cell>
          <cell r="CN33">
            <v>347</v>
          </cell>
          <cell r="CO33">
            <v>502.5</v>
          </cell>
          <cell r="CP33">
            <v>711</v>
          </cell>
          <cell r="CQ33">
            <v>1415</v>
          </cell>
          <cell r="CR33">
            <v>9787.7999999970198</v>
          </cell>
          <cell r="CS33">
            <v>833</v>
          </cell>
          <cell r="CT33">
            <v>640</v>
          </cell>
          <cell r="CU33">
            <v>374.5</v>
          </cell>
          <cell r="CV33">
            <v>76.5</v>
          </cell>
          <cell r="CW33">
            <v>418</v>
          </cell>
          <cell r="CX33">
            <v>103.79999999981374</v>
          </cell>
          <cell r="CY33">
            <v>1746</v>
          </cell>
          <cell r="CZ33">
            <v>2403</v>
          </cell>
          <cell r="DA33">
            <v>565.5</v>
          </cell>
          <cell r="DB33">
            <v>554.5</v>
          </cell>
          <cell r="DC33">
            <v>814</v>
          </cell>
          <cell r="DD33">
            <v>1259</v>
          </cell>
          <cell r="DE33">
            <v>8814.2000000029802</v>
          </cell>
          <cell r="DF33">
            <v>886</v>
          </cell>
          <cell r="DG33">
            <v>823.5</v>
          </cell>
          <cell r="DH33">
            <v>277.5</v>
          </cell>
          <cell r="DI33">
            <v>48.700000000186265</v>
          </cell>
          <cell r="DJ33">
            <v>850</v>
          </cell>
          <cell r="DK33">
            <v>119</v>
          </cell>
          <cell r="DL33">
            <v>1090.5</v>
          </cell>
          <cell r="DM33">
            <v>128</v>
          </cell>
          <cell r="DN33">
            <v>557</v>
          </cell>
          <cell r="DO33">
            <v>921.5</v>
          </cell>
          <cell r="DP33">
            <v>2388.5</v>
          </cell>
          <cell r="DQ33">
            <v>724</v>
          </cell>
          <cell r="DR33">
            <v>11689.70000000298</v>
          </cell>
          <cell r="DS33">
            <v>1700</v>
          </cell>
          <cell r="DT33">
            <v>435.5</v>
          </cell>
          <cell r="DU33">
            <v>935</v>
          </cell>
          <cell r="DV33">
            <v>1008.2000000001863</v>
          </cell>
          <cell r="DW33">
            <v>379.5</v>
          </cell>
          <cell r="DX33">
            <v>1209</v>
          </cell>
          <cell r="DY33">
            <v>1095.5</v>
          </cell>
          <cell r="DZ33">
            <v>6571</v>
          </cell>
          <cell r="EA33">
            <v>-4442.5</v>
          </cell>
          <cell r="EB33">
            <v>913</v>
          </cell>
          <cell r="EC33">
            <v>727.5</v>
          </cell>
          <cell r="ED33">
            <v>1158</v>
          </cell>
        </row>
        <row r="34">
          <cell r="F34">
            <v>8250</v>
          </cell>
          <cell r="G34">
            <v>19210</v>
          </cell>
          <cell r="H34">
            <v>2136</v>
          </cell>
          <cell r="I34">
            <v>4009</v>
          </cell>
          <cell r="J34">
            <v>1871</v>
          </cell>
          <cell r="K34">
            <v>3979.7999999998137</v>
          </cell>
          <cell r="L34">
            <v>3699</v>
          </cell>
          <cell r="M34">
            <v>9653.5</v>
          </cell>
          <cell r="N34">
            <v>5401</v>
          </cell>
          <cell r="O34">
            <v>2748</v>
          </cell>
          <cell r="P34">
            <v>1301.7000000001863</v>
          </cell>
          <cell r="Q34">
            <v>4342.5</v>
          </cell>
          <cell r="R34">
            <v>18176.199999999255</v>
          </cell>
          <cell r="S34">
            <v>107.20000000018626</v>
          </cell>
          <cell r="T34">
            <v>99.299999999813735</v>
          </cell>
          <cell r="U34">
            <v>1594.5</v>
          </cell>
          <cell r="V34">
            <v>3949.6000000000931</v>
          </cell>
          <cell r="W34">
            <v>1918.7000000001863</v>
          </cell>
          <cell r="X34">
            <v>1987.5</v>
          </cell>
          <cell r="Y34">
            <v>2805.5</v>
          </cell>
          <cell r="Z34">
            <v>1227.8000000000466</v>
          </cell>
          <cell r="AA34">
            <v>2550.1999999999534</v>
          </cell>
          <cell r="AB34">
            <v>548.5</v>
          </cell>
          <cell r="AC34">
            <v>707.89999999990687</v>
          </cell>
          <cell r="AD34">
            <v>679.5</v>
          </cell>
          <cell r="AE34">
            <v>7101.089999999851</v>
          </cell>
          <cell r="AF34">
            <v>0</v>
          </cell>
          <cell r="AG34">
            <v>0</v>
          </cell>
          <cell r="AH34">
            <v>421.43999999994412</v>
          </cell>
          <cell r="AI34">
            <v>603</v>
          </cell>
          <cell r="AJ34">
            <v>489.80000000004657</v>
          </cell>
          <cell r="AK34">
            <v>2127.3499999999767</v>
          </cell>
          <cell r="AL34">
            <v>1666</v>
          </cell>
          <cell r="AM34">
            <v>778.0999999998603</v>
          </cell>
          <cell r="AN34">
            <v>596.89999999990687</v>
          </cell>
          <cell r="AO34">
            <v>0</v>
          </cell>
          <cell r="AP34">
            <v>0</v>
          </cell>
          <cell r="AQ34">
            <v>418.5</v>
          </cell>
          <cell r="AR34">
            <v>1640.5</v>
          </cell>
          <cell r="AS34">
            <v>0</v>
          </cell>
          <cell r="AT34">
            <v>0</v>
          </cell>
          <cell r="AU34">
            <v>805.80000000004657</v>
          </cell>
          <cell r="AV34">
            <v>580.5</v>
          </cell>
          <cell r="AW34">
            <v>585.09999999997672</v>
          </cell>
          <cell r="AX34">
            <v>2913</v>
          </cell>
          <cell r="AY34">
            <v>-1836.5</v>
          </cell>
          <cell r="AZ34">
            <v>2688.4000000003725</v>
          </cell>
          <cell r="BA34">
            <v>897.79999999981374</v>
          </cell>
          <cell r="BB34">
            <v>334</v>
          </cell>
          <cell r="BC34">
            <v>0</v>
          </cell>
          <cell r="BD34">
            <v>-5327.5999999996275</v>
          </cell>
          <cell r="BE34">
            <v>-9629.9800000041723</v>
          </cell>
          <cell r="BF34">
            <v>0</v>
          </cell>
          <cell r="BG34">
            <v>0</v>
          </cell>
          <cell r="BH34">
            <v>1180.2399999999907</v>
          </cell>
          <cell r="BI34">
            <v>1148.1500000000233</v>
          </cell>
          <cell r="BJ34">
            <v>406.32999999998719</v>
          </cell>
          <cell r="BK34">
            <v>1239.7000000001863</v>
          </cell>
          <cell r="BL34">
            <v>-10727.5</v>
          </cell>
          <cell r="BM34">
            <v>2456.5999999996275</v>
          </cell>
          <cell r="BN34">
            <v>1196.5999999998603</v>
          </cell>
          <cell r="BO34">
            <v>839.10000000009313</v>
          </cell>
          <cell r="BP34">
            <v>37.900000000023283</v>
          </cell>
          <cell r="BQ34">
            <v>-7407.1000000000931</v>
          </cell>
          <cell r="BR34">
            <v>2577.7200000062585</v>
          </cell>
          <cell r="BS34">
            <v>66.899999999994179</v>
          </cell>
          <cell r="BT34">
            <v>52</v>
          </cell>
          <cell r="BU34">
            <v>1528.6999999999534</v>
          </cell>
          <cell r="BV34">
            <v>1301.5</v>
          </cell>
          <cell r="BW34">
            <v>603.32999999998719</v>
          </cell>
          <cell r="BX34">
            <v>929</v>
          </cell>
          <cell r="BY34">
            <v>2023.5</v>
          </cell>
          <cell r="BZ34">
            <v>2367.7999999998137</v>
          </cell>
          <cell r="CA34">
            <v>1324.2999999998137</v>
          </cell>
          <cell r="CB34">
            <v>65.199999999953434</v>
          </cell>
          <cell r="CC34">
            <v>213.69000000000233</v>
          </cell>
          <cell r="CD34">
            <v>-7898.1999999999534</v>
          </cell>
          <cell r="CE34">
            <v>4691.929999999702</v>
          </cell>
          <cell r="CF34">
            <v>121.75</v>
          </cell>
          <cell r="CG34">
            <v>0</v>
          </cell>
          <cell r="CH34">
            <v>1018.2999999999302</v>
          </cell>
          <cell r="CI34">
            <v>1625.25</v>
          </cell>
          <cell r="CJ34">
            <v>693.72000000000116</v>
          </cell>
          <cell r="CK34">
            <v>1809</v>
          </cell>
          <cell r="CL34">
            <v>4194.5</v>
          </cell>
          <cell r="CM34">
            <v>3516.5</v>
          </cell>
          <cell r="CN34">
            <v>-3132</v>
          </cell>
          <cell r="CO34">
            <v>633.39999999990687</v>
          </cell>
          <cell r="CP34">
            <v>975.80999999999767</v>
          </cell>
          <cell r="CQ34">
            <v>-6764.2999999998137</v>
          </cell>
          <cell r="CR34">
            <v>6221.2200000025332</v>
          </cell>
          <cell r="CS34">
            <v>0</v>
          </cell>
          <cell r="CT34">
            <v>0</v>
          </cell>
          <cell r="CU34">
            <v>944.75</v>
          </cell>
          <cell r="CV34">
            <v>2533</v>
          </cell>
          <cell r="CW34">
            <v>867.07999999998719</v>
          </cell>
          <cell r="CX34">
            <v>1142</v>
          </cell>
          <cell r="CY34">
            <v>3467</v>
          </cell>
          <cell r="CZ34">
            <v>3571.2000000001863</v>
          </cell>
          <cell r="DA34">
            <v>1249.2999999998137</v>
          </cell>
          <cell r="DB34">
            <v>383.18999999994412</v>
          </cell>
          <cell r="DC34">
            <v>337</v>
          </cell>
          <cell r="DD34">
            <v>-8273.3000000000466</v>
          </cell>
          <cell r="DE34">
            <v>8086.2799999974668</v>
          </cell>
          <cell r="DF34">
            <v>98.459999999991851</v>
          </cell>
          <cell r="DG34">
            <v>177.81999999994878</v>
          </cell>
          <cell r="DH34">
            <v>1433.2000000000698</v>
          </cell>
          <cell r="DI34">
            <v>1416.9000000000233</v>
          </cell>
          <cell r="DJ34">
            <v>522.86999999999534</v>
          </cell>
          <cell r="DK34">
            <v>1751</v>
          </cell>
          <cell r="DL34">
            <v>3693</v>
          </cell>
          <cell r="DM34">
            <v>3615.2999999998137</v>
          </cell>
          <cell r="DN34">
            <v>1611</v>
          </cell>
          <cell r="DO34">
            <v>1307.7999999998137</v>
          </cell>
          <cell r="DP34">
            <v>373.13000000000466</v>
          </cell>
          <cell r="DQ34">
            <v>-7914.1999999999534</v>
          </cell>
          <cell r="DR34">
            <v>31238.560000002384</v>
          </cell>
          <cell r="DS34">
            <v>47.720000000001164</v>
          </cell>
          <cell r="DT34">
            <v>-66</v>
          </cell>
          <cell r="DU34">
            <v>1773.1999999999534</v>
          </cell>
          <cell r="DV34">
            <v>1576</v>
          </cell>
          <cell r="DW34">
            <v>310.08000000000175</v>
          </cell>
          <cell r="DX34">
            <v>3245.2000000001863</v>
          </cell>
          <cell r="DY34">
            <v>11241</v>
          </cell>
          <cell r="DZ34">
            <v>10623.599999999627</v>
          </cell>
          <cell r="EA34">
            <v>6240.5</v>
          </cell>
          <cell r="EB34">
            <v>2492</v>
          </cell>
          <cell r="EC34">
            <v>354.56000000005588</v>
          </cell>
          <cell r="ED34">
            <v>-6599.2999999998137</v>
          </cell>
        </row>
        <row r="35">
          <cell r="F35">
            <v>775.70000000018626</v>
          </cell>
          <cell r="G35">
            <v>2841.5999999996275</v>
          </cell>
          <cell r="H35">
            <v>22.200000000186265</v>
          </cell>
          <cell r="I35">
            <v>635.43999999997322</v>
          </cell>
          <cell r="J35">
            <v>285.77000000001863</v>
          </cell>
          <cell r="K35">
            <v>5.6899999999441206</v>
          </cell>
          <cell r="L35">
            <v>-76</v>
          </cell>
          <cell r="M35">
            <v>3574.0999999996275</v>
          </cell>
          <cell r="N35">
            <v>23.700000000186265</v>
          </cell>
          <cell r="O35">
            <v>685.20000000111759</v>
          </cell>
          <cell r="P35">
            <v>1389.2000000001863</v>
          </cell>
          <cell r="Q35">
            <v>3227.0099999997765</v>
          </cell>
          <cell r="R35">
            <v>9034.7000000029802</v>
          </cell>
          <cell r="S35">
            <v>2079.7000000001863</v>
          </cell>
          <cell r="T35">
            <v>1035.2999999998137</v>
          </cell>
          <cell r="U35">
            <v>901.5</v>
          </cell>
          <cell r="V35">
            <v>-990.10000000009313</v>
          </cell>
          <cell r="W35">
            <v>463.59999999962747</v>
          </cell>
          <cell r="X35">
            <v>506.5</v>
          </cell>
          <cell r="Y35">
            <v>881.60000000055879</v>
          </cell>
          <cell r="Z35">
            <v>10.5</v>
          </cell>
          <cell r="AA35">
            <v>1304.5</v>
          </cell>
          <cell r="AB35">
            <v>447.40000000037253</v>
          </cell>
          <cell r="AC35">
            <v>831.29999999888241</v>
          </cell>
          <cell r="AD35">
            <v>1562.9000000003725</v>
          </cell>
          <cell r="AE35">
            <v>11121.660000003874</v>
          </cell>
          <cell r="AF35">
            <v>1136.3999999994412</v>
          </cell>
          <cell r="AG35">
            <v>1672.1000000005588</v>
          </cell>
          <cell r="AH35">
            <v>718.36000000033528</v>
          </cell>
          <cell r="AI35">
            <v>926.89999999990687</v>
          </cell>
          <cell r="AJ35">
            <v>542.89999999990687</v>
          </cell>
          <cell r="AK35">
            <v>116.59999999962747</v>
          </cell>
          <cell r="AL35">
            <v>-38</v>
          </cell>
          <cell r="AM35">
            <v>102</v>
          </cell>
          <cell r="AN35">
            <v>1483.5999999996275</v>
          </cell>
          <cell r="AO35">
            <v>1368.6000000005588</v>
          </cell>
          <cell r="AP35">
            <v>978</v>
          </cell>
          <cell r="AQ35">
            <v>2114.1999999992549</v>
          </cell>
          <cell r="AR35">
            <v>12483.80000000447</v>
          </cell>
          <cell r="AS35">
            <v>1896</v>
          </cell>
          <cell r="AT35">
            <v>1289.2399999997579</v>
          </cell>
          <cell r="AU35">
            <v>472.85000000009313</v>
          </cell>
          <cell r="AV35">
            <v>897.95999999996275</v>
          </cell>
          <cell r="AW35">
            <v>532.30000000004657</v>
          </cell>
          <cell r="AX35">
            <v>118.64999999990687</v>
          </cell>
          <cell r="AY35">
            <v>490.60000000009313</v>
          </cell>
          <cell r="AZ35">
            <v>571</v>
          </cell>
          <cell r="BA35">
            <v>982</v>
          </cell>
          <cell r="BB35">
            <v>1098</v>
          </cell>
          <cell r="BC35">
            <v>1075.2000000011176</v>
          </cell>
          <cell r="BD35">
            <v>3060</v>
          </cell>
          <cell r="BE35">
            <v>8255.650000013411</v>
          </cell>
          <cell r="BF35">
            <v>1593.7000000001863</v>
          </cell>
          <cell r="BG35">
            <v>208.09999999962747</v>
          </cell>
          <cell r="BH35">
            <v>879.29999999981374</v>
          </cell>
          <cell r="BI35">
            <v>148.05000000004657</v>
          </cell>
          <cell r="BJ35">
            <v>327.29999999981374</v>
          </cell>
          <cell r="BK35">
            <v>58.299999999813735</v>
          </cell>
          <cell r="BL35">
            <v>2275.2000000001863</v>
          </cell>
          <cell r="BM35">
            <v>368.09999999962747</v>
          </cell>
          <cell r="BN35">
            <v>1361.3999999999069</v>
          </cell>
          <cell r="BO35">
            <v>432</v>
          </cell>
          <cell r="BP35">
            <v>472.79999999981374</v>
          </cell>
          <cell r="BQ35">
            <v>131.40000000037253</v>
          </cell>
          <cell r="BR35">
            <v>4716.7000000029802</v>
          </cell>
          <cell r="BS35">
            <v>466.59999999962747</v>
          </cell>
          <cell r="BT35">
            <v>95.400000000372529</v>
          </cell>
          <cell r="BU35">
            <v>229.39999999990687</v>
          </cell>
          <cell r="BV35">
            <v>135.70000000018626</v>
          </cell>
          <cell r="BW35">
            <v>413.70000000018626</v>
          </cell>
          <cell r="BX35">
            <v>170.59999999962747</v>
          </cell>
          <cell r="BY35">
            <v>220.39999999990687</v>
          </cell>
          <cell r="BZ35">
            <v>359</v>
          </cell>
          <cell r="CA35">
            <v>1186</v>
          </cell>
          <cell r="CB35">
            <v>82.099999999627471</v>
          </cell>
          <cell r="CC35">
            <v>276.59999999962747</v>
          </cell>
          <cell r="CD35">
            <v>1081.2000000001863</v>
          </cell>
          <cell r="CE35">
            <v>4497.3000000044703</v>
          </cell>
          <cell r="CF35">
            <v>276.79999999981374</v>
          </cell>
          <cell r="CG35">
            <v>141.40000000037253</v>
          </cell>
          <cell r="CH35">
            <v>288.1999999997206</v>
          </cell>
          <cell r="CI35">
            <v>89.100000000093132</v>
          </cell>
          <cell r="CJ35">
            <v>461.89999999944121</v>
          </cell>
          <cell r="CK35">
            <v>326.70000000018626</v>
          </cell>
          <cell r="CL35">
            <v>427.20000000018626</v>
          </cell>
          <cell r="CM35">
            <v>2546.5</v>
          </cell>
          <cell r="CN35">
            <v>-1499.5999999996275</v>
          </cell>
          <cell r="CO35">
            <v>298.5</v>
          </cell>
          <cell r="CP35">
            <v>440.69999999925494</v>
          </cell>
          <cell r="CQ35">
            <v>699.89999999944121</v>
          </cell>
          <cell r="CR35">
            <v>8543.3000000044703</v>
          </cell>
          <cell r="CS35">
            <v>252.29999999981374</v>
          </cell>
          <cell r="CT35">
            <v>195.5</v>
          </cell>
          <cell r="CU35">
            <v>806.10000000009313</v>
          </cell>
          <cell r="CV35">
            <v>96.199999999720603</v>
          </cell>
          <cell r="CW35">
            <v>194.8000000002794</v>
          </cell>
          <cell r="CX35">
            <v>0</v>
          </cell>
          <cell r="CY35">
            <v>872.20000000018626</v>
          </cell>
          <cell r="CZ35">
            <v>2854.7000000001863</v>
          </cell>
          <cell r="DA35">
            <v>1564.5999999996275</v>
          </cell>
          <cell r="DB35">
            <v>556.59999999962747</v>
          </cell>
          <cell r="DC35">
            <v>275.70000000018626</v>
          </cell>
          <cell r="DD35">
            <v>874.59999999962747</v>
          </cell>
          <cell r="DE35">
            <v>9454.1999999955297</v>
          </cell>
          <cell r="DF35">
            <v>696.70000000018626</v>
          </cell>
          <cell r="DG35">
            <v>240.70000000018626</v>
          </cell>
          <cell r="DH35">
            <v>186</v>
          </cell>
          <cell r="DI35">
            <v>285.59999999962747</v>
          </cell>
          <cell r="DJ35">
            <v>285.89999999990687</v>
          </cell>
          <cell r="DK35">
            <v>980.40000000037253</v>
          </cell>
          <cell r="DL35">
            <v>99.299999999813735</v>
          </cell>
          <cell r="DM35">
            <v>3319.5</v>
          </cell>
          <cell r="DN35">
            <v>1323.7999999998137</v>
          </cell>
          <cell r="DO35">
            <v>449.5</v>
          </cell>
          <cell r="DP35">
            <v>1217</v>
          </cell>
          <cell r="DQ35">
            <v>369.79999999981374</v>
          </cell>
          <cell r="DR35">
            <v>15447.39999999851</v>
          </cell>
          <cell r="DS35">
            <v>346.79999999981374</v>
          </cell>
          <cell r="DT35">
            <v>418.09999999962747</v>
          </cell>
          <cell r="DU35">
            <v>874.89999999990687</v>
          </cell>
          <cell r="DV35">
            <v>291.5</v>
          </cell>
          <cell r="DW35">
            <v>912.89999999990687</v>
          </cell>
          <cell r="DX35">
            <v>695.40000000037253</v>
          </cell>
          <cell r="DY35">
            <v>1197.5</v>
          </cell>
          <cell r="DZ35">
            <v>7694.6999999992549</v>
          </cell>
          <cell r="EA35">
            <v>885.19999999925494</v>
          </cell>
          <cell r="EB35">
            <v>630</v>
          </cell>
          <cell r="EC35">
            <v>605</v>
          </cell>
          <cell r="ED35">
            <v>895.40000000037253</v>
          </cell>
        </row>
        <row r="36">
          <cell r="F36">
            <v>2372.7000000001863</v>
          </cell>
          <cell r="G36">
            <v>7742</v>
          </cell>
          <cell r="H36">
            <v>4095.1600000000326</v>
          </cell>
          <cell r="I36">
            <v>1744.5</v>
          </cell>
          <cell r="J36">
            <v>161.60000000009313</v>
          </cell>
          <cell r="K36">
            <v>0</v>
          </cell>
          <cell r="L36">
            <v>89.799999999813735</v>
          </cell>
          <cell r="M36">
            <v>575.5</v>
          </cell>
          <cell r="N36">
            <v>149.89999999990687</v>
          </cell>
          <cell r="O36">
            <v>0</v>
          </cell>
          <cell r="P36">
            <v>0</v>
          </cell>
          <cell r="Q36">
            <v>0</v>
          </cell>
          <cell r="R36">
            <v>8313.0800000056624</v>
          </cell>
          <cell r="S36">
            <v>51.300000000046566</v>
          </cell>
          <cell r="T36">
            <v>42.899999999906868</v>
          </cell>
          <cell r="U36">
            <v>4.6799999999930151</v>
          </cell>
          <cell r="V36">
            <v>331.0999999998603</v>
          </cell>
          <cell r="W36">
            <v>115</v>
          </cell>
          <cell r="X36">
            <v>47.599999999860302</v>
          </cell>
          <cell r="Y36">
            <v>770</v>
          </cell>
          <cell r="Z36">
            <v>2088</v>
          </cell>
          <cell r="AA36">
            <v>635</v>
          </cell>
          <cell r="AB36">
            <v>1174</v>
          </cell>
          <cell r="AC36">
            <v>2074</v>
          </cell>
          <cell r="AD36">
            <v>979.5</v>
          </cell>
          <cell r="AE36">
            <v>6.8000000044703484</v>
          </cell>
          <cell r="AF36">
            <v>0</v>
          </cell>
          <cell r="AG36">
            <v>0</v>
          </cell>
          <cell r="AH36">
            <v>0.70000000018626451</v>
          </cell>
          <cell r="AI36">
            <v>6.1000000000931323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265.18999999761581</v>
          </cell>
          <cell r="AS36">
            <v>0</v>
          </cell>
          <cell r="AT36">
            <v>0.79999999981373549</v>
          </cell>
          <cell r="AU36">
            <v>34.400000000372529</v>
          </cell>
          <cell r="AV36">
            <v>0</v>
          </cell>
          <cell r="AW36">
            <v>0</v>
          </cell>
          <cell r="AX36">
            <v>0</v>
          </cell>
          <cell r="AY36">
            <v>216.5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13.489999999997963</v>
          </cell>
          <cell r="BE36">
            <v>7.3360000000102445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7.3360000000029686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8.6530000000493601</v>
          </cell>
          <cell r="CF36">
            <v>0</v>
          </cell>
          <cell r="CG36">
            <v>8.6530000000057044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399.49199999996927</v>
          </cell>
          <cell r="CS36">
            <v>0</v>
          </cell>
          <cell r="CT36">
            <v>0</v>
          </cell>
          <cell r="CU36">
            <v>7.2269999999989523</v>
          </cell>
          <cell r="CV36">
            <v>0</v>
          </cell>
          <cell r="CW36">
            <v>0</v>
          </cell>
          <cell r="CX36">
            <v>0</v>
          </cell>
          <cell r="CY36">
            <v>324.79499999999825</v>
          </cell>
          <cell r="CZ36">
            <v>67.470000000001164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46.5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46.5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314.82300000009127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3.6870000000053551</v>
          </cell>
          <cell r="DX36">
            <v>0</v>
          </cell>
          <cell r="DY36">
            <v>101.82600000000093</v>
          </cell>
          <cell r="DZ36">
            <v>209.30999999999767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-5.9218800000380725</v>
          </cell>
          <cell r="H38">
            <v>-13.200399999972433</v>
          </cell>
          <cell r="I38">
            <v>0</v>
          </cell>
          <cell r="J38">
            <v>-27.581760000030044</v>
          </cell>
          <cell r="K38">
            <v>-2.487749999971129</v>
          </cell>
          <cell r="L38">
            <v>9.3000000000465661</v>
          </cell>
          <cell r="M38">
            <v>-126.21959999995306</v>
          </cell>
          <cell r="N38">
            <v>-11.485499999835156</v>
          </cell>
          <cell r="O38">
            <v>0</v>
          </cell>
          <cell r="P38">
            <v>0</v>
          </cell>
          <cell r="Q38">
            <v>0</v>
          </cell>
          <cell r="R38">
            <v>-536.22385000064969</v>
          </cell>
          <cell r="S38">
            <v>0</v>
          </cell>
          <cell r="T38">
            <v>0</v>
          </cell>
          <cell r="U38">
            <v>0</v>
          </cell>
          <cell r="V38">
            <v>-8.0178000000305474</v>
          </cell>
          <cell r="W38">
            <v>-48.418049999978393</v>
          </cell>
          <cell r="X38">
            <v>-371.04150000005029</v>
          </cell>
          <cell r="Y38">
            <v>-46.093999999808148</v>
          </cell>
          <cell r="Z38">
            <v>-59.707499999785796</v>
          </cell>
          <cell r="AA38">
            <v>-2.9450000000651926</v>
          </cell>
          <cell r="AB38">
            <v>0</v>
          </cell>
          <cell r="AC38">
            <v>0</v>
          </cell>
          <cell r="AD38">
            <v>0</v>
          </cell>
          <cell r="AE38">
            <v>-63.457020001485944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-18.638100000098348</v>
          </cell>
          <cell r="AL38">
            <v>-11.644560000160709</v>
          </cell>
          <cell r="AM38">
            <v>-2.9159999997355044</v>
          </cell>
          <cell r="AN38">
            <v>-30.258360000210814</v>
          </cell>
          <cell r="AO38">
            <v>0</v>
          </cell>
          <cell r="AP38">
            <v>0</v>
          </cell>
          <cell r="AQ38">
            <v>0</v>
          </cell>
          <cell r="AR38">
            <v>-228.65921999979764</v>
          </cell>
          <cell r="AS38">
            <v>0</v>
          </cell>
          <cell r="AT38">
            <v>0</v>
          </cell>
          <cell r="AU38">
            <v>-7.1514000000315718</v>
          </cell>
          <cell r="AV38">
            <v>0</v>
          </cell>
          <cell r="AW38">
            <v>-88.8705000000773</v>
          </cell>
          <cell r="AX38">
            <v>-43.226400000159629</v>
          </cell>
          <cell r="AY38">
            <v>-23.406000000191852</v>
          </cell>
          <cell r="AZ38">
            <v>-24.501600000075996</v>
          </cell>
          <cell r="BA38">
            <v>-41.503320000017993</v>
          </cell>
          <cell r="BB38">
            <v>0</v>
          </cell>
          <cell r="BC38">
            <v>0</v>
          </cell>
          <cell r="BD38">
            <v>0</v>
          </cell>
          <cell r="BE38">
            <v>-784.67975999880582</v>
          </cell>
          <cell r="BF38">
            <v>0</v>
          </cell>
          <cell r="BG38">
            <v>0</v>
          </cell>
          <cell r="BH38">
            <v>-9.5052000000723638</v>
          </cell>
          <cell r="BI38">
            <v>0</v>
          </cell>
          <cell r="BJ38">
            <v>-115.00758000009228</v>
          </cell>
          <cell r="BK38">
            <v>-69.40590000001248</v>
          </cell>
          <cell r="BL38">
            <v>-108.375</v>
          </cell>
          <cell r="BM38">
            <v>-29.60550000006333</v>
          </cell>
          <cell r="BN38">
            <v>-154.85130000009667</v>
          </cell>
          <cell r="BO38">
            <v>-57.335579999955371</v>
          </cell>
          <cell r="BP38">
            <v>-165.8070000000298</v>
          </cell>
          <cell r="BQ38">
            <v>-74.786699999996927</v>
          </cell>
          <cell r="BR38">
            <v>-954.62808000016958</v>
          </cell>
          <cell r="BS38">
            <v>-37.742250000010245</v>
          </cell>
          <cell r="BT38">
            <v>-94.324230000027455</v>
          </cell>
          <cell r="BU38">
            <v>-108.68129999993835</v>
          </cell>
          <cell r="BV38">
            <v>-53.24591999995755</v>
          </cell>
          <cell r="BW38">
            <v>-137.30807999998797</v>
          </cell>
          <cell r="BX38">
            <v>-70.835399999865331</v>
          </cell>
          <cell r="BY38">
            <v>-147.93479999969713</v>
          </cell>
          <cell r="BZ38">
            <v>-48.128400000045076</v>
          </cell>
          <cell r="CA38">
            <v>-133.03169999993406</v>
          </cell>
          <cell r="CB38">
            <v>-73.491599999950267</v>
          </cell>
          <cell r="CC38">
            <v>-42.315000000002328</v>
          </cell>
          <cell r="CD38">
            <v>-7.5893999999971129</v>
          </cell>
          <cell r="CE38">
            <v>653.31597000081092</v>
          </cell>
          <cell r="CF38">
            <v>-25.118369999923743</v>
          </cell>
          <cell r="CG38">
            <v>-106.16508000000613</v>
          </cell>
          <cell r="CH38">
            <v>-66.402000000001863</v>
          </cell>
          <cell r="CI38">
            <v>-90.563399999926332</v>
          </cell>
          <cell r="CJ38">
            <v>-88.934040000080131</v>
          </cell>
          <cell r="CK38">
            <v>-57.671999999904074</v>
          </cell>
          <cell r="CL38">
            <v>-166.23420000006445</v>
          </cell>
          <cell r="CM38">
            <v>-93.396600000094622</v>
          </cell>
          <cell r="CN38">
            <v>1637.292060000007</v>
          </cell>
          <cell r="CO38">
            <v>-98.877600000007078</v>
          </cell>
          <cell r="CP38">
            <v>-171.58500000002095</v>
          </cell>
          <cell r="CQ38">
            <v>-19.027799999981653</v>
          </cell>
          <cell r="CR38">
            <v>-1559.9903100021183</v>
          </cell>
          <cell r="CS38">
            <v>-21.050099999993108</v>
          </cell>
          <cell r="CT38">
            <v>-84.559499999973923</v>
          </cell>
          <cell r="CU38">
            <v>-160.25834999990184</v>
          </cell>
          <cell r="CV38">
            <v>-95.363850000023376</v>
          </cell>
          <cell r="CW38">
            <v>-170.19915000000037</v>
          </cell>
          <cell r="CX38">
            <v>-152.60700000007637</v>
          </cell>
          <cell r="CY38">
            <v>-201.14640000020154</v>
          </cell>
          <cell r="CZ38">
            <v>-100.05449999985285</v>
          </cell>
          <cell r="DA38">
            <v>-271.72235999978147</v>
          </cell>
          <cell r="DB38">
            <v>-98.866500000003725</v>
          </cell>
          <cell r="DC38">
            <v>-146.74650000000838</v>
          </cell>
          <cell r="DD38">
            <v>-57.416100000031292</v>
          </cell>
          <cell r="DE38">
            <v>-1532.8671800009906</v>
          </cell>
          <cell r="DF38">
            <v>-28.651039999909699</v>
          </cell>
          <cell r="DG38">
            <v>-56.68888000008883</v>
          </cell>
          <cell r="DH38">
            <v>-123.90144000004511</v>
          </cell>
          <cell r="DI38">
            <v>-72.299199999950361</v>
          </cell>
          <cell r="DJ38">
            <v>-96.485560000059195</v>
          </cell>
          <cell r="DK38">
            <v>-129.68800000008196</v>
          </cell>
          <cell r="DL38">
            <v>-277.95715999999084</v>
          </cell>
          <cell r="DM38">
            <v>-65.179400000022724</v>
          </cell>
          <cell r="DN38">
            <v>-375.92749999999069</v>
          </cell>
          <cell r="DO38">
            <v>-95.951199999952223</v>
          </cell>
          <cell r="DP38">
            <v>-165.60780000005616</v>
          </cell>
          <cell r="DQ38">
            <v>-44.53000000002794</v>
          </cell>
          <cell r="DR38">
            <v>-1480.7956020012498</v>
          </cell>
          <cell r="DS38">
            <v>-47.023730000015348</v>
          </cell>
          <cell r="DT38">
            <v>768.14893999992637</v>
          </cell>
          <cell r="DU38">
            <v>-110.59112999995705</v>
          </cell>
          <cell r="DV38">
            <v>-106.20479999994859</v>
          </cell>
          <cell r="DW38">
            <v>-37.709281999967061</v>
          </cell>
          <cell r="DX38">
            <v>-100.30592000018805</v>
          </cell>
          <cell r="DY38">
            <v>-617.47400000016205</v>
          </cell>
          <cell r="DZ38">
            <v>-123.4089999999851</v>
          </cell>
          <cell r="EA38">
            <v>-750.18943999987096</v>
          </cell>
          <cell r="EB38">
            <v>-80.191800000029616</v>
          </cell>
          <cell r="EC38">
            <v>-180.14750000002095</v>
          </cell>
          <cell r="ED38">
            <v>-95.697939999983646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19659.80000000447</v>
          </cell>
          <cell r="G41">
            <v>33872.178120002151</v>
          </cell>
          <cell r="H41">
            <v>6536.5596000030637</v>
          </cell>
          <cell r="I41">
            <v>6843.160000000149</v>
          </cell>
          <cell r="J41">
            <v>2470.2932400004938</v>
          </cell>
          <cell r="K41">
            <v>4003.3222499992698</v>
          </cell>
          <cell r="L41">
            <v>3839.8999999985099</v>
          </cell>
          <cell r="M41">
            <v>17960.380400002003</v>
          </cell>
          <cell r="N41">
            <v>7349.9144999980927</v>
          </cell>
          <cell r="O41">
            <v>4477.0000000018626</v>
          </cell>
          <cell r="P41">
            <v>6517.6999999992549</v>
          </cell>
          <cell r="Q41">
            <v>16567.309999998659</v>
          </cell>
          <cell r="R41">
            <v>55846.306150019169</v>
          </cell>
          <cell r="S41">
            <v>6316.2000000029802</v>
          </cell>
          <cell r="T41">
            <v>4260.2999999970198</v>
          </cell>
          <cell r="U41">
            <v>4165.5800000019372</v>
          </cell>
          <cell r="V41">
            <v>5034.7322000013664</v>
          </cell>
          <cell r="W41">
            <v>3262.9819500008598</v>
          </cell>
          <cell r="X41">
            <v>3414.9584999997169</v>
          </cell>
          <cell r="Y41">
            <v>5086.0059999972582</v>
          </cell>
          <cell r="Z41">
            <v>4516.792500000447</v>
          </cell>
          <cell r="AA41">
            <v>4799.2549999989569</v>
          </cell>
          <cell r="AB41">
            <v>3967.5999999977648</v>
          </cell>
          <cell r="AC41">
            <v>6029.2000000029802</v>
          </cell>
          <cell r="AD41">
            <v>4992.7000000029802</v>
          </cell>
          <cell r="AE41">
            <v>43129.152979940176</v>
          </cell>
          <cell r="AF41">
            <v>3896.4000000022352</v>
          </cell>
          <cell r="AG41">
            <v>5044.6000000014901</v>
          </cell>
          <cell r="AH41">
            <v>3414.3000000007451</v>
          </cell>
          <cell r="AI41">
            <v>3411.2599999997765</v>
          </cell>
          <cell r="AJ41">
            <v>2272.5</v>
          </cell>
          <cell r="AK41">
            <v>2592.1118999999017</v>
          </cell>
          <cell r="AL41">
            <v>1764.8554399982095</v>
          </cell>
          <cell r="AM41">
            <v>1474.6840000003576</v>
          </cell>
          <cell r="AN41">
            <v>3205.0416400022805</v>
          </cell>
          <cell r="AO41">
            <v>3937</v>
          </cell>
          <cell r="AP41">
            <v>5846.5</v>
          </cell>
          <cell r="AQ41">
            <v>6269.8999999985099</v>
          </cell>
          <cell r="AR41">
            <v>44576.830779999495</v>
          </cell>
          <cell r="AS41">
            <v>9051</v>
          </cell>
          <cell r="AT41">
            <v>3346.8399999979883</v>
          </cell>
          <cell r="AU41">
            <v>3414.6986000016332</v>
          </cell>
          <cell r="AV41">
            <v>2829.4599999990314</v>
          </cell>
          <cell r="AW41">
            <v>2097.4294999986887</v>
          </cell>
          <cell r="AX41">
            <v>3892.1236000023782</v>
          </cell>
          <cell r="AY41">
            <v>538.19399999827147</v>
          </cell>
          <cell r="AZ41">
            <v>4371.8983999975026</v>
          </cell>
          <cell r="BA41">
            <v>2439.0966800041497</v>
          </cell>
          <cell r="BB41">
            <v>3406</v>
          </cell>
          <cell r="BC41">
            <v>5447.1999999992549</v>
          </cell>
          <cell r="BD41">
            <v>3742.8899999987334</v>
          </cell>
          <cell r="BE41">
            <v>20891.046240001917</v>
          </cell>
          <cell r="BF41">
            <v>7327.2000000011176</v>
          </cell>
          <cell r="BG41">
            <v>2378.6999999992549</v>
          </cell>
          <cell r="BH41">
            <v>3340.0347999986261</v>
          </cell>
          <cell r="BI41">
            <v>2179.4000000003725</v>
          </cell>
          <cell r="BJ41">
            <v>1976.4424200011417</v>
          </cell>
          <cell r="BK41">
            <v>1949.8940999992192</v>
          </cell>
          <cell r="BL41">
            <v>-6875.6750000007451</v>
          </cell>
          <cell r="BM41">
            <v>3988.5945000052452</v>
          </cell>
          <cell r="BN41">
            <v>3832.8486999981105</v>
          </cell>
          <cell r="BO41">
            <v>2931.3644199986011</v>
          </cell>
          <cell r="BP41">
            <v>3404.2290000021458</v>
          </cell>
          <cell r="BQ41">
            <v>-5541.9866999983788</v>
          </cell>
          <cell r="BR41">
            <v>26108.561920017004</v>
          </cell>
          <cell r="BS41">
            <v>1488.8577499985695</v>
          </cell>
          <cell r="BT41">
            <v>1603.2757700011134</v>
          </cell>
          <cell r="BU41">
            <v>3602.4186999984086</v>
          </cell>
          <cell r="BV41">
            <v>2088.1540799988434</v>
          </cell>
          <cell r="BW41">
            <v>2157.8919199993834</v>
          </cell>
          <cell r="BX41">
            <v>1594.864600000903</v>
          </cell>
          <cell r="BY41">
            <v>6579.4651999995112</v>
          </cell>
          <cell r="BZ41">
            <v>5163.1716000027955</v>
          </cell>
          <cell r="CA41">
            <v>3656.668299999088</v>
          </cell>
          <cell r="CB41">
            <v>1799.6083999983966</v>
          </cell>
          <cell r="CC41">
            <v>2308.2750000003725</v>
          </cell>
          <cell r="CD41">
            <v>-5934.0894000008702</v>
          </cell>
          <cell r="CE41">
            <v>18208.87897002697</v>
          </cell>
          <cell r="CF41">
            <v>1163.4316300004721</v>
          </cell>
          <cell r="CG41">
            <v>1601.4879200011492</v>
          </cell>
          <cell r="CH41">
            <v>2366.9979999996722</v>
          </cell>
          <cell r="CI41">
            <v>2978.2865999992937</v>
          </cell>
          <cell r="CJ41">
            <v>2449.4659599997103</v>
          </cell>
          <cell r="CK41">
            <v>2510.3279999997467</v>
          </cell>
          <cell r="CL41">
            <v>7802.465799998492</v>
          </cell>
          <cell r="CM41">
            <v>8886.6033999994397</v>
          </cell>
          <cell r="CN41">
            <v>-13691.507940001786</v>
          </cell>
          <cell r="CO41">
            <v>2590.3223999999464</v>
          </cell>
          <cell r="CP41">
            <v>3908.2249999996275</v>
          </cell>
          <cell r="CQ41">
            <v>-4357.2278000041842</v>
          </cell>
          <cell r="CR41">
            <v>40370.46169000864</v>
          </cell>
          <cell r="CS41">
            <v>1398.3498999997973</v>
          </cell>
          <cell r="CT41">
            <v>2080.0404999982566</v>
          </cell>
          <cell r="CU41">
            <v>3753.5186499990523</v>
          </cell>
          <cell r="CV41">
            <v>3915.236150002107</v>
          </cell>
          <cell r="CW41">
            <v>2360.9208499994129</v>
          </cell>
          <cell r="CX41">
            <v>2904.1930000018328</v>
          </cell>
          <cell r="CY41">
            <v>7269.8485999964178</v>
          </cell>
          <cell r="CZ41">
            <v>10935.315499998629</v>
          </cell>
          <cell r="DA41">
            <v>5271.3776400014758</v>
          </cell>
          <cell r="DB41">
            <v>2748.6234999969602</v>
          </cell>
          <cell r="DC41">
            <v>3090.9535000026226</v>
          </cell>
          <cell r="DD41">
            <v>-5357.9160999991</v>
          </cell>
          <cell r="DE41">
            <v>42185.862820029259</v>
          </cell>
          <cell r="DF41">
            <v>2094.5089600011706</v>
          </cell>
          <cell r="DG41">
            <v>2105.8311199992895</v>
          </cell>
          <cell r="DH41">
            <v>3220.9985599983484</v>
          </cell>
          <cell r="DI41">
            <v>2456.1008000019938</v>
          </cell>
          <cell r="DJ41">
            <v>2200.5344399996102</v>
          </cell>
          <cell r="DK41">
            <v>4211.9120000004768</v>
          </cell>
          <cell r="DL41">
            <v>7659.3428400009871</v>
          </cell>
          <cell r="DM41">
            <v>8755.1206000000238</v>
          </cell>
          <cell r="DN41">
            <v>5962.3724999986589</v>
          </cell>
          <cell r="DO41">
            <v>3927.2488000020385</v>
          </cell>
          <cell r="DP41">
            <v>5773.8222000040114</v>
          </cell>
          <cell r="DQ41">
            <v>-6181.9299999959767</v>
          </cell>
          <cell r="DR41">
            <v>68100.637398034334</v>
          </cell>
          <cell r="DS41">
            <v>2742.6962700001895</v>
          </cell>
          <cell r="DT41">
            <v>-12114.551059998572</v>
          </cell>
          <cell r="DU41">
            <v>4673.2088699992746</v>
          </cell>
          <cell r="DV41">
            <v>4070.2951999995857</v>
          </cell>
          <cell r="DW41">
            <v>1937.8077180003747</v>
          </cell>
          <cell r="DX41">
            <v>6123.294080004096</v>
          </cell>
          <cell r="DY41">
            <v>19218.351999994367</v>
          </cell>
          <cell r="DZ41">
            <v>28343.201000001281</v>
          </cell>
          <cell r="EA41">
            <v>7440.4105600006878</v>
          </cell>
          <cell r="EB41">
            <v>4948.3081999979913</v>
          </cell>
          <cell r="EC41">
            <v>3911.9124999977648</v>
          </cell>
          <cell r="ED41">
            <v>-3194.2979399971664</v>
          </cell>
        </row>
        <row r="43">
          <cell r="A43" t="str">
            <v>Total Special Sales For Resale</v>
          </cell>
          <cell r="F43">
            <v>19659.80000000447</v>
          </cell>
          <cell r="G43">
            <v>33872.178120002151</v>
          </cell>
          <cell r="H43">
            <v>6536.5596000105143</v>
          </cell>
          <cell r="I43">
            <v>6843.160000000149</v>
          </cell>
          <cell r="J43">
            <v>2470.2932399995625</v>
          </cell>
          <cell r="K43">
            <v>4003.3222500011325</v>
          </cell>
          <cell r="L43">
            <v>3839.9000000059605</v>
          </cell>
          <cell r="M43">
            <v>17960.380400002003</v>
          </cell>
          <cell r="N43">
            <v>7349.9144999980927</v>
          </cell>
          <cell r="O43">
            <v>4477</v>
          </cell>
          <cell r="P43">
            <v>6517.7000000029802</v>
          </cell>
          <cell r="Q43">
            <v>16567.310000002384</v>
          </cell>
          <cell r="R43">
            <v>55846.306150019169</v>
          </cell>
          <cell r="S43">
            <v>6316.2000000029802</v>
          </cell>
          <cell r="T43">
            <v>4260.2999999970198</v>
          </cell>
          <cell r="U43">
            <v>4165.5800000019372</v>
          </cell>
          <cell r="V43">
            <v>5034.7322000004351</v>
          </cell>
          <cell r="W43">
            <v>3262.9819500017911</v>
          </cell>
          <cell r="X43">
            <v>3414.9584999978542</v>
          </cell>
          <cell r="Y43">
            <v>5086.0059999972582</v>
          </cell>
          <cell r="Z43">
            <v>4516.7924999967217</v>
          </cell>
          <cell r="AA43">
            <v>4799.2549999989569</v>
          </cell>
          <cell r="AB43">
            <v>3967.5999999977648</v>
          </cell>
          <cell r="AC43">
            <v>6029.2000000029802</v>
          </cell>
          <cell r="AD43">
            <v>4992.7000000029802</v>
          </cell>
          <cell r="AE43">
            <v>43129.152979999781</v>
          </cell>
          <cell r="AF43">
            <v>3896.4000000022352</v>
          </cell>
          <cell r="AG43">
            <v>5044.6000000014901</v>
          </cell>
          <cell r="AH43">
            <v>3414.3000000007451</v>
          </cell>
          <cell r="AI43">
            <v>3411.2599999997765</v>
          </cell>
          <cell r="AJ43">
            <v>2272.5</v>
          </cell>
          <cell r="AK43">
            <v>2592.1118999999017</v>
          </cell>
          <cell r="AL43">
            <v>1764.8554399982095</v>
          </cell>
          <cell r="AM43">
            <v>1474.6840000003576</v>
          </cell>
          <cell r="AN43">
            <v>3205.0416400022805</v>
          </cell>
          <cell r="AO43">
            <v>3937</v>
          </cell>
          <cell r="AP43">
            <v>5846.5</v>
          </cell>
          <cell r="AQ43">
            <v>6269.8999999985099</v>
          </cell>
          <cell r="AR43">
            <v>44576.83077993989</v>
          </cell>
          <cell r="AS43">
            <v>9051</v>
          </cell>
          <cell r="AT43">
            <v>3346.8399999979883</v>
          </cell>
          <cell r="AU43">
            <v>3414.6986000016332</v>
          </cell>
          <cell r="AV43">
            <v>2829.4599999990314</v>
          </cell>
          <cell r="AW43">
            <v>2097.4294999986887</v>
          </cell>
          <cell r="AX43">
            <v>3892.1236000023782</v>
          </cell>
          <cell r="AY43">
            <v>538.19399999827147</v>
          </cell>
          <cell r="AZ43">
            <v>4371.8983999975026</v>
          </cell>
          <cell r="BA43">
            <v>2439.0966800041497</v>
          </cell>
          <cell r="BB43">
            <v>3406</v>
          </cell>
          <cell r="BC43">
            <v>5447.1999999992549</v>
          </cell>
          <cell r="BD43">
            <v>3742.8899999987334</v>
          </cell>
          <cell r="BE43">
            <v>20891.046240001917</v>
          </cell>
          <cell r="BF43">
            <v>7327.2000000011176</v>
          </cell>
          <cell r="BG43">
            <v>2378.6999999992549</v>
          </cell>
          <cell r="BH43">
            <v>3340.0347999986261</v>
          </cell>
          <cell r="BI43">
            <v>2179.4000000003725</v>
          </cell>
          <cell r="BJ43">
            <v>1976.4424200011417</v>
          </cell>
          <cell r="BK43">
            <v>1949.8940999992192</v>
          </cell>
          <cell r="BL43">
            <v>-6875.6750000007451</v>
          </cell>
          <cell r="BM43">
            <v>3988.5945000052452</v>
          </cell>
          <cell r="BN43">
            <v>3832.8486999981105</v>
          </cell>
          <cell r="BO43">
            <v>2931.3644199986011</v>
          </cell>
          <cell r="BP43">
            <v>3404.2290000021458</v>
          </cell>
          <cell r="BQ43">
            <v>-5541.9866999983788</v>
          </cell>
          <cell r="BR43">
            <v>26108.561919987202</v>
          </cell>
          <cell r="BS43">
            <v>1488.8577499985695</v>
          </cell>
          <cell r="BT43">
            <v>1603.2757700011134</v>
          </cell>
          <cell r="BU43">
            <v>3602.4186999984086</v>
          </cell>
          <cell r="BV43">
            <v>2088.1540799988434</v>
          </cell>
          <cell r="BW43">
            <v>2157.8919199993834</v>
          </cell>
          <cell r="BX43">
            <v>1594.864600000903</v>
          </cell>
          <cell r="BY43">
            <v>6579.4651999995112</v>
          </cell>
          <cell r="BZ43">
            <v>5163.1716000027955</v>
          </cell>
          <cell r="CA43">
            <v>3656.668299999088</v>
          </cell>
          <cell r="CB43">
            <v>1799.6083999983966</v>
          </cell>
          <cell r="CC43">
            <v>2308.2750000003725</v>
          </cell>
          <cell r="CD43">
            <v>-5934.0894000008702</v>
          </cell>
          <cell r="CE43">
            <v>18208.87897002697</v>
          </cell>
          <cell r="CF43">
            <v>1163.4316300004721</v>
          </cell>
          <cell r="CG43">
            <v>1601.4879200011492</v>
          </cell>
          <cell r="CH43">
            <v>2366.9979999996722</v>
          </cell>
          <cell r="CI43">
            <v>2978.2865999992937</v>
          </cell>
          <cell r="CJ43">
            <v>2449.4659599997103</v>
          </cell>
          <cell r="CK43">
            <v>2510.3279999997467</v>
          </cell>
          <cell r="CL43">
            <v>7802.465799998492</v>
          </cell>
          <cell r="CM43">
            <v>8886.6033999994397</v>
          </cell>
          <cell r="CN43">
            <v>-13691.507940001786</v>
          </cell>
          <cell r="CO43">
            <v>2590.3223999999464</v>
          </cell>
          <cell r="CP43">
            <v>3908.2249999996275</v>
          </cell>
          <cell r="CQ43">
            <v>-4357.2278000041842</v>
          </cell>
          <cell r="CR43">
            <v>40370.46169000864</v>
          </cell>
          <cell r="CS43">
            <v>1398.3498999997973</v>
          </cell>
          <cell r="CT43">
            <v>2080.0404999982566</v>
          </cell>
          <cell r="CU43">
            <v>3753.5186499990523</v>
          </cell>
          <cell r="CV43">
            <v>3915.236150002107</v>
          </cell>
          <cell r="CW43">
            <v>2360.9208499994129</v>
          </cell>
          <cell r="CX43">
            <v>2904.1930000018328</v>
          </cell>
          <cell r="CY43">
            <v>7269.8485999964178</v>
          </cell>
          <cell r="CZ43">
            <v>10935.315499998629</v>
          </cell>
          <cell r="DA43">
            <v>5271.3776400014758</v>
          </cell>
          <cell r="DB43">
            <v>2748.6234999969602</v>
          </cell>
          <cell r="DC43">
            <v>3090.9535000026226</v>
          </cell>
          <cell r="DD43">
            <v>-5357.9160999991</v>
          </cell>
          <cell r="DE43">
            <v>42185.862820029259</v>
          </cell>
          <cell r="DF43">
            <v>2094.5089600011706</v>
          </cell>
          <cell r="DG43">
            <v>2105.8311199992895</v>
          </cell>
          <cell r="DH43">
            <v>3220.9985599983484</v>
          </cell>
          <cell r="DI43">
            <v>2456.1008000019938</v>
          </cell>
          <cell r="DJ43">
            <v>2200.5344399996102</v>
          </cell>
          <cell r="DK43">
            <v>4211.9120000004768</v>
          </cell>
          <cell r="DL43">
            <v>7659.3428400009871</v>
          </cell>
          <cell r="DM43">
            <v>8755.1206000000238</v>
          </cell>
          <cell r="DN43">
            <v>5962.3724999986589</v>
          </cell>
          <cell r="DO43">
            <v>3927.2488000020385</v>
          </cell>
          <cell r="DP43">
            <v>5773.8222000040114</v>
          </cell>
          <cell r="DQ43">
            <v>-6181.9299999959767</v>
          </cell>
          <cell r="DR43">
            <v>68100.637398034334</v>
          </cell>
          <cell r="DS43">
            <v>2742.6962700001895</v>
          </cell>
          <cell r="DT43">
            <v>-12114.551059998572</v>
          </cell>
          <cell r="DU43">
            <v>4673.2088699992746</v>
          </cell>
          <cell r="DV43">
            <v>4070.2951999995857</v>
          </cell>
          <cell r="DW43">
            <v>1937.8077180003747</v>
          </cell>
          <cell r="DX43">
            <v>6123.294080004096</v>
          </cell>
          <cell r="DY43">
            <v>19218.351999994367</v>
          </cell>
          <cell r="DZ43">
            <v>28343.201000001281</v>
          </cell>
          <cell r="EA43">
            <v>7440.4105600006878</v>
          </cell>
          <cell r="EB43">
            <v>4948.3081999979913</v>
          </cell>
          <cell r="EC43">
            <v>3911.9124999977648</v>
          </cell>
          <cell r="ED43">
            <v>-3194.2979399971664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6">
          <cell r="F186">
            <v>0</v>
          </cell>
          <cell r="G186">
            <v>-552</v>
          </cell>
          <cell r="H186">
            <v>-2835.5</v>
          </cell>
          <cell r="I186">
            <v>-300.11699999999837</v>
          </cell>
          <cell r="J186">
            <v>-25.590000000011059</v>
          </cell>
          <cell r="K186">
            <v>-86.308000000000902</v>
          </cell>
          <cell r="L186">
            <v>-3504.9499999999534</v>
          </cell>
          <cell r="M186">
            <v>-5677.5900000000838</v>
          </cell>
          <cell r="N186">
            <v>-717.79499999999825</v>
          </cell>
          <cell r="O186">
            <v>0</v>
          </cell>
          <cell r="P186">
            <v>0</v>
          </cell>
          <cell r="Q186">
            <v>0</v>
          </cell>
          <cell r="R186">
            <v>-11416.422899999656</v>
          </cell>
          <cell r="S186">
            <v>0</v>
          </cell>
          <cell r="T186">
            <v>0</v>
          </cell>
          <cell r="U186">
            <v>-71.632200000000012</v>
          </cell>
          <cell r="V186">
            <v>-15.766400000000431</v>
          </cell>
          <cell r="W186">
            <v>-192.52430000000459</v>
          </cell>
          <cell r="X186">
            <v>-309.47000000000116</v>
          </cell>
          <cell r="Y186">
            <v>-1312.8499999998603</v>
          </cell>
          <cell r="Z186">
            <v>-6643.2199999999721</v>
          </cell>
          <cell r="AA186">
            <v>-2036.1199999999662</v>
          </cell>
          <cell r="AB186">
            <v>0</v>
          </cell>
          <cell r="AC186">
            <v>0</v>
          </cell>
          <cell r="AD186">
            <v>-834.8399999999674</v>
          </cell>
          <cell r="AE186">
            <v>-2210.959799999604</v>
          </cell>
          <cell r="AF186">
            <v>0</v>
          </cell>
          <cell r="AG186">
            <v>0</v>
          </cell>
          <cell r="AH186">
            <v>-169.57350000000042</v>
          </cell>
          <cell r="AI186">
            <v>0</v>
          </cell>
          <cell r="AJ186">
            <v>0</v>
          </cell>
          <cell r="AK186">
            <v>-172.5173000000068</v>
          </cell>
          <cell r="AL186">
            <v>-570.93999999994412</v>
          </cell>
          <cell r="AM186">
            <v>-1139.2689999999711</v>
          </cell>
          <cell r="AN186">
            <v>-158.66000000000349</v>
          </cell>
          <cell r="AO186">
            <v>0</v>
          </cell>
          <cell r="AP186">
            <v>0</v>
          </cell>
          <cell r="AQ186">
            <v>0</v>
          </cell>
          <cell r="AR186">
            <v>-6184.3060000000987</v>
          </cell>
          <cell r="AS186">
            <v>0</v>
          </cell>
          <cell r="AT186">
            <v>0</v>
          </cell>
          <cell r="AU186">
            <v>-327.25800000000163</v>
          </cell>
          <cell r="AV186">
            <v>0</v>
          </cell>
          <cell r="AW186">
            <v>-637.27599999998347</v>
          </cell>
          <cell r="AX186">
            <v>0</v>
          </cell>
          <cell r="AY186">
            <v>-3064.9399999999441</v>
          </cell>
          <cell r="AZ186">
            <v>-1947.8600000000442</v>
          </cell>
          <cell r="BA186">
            <v>-142.55799999999726</v>
          </cell>
          <cell r="BB186">
            <v>0</v>
          </cell>
          <cell r="BC186">
            <v>0</v>
          </cell>
          <cell r="BD186">
            <v>-64.413999999989755</v>
          </cell>
          <cell r="BE186">
            <v>-15457.288000000641</v>
          </cell>
          <cell r="BF186">
            <v>0</v>
          </cell>
          <cell r="BG186">
            <v>0</v>
          </cell>
          <cell r="BH186">
            <v>-904.32600000000093</v>
          </cell>
          <cell r="BI186">
            <v>-80.531999999999243</v>
          </cell>
          <cell r="BJ186">
            <v>-2083.2999999998137</v>
          </cell>
          <cell r="BK186">
            <v>-605.16000000000349</v>
          </cell>
          <cell r="BL186">
            <v>-4178.1599999999162</v>
          </cell>
          <cell r="BM186">
            <v>-1497.9769999999553</v>
          </cell>
          <cell r="BN186">
            <v>-2087.5999999999767</v>
          </cell>
          <cell r="BO186">
            <v>-1350.1119999999937</v>
          </cell>
          <cell r="BP186">
            <v>-1521.3609999999753</v>
          </cell>
          <cell r="BQ186">
            <v>-1148.7599999999511</v>
          </cell>
          <cell r="BR186">
            <v>-16797.520599996671</v>
          </cell>
          <cell r="BS186">
            <v>-928.60999999998603</v>
          </cell>
          <cell r="BT186">
            <v>-2080.5</v>
          </cell>
          <cell r="BU186">
            <v>-1646.8389999999199</v>
          </cell>
          <cell r="BV186">
            <v>-2083.1999999999534</v>
          </cell>
          <cell r="BW186">
            <v>-3334.1899999994785</v>
          </cell>
          <cell r="BX186">
            <v>-1343.569599999988</v>
          </cell>
          <cell r="BY186">
            <v>2842.7999999998137</v>
          </cell>
          <cell r="BZ186">
            <v>-2715.75</v>
          </cell>
          <cell r="CA186">
            <v>-1920.3399999999674</v>
          </cell>
          <cell r="CB186">
            <v>-1901.7619999999879</v>
          </cell>
          <cell r="CC186">
            <v>-849.77999999999884</v>
          </cell>
          <cell r="CD186">
            <v>-835.77999999996973</v>
          </cell>
          <cell r="CE186">
            <v>4945.422000002116</v>
          </cell>
          <cell r="CF186">
            <v>-479.72900000002119</v>
          </cell>
          <cell r="CG186">
            <v>-1440.3999999999069</v>
          </cell>
          <cell r="CH186">
            <v>-2559.6999999999534</v>
          </cell>
          <cell r="CI186">
            <v>-1786.7999999998137</v>
          </cell>
          <cell r="CJ186">
            <v>-2632.2899999995716</v>
          </cell>
          <cell r="CK186">
            <v>-538.36999999999534</v>
          </cell>
          <cell r="CL186">
            <v>-848.56999999983236</v>
          </cell>
          <cell r="CM186">
            <v>-3518.640000000014</v>
          </cell>
          <cell r="CN186">
            <v>25999.5</v>
          </cell>
          <cell r="CO186">
            <v>-2622.0089999999618</v>
          </cell>
          <cell r="CP186">
            <v>-3034.0200000000186</v>
          </cell>
          <cell r="CQ186">
            <v>-1593.5499999999884</v>
          </cell>
          <cell r="CR186">
            <v>-29162.73900000006</v>
          </cell>
          <cell r="CS186">
            <v>-743.44999999998254</v>
          </cell>
          <cell r="CT186">
            <v>-2552.5</v>
          </cell>
          <cell r="CU186">
            <v>-4412.5200000000186</v>
          </cell>
          <cell r="CV186">
            <v>-1654.6289999999572</v>
          </cell>
          <cell r="CW186">
            <v>-2511.7599999997765</v>
          </cell>
          <cell r="CX186">
            <v>-1228.7200000000012</v>
          </cell>
          <cell r="CY186">
            <v>-1158.5600000000559</v>
          </cell>
          <cell r="CZ186">
            <v>-5499.1300000001211</v>
          </cell>
          <cell r="DA186">
            <v>-3555.2620000001043</v>
          </cell>
          <cell r="DB186">
            <v>-1895.0580000000191</v>
          </cell>
          <cell r="DC186">
            <v>-2854.1500000000233</v>
          </cell>
          <cell r="DD186">
            <v>-1096.9999999998836</v>
          </cell>
          <cell r="DE186">
            <v>-35090.597000000998</v>
          </cell>
          <cell r="DF186">
            <v>-591.35999999998603</v>
          </cell>
          <cell r="DG186">
            <v>-2854.3999999999069</v>
          </cell>
          <cell r="DH186">
            <v>-3812.814000000013</v>
          </cell>
          <cell r="DI186">
            <v>-2822.560999999987</v>
          </cell>
          <cell r="DJ186">
            <v>-2594.0699999998324</v>
          </cell>
          <cell r="DK186">
            <v>-1583.9839999999967</v>
          </cell>
          <cell r="DL186">
            <v>-2315.5300000000279</v>
          </cell>
          <cell r="DM186">
            <v>-5895.4799999999814</v>
          </cell>
          <cell r="DN186">
            <v>-3550.9599999999627</v>
          </cell>
          <cell r="DO186">
            <v>-2681.2800000000279</v>
          </cell>
          <cell r="DP186">
            <v>-4258.8050000000512</v>
          </cell>
          <cell r="DQ186">
            <v>-2129.3530000000028</v>
          </cell>
          <cell r="DR186">
            <v>-57417.635000005364</v>
          </cell>
          <cell r="DS186">
            <v>-1344.1490000000922</v>
          </cell>
          <cell r="DT186">
            <v>12038.5</v>
          </cell>
          <cell r="DU186">
            <v>-4012.1100000003353</v>
          </cell>
          <cell r="DV186">
            <v>-3377.5560000003316</v>
          </cell>
          <cell r="DW186">
            <v>-3295.2999999998137</v>
          </cell>
          <cell r="DX186">
            <v>-1547.5699999999488</v>
          </cell>
          <cell r="DY186">
            <v>-13075.950000000186</v>
          </cell>
          <cell r="DZ186">
            <v>-20226.799999999814</v>
          </cell>
          <cell r="EA186">
            <v>-11867.740000000224</v>
          </cell>
          <cell r="EB186">
            <v>-2290.9499999999534</v>
          </cell>
          <cell r="EC186">
            <v>-4485.5799999999581</v>
          </cell>
          <cell r="ED186">
            <v>-3932.429999999702</v>
          </cell>
        </row>
        <row r="187">
          <cell r="F187">
            <v>-3296.7999999998137</v>
          </cell>
          <cell r="G187">
            <v>-17663</v>
          </cell>
          <cell r="H187">
            <v>-10762.400000000373</v>
          </cell>
          <cell r="I187">
            <v>-6574</v>
          </cell>
          <cell r="J187">
            <v>-3568.7000000001863</v>
          </cell>
          <cell r="K187">
            <v>-1357.5</v>
          </cell>
          <cell r="L187">
            <v>285.86000000010245</v>
          </cell>
          <cell r="M187">
            <v>1.3829999999979918</v>
          </cell>
          <cell r="N187">
            <v>-1526.179999999993</v>
          </cell>
          <cell r="O187">
            <v>-2109.3000000000466</v>
          </cell>
          <cell r="P187">
            <v>-3956</v>
          </cell>
          <cell r="Q187">
            <v>-6096.7000000001863</v>
          </cell>
          <cell r="R187">
            <v>-33544.844999998808</v>
          </cell>
          <cell r="S187">
            <v>-1957.4099999999744</v>
          </cell>
          <cell r="T187">
            <v>-5110.2000000001863</v>
          </cell>
          <cell r="U187">
            <v>-6282.5</v>
          </cell>
          <cell r="V187">
            <v>-5888</v>
          </cell>
          <cell r="W187">
            <v>-3446.5999999996275</v>
          </cell>
          <cell r="X187">
            <v>-1876.5</v>
          </cell>
          <cell r="Y187">
            <v>696.02999999996973</v>
          </cell>
          <cell r="Z187">
            <v>-187.51499999999942</v>
          </cell>
          <cell r="AA187">
            <v>-773.25</v>
          </cell>
          <cell r="AB187">
            <v>-3843.5999999998603</v>
          </cell>
          <cell r="AC187">
            <v>-3181.5999999998603</v>
          </cell>
          <cell r="AD187">
            <v>-1693.7000000000116</v>
          </cell>
          <cell r="AE187">
            <v>-25819.353000000119</v>
          </cell>
          <cell r="AF187">
            <v>-422.38999999998487</v>
          </cell>
          <cell r="AG187">
            <v>-1296</v>
          </cell>
          <cell r="AH187">
            <v>-3717</v>
          </cell>
          <cell r="AI187">
            <v>-7188.7999999998137</v>
          </cell>
          <cell r="AJ187">
            <v>-2138.2999999998137</v>
          </cell>
          <cell r="AK187">
            <v>-132.38400000000547</v>
          </cell>
          <cell r="AL187">
            <v>31.910000000032596</v>
          </cell>
          <cell r="AM187">
            <v>-749.26900000000023</v>
          </cell>
          <cell r="AN187">
            <v>-624.41999999999825</v>
          </cell>
          <cell r="AO187">
            <v>-2706.1999999999534</v>
          </cell>
          <cell r="AP187">
            <v>-3958</v>
          </cell>
          <cell r="AQ187">
            <v>-2918.5</v>
          </cell>
          <cell r="AR187">
            <v>-33983.6520000007</v>
          </cell>
          <cell r="AS187">
            <v>-5913.8999999999069</v>
          </cell>
          <cell r="AT187">
            <v>-2432.7999999998137</v>
          </cell>
          <cell r="AU187">
            <v>-4926.7000000001863</v>
          </cell>
          <cell r="AV187">
            <v>-5385.7000000001863</v>
          </cell>
          <cell r="AW187">
            <v>-1324</v>
          </cell>
          <cell r="AX187">
            <v>-363.94000000000233</v>
          </cell>
          <cell r="AY187">
            <v>-571.74000000004889</v>
          </cell>
          <cell r="AZ187">
            <v>-667.67399999999907</v>
          </cell>
          <cell r="BA187">
            <v>-154.69800000000396</v>
          </cell>
          <cell r="BB187">
            <v>-2626.5999999999767</v>
          </cell>
          <cell r="BC187">
            <v>-4076.8999999999069</v>
          </cell>
          <cell r="BD187">
            <v>-5539</v>
          </cell>
          <cell r="BE187">
            <v>-21787.528999999166</v>
          </cell>
          <cell r="BF187">
            <v>-4048.3799999998882</v>
          </cell>
          <cell r="BG187">
            <v>-2533.1000000000931</v>
          </cell>
          <cell r="BH187">
            <v>-2159.6000000000931</v>
          </cell>
          <cell r="BI187">
            <v>-2881.6000000000931</v>
          </cell>
          <cell r="BJ187">
            <v>-786.61999999999534</v>
          </cell>
          <cell r="BK187">
            <v>-608.25</v>
          </cell>
          <cell r="BL187">
            <v>-3975.8999999999069</v>
          </cell>
          <cell r="BM187">
            <v>-807.02200000000448</v>
          </cell>
          <cell r="BN187">
            <v>-114.20700000000033</v>
          </cell>
          <cell r="BO187">
            <v>-1093.3000000000466</v>
          </cell>
          <cell r="BP187">
            <v>-2010.25</v>
          </cell>
          <cell r="BQ187">
            <v>-769.29999999998836</v>
          </cell>
          <cell r="BR187">
            <v>-13711.183000000194</v>
          </cell>
          <cell r="BS187">
            <v>-161.90699999999924</v>
          </cell>
          <cell r="BT187">
            <v>-875</v>
          </cell>
          <cell r="BU187">
            <v>-532</v>
          </cell>
          <cell r="BV187">
            <v>-262.67999999999302</v>
          </cell>
          <cell r="BW187">
            <v>-890.76000000000931</v>
          </cell>
          <cell r="BX187">
            <v>-76.929999999993015</v>
          </cell>
          <cell r="BY187">
            <v>-3249.0599999999977</v>
          </cell>
          <cell r="BZ187">
            <v>-3433.8999999999942</v>
          </cell>
          <cell r="CA187">
            <v>-407.1359999999986</v>
          </cell>
          <cell r="CB187">
            <v>-411.11999999999534</v>
          </cell>
          <cell r="CC187">
            <v>-1702.4399999999441</v>
          </cell>
          <cell r="CD187">
            <v>-1708.25</v>
          </cell>
          <cell r="CE187">
            <v>-13387.152999999933</v>
          </cell>
          <cell r="CF187">
            <v>-403.55999999999767</v>
          </cell>
          <cell r="CG187">
            <v>-1117.0600000000559</v>
          </cell>
          <cell r="CH187">
            <v>-320.09999999997672</v>
          </cell>
          <cell r="CI187">
            <v>-240.95999999999185</v>
          </cell>
          <cell r="CJ187">
            <v>-654.59000000002561</v>
          </cell>
          <cell r="CK187">
            <v>-222.19400000000314</v>
          </cell>
          <cell r="CL187">
            <v>-3735.820000000007</v>
          </cell>
          <cell r="CM187">
            <v>-2113.5800000000163</v>
          </cell>
          <cell r="CN187">
            <v>-253.78899999999703</v>
          </cell>
          <cell r="CO187">
            <v>-713.81999999994878</v>
          </cell>
          <cell r="CP187">
            <v>-2575.5</v>
          </cell>
          <cell r="CQ187">
            <v>-1036.179999999993</v>
          </cell>
          <cell r="CR187">
            <v>-12659.095999999437</v>
          </cell>
          <cell r="CS187">
            <v>-346.38999999999942</v>
          </cell>
          <cell r="CT187">
            <v>-733.59999999997672</v>
          </cell>
          <cell r="CU187">
            <v>-1308.5999999999767</v>
          </cell>
          <cell r="CV187">
            <v>-148.73000000001048</v>
          </cell>
          <cell r="CW187">
            <v>-1136.8100000000559</v>
          </cell>
          <cell r="CX187">
            <v>-24.25</v>
          </cell>
          <cell r="CY187">
            <v>-2869.0199999999604</v>
          </cell>
          <cell r="CZ187">
            <v>-2872.5200000000186</v>
          </cell>
          <cell r="DA187">
            <v>-365.81600000000253</v>
          </cell>
          <cell r="DB187">
            <v>-369.25999999995111</v>
          </cell>
          <cell r="DC187">
            <v>-987.29999999998836</v>
          </cell>
          <cell r="DD187">
            <v>-1496.7999999999884</v>
          </cell>
          <cell r="DE187">
            <v>-9231.8399999993853</v>
          </cell>
          <cell r="DF187">
            <v>-475.40600000000268</v>
          </cell>
          <cell r="DG187">
            <v>-728.09999999997672</v>
          </cell>
          <cell r="DH187">
            <v>-1070.8399999999674</v>
          </cell>
          <cell r="DI187">
            <v>-293.22000000000116</v>
          </cell>
          <cell r="DJ187">
            <v>-1052.0300000000279</v>
          </cell>
          <cell r="DK187">
            <v>0</v>
          </cell>
          <cell r="DL187">
            <v>-2887.7200000000303</v>
          </cell>
          <cell r="DM187">
            <v>-669.07000000000698</v>
          </cell>
          <cell r="DN187">
            <v>-36.423999999999978</v>
          </cell>
          <cell r="DO187">
            <v>-481.9199999999837</v>
          </cell>
          <cell r="DP187">
            <v>-1054.5400000000081</v>
          </cell>
          <cell r="DQ187">
            <v>-482.57000000000698</v>
          </cell>
          <cell r="DR187">
            <v>-23034.599999997765</v>
          </cell>
          <cell r="DS187">
            <v>-589.75</v>
          </cell>
          <cell r="DT187">
            <v>-1027.0999999999767</v>
          </cell>
          <cell r="DU187">
            <v>-2008.5</v>
          </cell>
          <cell r="DV187">
            <v>-327.09000000002561</v>
          </cell>
          <cell r="DW187">
            <v>-2017.5999999999767</v>
          </cell>
          <cell r="DX187">
            <v>-1560.0800000000163</v>
          </cell>
          <cell r="DY187">
            <v>-1255</v>
          </cell>
          <cell r="DZ187">
            <v>-4515.6999999999534</v>
          </cell>
          <cell r="EA187">
            <v>-7241.0199999999895</v>
          </cell>
          <cell r="EB187">
            <v>-159.29999999998836</v>
          </cell>
          <cell r="EC187">
            <v>-1641.7599999999511</v>
          </cell>
          <cell r="ED187">
            <v>-691.70000000001164</v>
          </cell>
        </row>
        <row r="188">
          <cell r="F188">
            <v>-1497.8299999999872</v>
          </cell>
          <cell r="G188">
            <v>-1142.4699999999721</v>
          </cell>
          <cell r="H188">
            <v>0</v>
          </cell>
          <cell r="I188">
            <v>-9306.4000000003725</v>
          </cell>
          <cell r="J188">
            <v>-7380</v>
          </cell>
          <cell r="K188">
            <v>-12245.5</v>
          </cell>
          <cell r="L188">
            <v>-4533</v>
          </cell>
          <cell r="M188">
            <v>-26230</v>
          </cell>
          <cell r="N188">
            <v>-9093.7000000001863</v>
          </cell>
          <cell r="O188">
            <v>-2519.5</v>
          </cell>
          <cell r="P188">
            <v>-2148.1899999999441</v>
          </cell>
          <cell r="Q188">
            <v>-2920.8000000000466</v>
          </cell>
          <cell r="R188">
            <v>-73488.469999998808</v>
          </cell>
          <cell r="S188">
            <v>0</v>
          </cell>
          <cell r="T188">
            <v>-340.55000000004657</v>
          </cell>
          <cell r="U188">
            <v>-1412.1200000001118</v>
          </cell>
          <cell r="V188">
            <v>-7773</v>
          </cell>
          <cell r="W188">
            <v>-6218.5</v>
          </cell>
          <cell r="X188">
            <v>-6586</v>
          </cell>
          <cell r="Y188">
            <v>-5895</v>
          </cell>
          <cell r="Z188">
            <v>-30159</v>
          </cell>
          <cell r="AA188">
            <v>-11567</v>
          </cell>
          <cell r="AB188">
            <v>-1444.2999999999884</v>
          </cell>
          <cell r="AC188">
            <v>-1426.6999999999534</v>
          </cell>
          <cell r="AD188">
            <v>-666.30000000004657</v>
          </cell>
          <cell r="AE188">
            <v>-70747.449999988079</v>
          </cell>
          <cell r="AF188">
            <v>-154.5</v>
          </cell>
          <cell r="AG188">
            <v>-234</v>
          </cell>
          <cell r="AH188">
            <v>-2703.3999999999069</v>
          </cell>
          <cell r="AI188">
            <v>-3104.7999999998137</v>
          </cell>
          <cell r="AJ188">
            <v>-6659.5</v>
          </cell>
          <cell r="AK188">
            <v>-10649.5</v>
          </cell>
          <cell r="AL188">
            <v>-6308.5</v>
          </cell>
          <cell r="AM188">
            <v>-26433</v>
          </cell>
          <cell r="AN188">
            <v>-11838</v>
          </cell>
          <cell r="AO188">
            <v>-1926.2000000000698</v>
          </cell>
          <cell r="AP188">
            <v>-561.79999999981374</v>
          </cell>
          <cell r="AQ188">
            <v>-174.25</v>
          </cell>
          <cell r="AR188">
            <v>-72302.25</v>
          </cell>
          <cell r="AS188">
            <v>-1818</v>
          </cell>
          <cell r="AT188">
            <v>-1158.4000000003725</v>
          </cell>
          <cell r="AU188">
            <v>-2232.1999999999534</v>
          </cell>
          <cell r="AV188">
            <v>-1783.25</v>
          </cell>
          <cell r="AW188">
            <v>-9700</v>
          </cell>
          <cell r="AX188">
            <v>-10917.700000000186</v>
          </cell>
          <cell r="AY188">
            <v>-2679.5</v>
          </cell>
          <cell r="AZ188">
            <v>-27607</v>
          </cell>
          <cell r="BA188">
            <v>-9138</v>
          </cell>
          <cell r="BB188">
            <v>-4022.6000000000931</v>
          </cell>
          <cell r="BC188">
            <v>-811.30000000004657</v>
          </cell>
          <cell r="BD188">
            <v>-434.29999999981374</v>
          </cell>
          <cell r="BE188">
            <v>-97990.299999989569</v>
          </cell>
          <cell r="BF188">
            <v>-45</v>
          </cell>
          <cell r="BG188">
            <v>-2393.7999999998137</v>
          </cell>
          <cell r="BH188">
            <v>-10849.400000000373</v>
          </cell>
          <cell r="BI188">
            <v>-7524</v>
          </cell>
          <cell r="BJ188">
            <v>-7243</v>
          </cell>
          <cell r="BK188">
            <v>-5946.2999999998137</v>
          </cell>
          <cell r="BL188">
            <v>3003</v>
          </cell>
          <cell r="BM188">
            <v>-33040</v>
          </cell>
          <cell r="BN188">
            <v>-5757.7000000001863</v>
          </cell>
          <cell r="BO188">
            <v>-11378.599999999627</v>
          </cell>
          <cell r="BP188">
            <v>-13308.5</v>
          </cell>
          <cell r="BQ188">
            <v>-3507</v>
          </cell>
          <cell r="BR188">
            <v>-116697.89999999106</v>
          </cell>
          <cell r="BS188">
            <v>-8030.5</v>
          </cell>
          <cell r="BT188">
            <v>-2674.5</v>
          </cell>
          <cell r="BU188">
            <v>-12344.400000000373</v>
          </cell>
          <cell r="BV188">
            <v>-10204.200000000186</v>
          </cell>
          <cell r="BW188">
            <v>-7738</v>
          </cell>
          <cell r="BX188">
            <v>-6743.7000000001863</v>
          </cell>
          <cell r="BY188">
            <v>-3343</v>
          </cell>
          <cell r="BZ188">
            <v>-39307</v>
          </cell>
          <cell r="CA188">
            <v>-6940</v>
          </cell>
          <cell r="CB188">
            <v>-10154.799999999814</v>
          </cell>
          <cell r="CC188">
            <v>-6428.7999999998137</v>
          </cell>
          <cell r="CD188">
            <v>-2789</v>
          </cell>
          <cell r="CE188">
            <v>-134235.39999999106</v>
          </cell>
          <cell r="CF188">
            <v>-7334</v>
          </cell>
          <cell r="CG188">
            <v>-4929.4000000003725</v>
          </cell>
          <cell r="CH188">
            <v>-7955.5</v>
          </cell>
          <cell r="CI188">
            <v>-8623.2000000001863</v>
          </cell>
          <cell r="CJ188">
            <v>-8362</v>
          </cell>
          <cell r="CK188">
            <v>-9461.7000000001863</v>
          </cell>
          <cell r="CL188">
            <v>-3610</v>
          </cell>
          <cell r="CM188">
            <v>-44412</v>
          </cell>
          <cell r="CN188">
            <v>-7043.6000000000931</v>
          </cell>
          <cell r="CO188">
            <v>-13152.5</v>
          </cell>
          <cell r="CP188">
            <v>-15550</v>
          </cell>
          <cell r="CQ188">
            <v>-3801.5</v>
          </cell>
          <cell r="CR188">
            <v>-146786.70000000298</v>
          </cell>
          <cell r="CS188">
            <v>-7780.5</v>
          </cell>
          <cell r="CT188">
            <v>-4236</v>
          </cell>
          <cell r="CU188">
            <v>-11896.5</v>
          </cell>
          <cell r="CV188">
            <v>-10150.299999999814</v>
          </cell>
          <cell r="CW188">
            <v>-9045</v>
          </cell>
          <cell r="CX188">
            <v>-10108.599999999627</v>
          </cell>
          <cell r="CY188">
            <v>-8728</v>
          </cell>
          <cell r="CZ188">
            <v>-38882</v>
          </cell>
          <cell r="DA188">
            <v>-8734.2999999998137</v>
          </cell>
          <cell r="DB188">
            <v>-13350</v>
          </cell>
          <cell r="DC188">
            <v>-17094</v>
          </cell>
          <cell r="DD188">
            <v>-6781.5</v>
          </cell>
          <cell r="DE188">
            <v>-157416.5</v>
          </cell>
          <cell r="DF188">
            <v>-9806</v>
          </cell>
          <cell r="DG188">
            <v>-5307.5999999996275</v>
          </cell>
          <cell r="DH188">
            <v>-15721</v>
          </cell>
          <cell r="DI188">
            <v>-11354.5</v>
          </cell>
          <cell r="DJ188">
            <v>-8982</v>
          </cell>
          <cell r="DK188">
            <v>-11384.200000000186</v>
          </cell>
          <cell r="DL188">
            <v>-7037</v>
          </cell>
          <cell r="DM188">
            <v>-41124</v>
          </cell>
          <cell r="DN188">
            <v>-8891.2000000001863</v>
          </cell>
          <cell r="DO188">
            <v>-14574.5</v>
          </cell>
          <cell r="DP188">
            <v>-18173</v>
          </cell>
          <cell r="DQ188">
            <v>-5061.5</v>
          </cell>
          <cell r="DR188">
            <v>-113101</v>
          </cell>
          <cell r="DS188">
            <v>-14612</v>
          </cell>
          <cell r="DT188">
            <v>86991</v>
          </cell>
          <cell r="DU188">
            <v>-14388</v>
          </cell>
          <cell r="DV188">
            <v>-20259</v>
          </cell>
          <cell r="DW188">
            <v>-7951</v>
          </cell>
          <cell r="DX188">
            <v>-16344.5</v>
          </cell>
          <cell r="DY188">
            <v>-18326</v>
          </cell>
          <cell r="DZ188">
            <v>-48040</v>
          </cell>
          <cell r="EA188">
            <v>-18678</v>
          </cell>
          <cell r="EB188">
            <v>-15252.5</v>
          </cell>
          <cell r="EC188">
            <v>-16318</v>
          </cell>
          <cell r="ED188">
            <v>-9923</v>
          </cell>
        </row>
        <row r="189">
          <cell r="F189">
            <v>-86.567000000002736</v>
          </cell>
          <cell r="G189">
            <v>0</v>
          </cell>
          <cell r="H189">
            <v>-3231.9499999999534</v>
          </cell>
          <cell r="I189">
            <v>-559</v>
          </cell>
          <cell r="J189">
            <v>-114.23999999999069</v>
          </cell>
          <cell r="K189">
            <v>-18.186000000001513</v>
          </cell>
          <cell r="L189">
            <v>0</v>
          </cell>
          <cell r="M189">
            <v>0</v>
          </cell>
          <cell r="N189">
            <v>-43.189000000000306</v>
          </cell>
          <cell r="O189">
            <v>-219.3300000000163</v>
          </cell>
          <cell r="P189">
            <v>-168.86000000001513</v>
          </cell>
          <cell r="Q189">
            <v>-164.33000000000175</v>
          </cell>
          <cell r="R189">
            <v>-1866.5613000000012</v>
          </cell>
          <cell r="S189">
            <v>-216.92199999999866</v>
          </cell>
          <cell r="T189">
            <v>0</v>
          </cell>
          <cell r="U189">
            <v>-218.43500000000495</v>
          </cell>
          <cell r="V189">
            <v>-935.86000000000058</v>
          </cell>
          <cell r="W189">
            <v>0</v>
          </cell>
          <cell r="X189">
            <v>-2.9263000000000829</v>
          </cell>
          <cell r="Y189">
            <v>0</v>
          </cell>
          <cell r="Z189">
            <v>0</v>
          </cell>
          <cell r="AA189">
            <v>0</v>
          </cell>
          <cell r="AB189">
            <v>-114.26499999999942</v>
          </cell>
          <cell r="AC189">
            <v>-28.284999999996217</v>
          </cell>
          <cell r="AD189">
            <v>-349.86800000000221</v>
          </cell>
          <cell r="AE189">
            <v>-947.21779999992577</v>
          </cell>
          <cell r="AF189">
            <v>-11.875</v>
          </cell>
          <cell r="AG189">
            <v>-115.38700000000244</v>
          </cell>
          <cell r="AH189">
            <v>-38.571000000003551</v>
          </cell>
          <cell r="AI189">
            <v>-284.3289999999979</v>
          </cell>
          <cell r="AJ189">
            <v>-152.66150000000198</v>
          </cell>
          <cell r="AK189">
            <v>0</v>
          </cell>
          <cell r="AL189">
            <v>0</v>
          </cell>
          <cell r="AM189">
            <v>-205.84199999999873</v>
          </cell>
          <cell r="AN189">
            <v>0</v>
          </cell>
          <cell r="AO189">
            <v>-103.62200000000303</v>
          </cell>
          <cell r="AP189">
            <v>-15.121299999998882</v>
          </cell>
          <cell r="AQ189">
            <v>-19.809000000001106</v>
          </cell>
          <cell r="AR189">
            <v>-669.69000000006054</v>
          </cell>
          <cell r="AS189">
            <v>-111.30999999999767</v>
          </cell>
          <cell r="AT189">
            <v>-86.498999999996158</v>
          </cell>
          <cell r="AU189">
            <v>0</v>
          </cell>
          <cell r="AV189">
            <v>-335.18000000000757</v>
          </cell>
          <cell r="AW189">
            <v>0</v>
          </cell>
          <cell r="AX189">
            <v>0</v>
          </cell>
          <cell r="AY189">
            <v>-17.695000000003347</v>
          </cell>
          <cell r="AZ189">
            <v>0</v>
          </cell>
          <cell r="BA189">
            <v>0</v>
          </cell>
          <cell r="BB189">
            <v>-119.0060000000085</v>
          </cell>
          <cell r="BC189">
            <v>0</v>
          </cell>
          <cell r="BD189">
            <v>0</v>
          </cell>
          <cell r="BE189">
            <v>645.0963999999949</v>
          </cell>
          <cell r="BF189">
            <v>0</v>
          </cell>
          <cell r="BG189">
            <v>-25.008100000000013</v>
          </cell>
          <cell r="BH189">
            <v>728.53299999999945</v>
          </cell>
          <cell r="BI189">
            <v>-10.347599999999147</v>
          </cell>
          <cell r="BJ189">
            <v>-3.1578999999999269</v>
          </cell>
          <cell r="BK189">
            <v>-10.512000000000171</v>
          </cell>
          <cell r="BL189">
            <v>0</v>
          </cell>
          <cell r="BM189">
            <v>0</v>
          </cell>
          <cell r="BN189">
            <v>-13.183000000000902</v>
          </cell>
          <cell r="BO189">
            <v>-21.228000000000065</v>
          </cell>
          <cell r="BP189">
            <v>0</v>
          </cell>
          <cell r="BQ189">
            <v>0</v>
          </cell>
          <cell r="BR189">
            <v>-357.46400000000722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-347.94800000000032</v>
          </cell>
          <cell r="CA189">
            <v>0</v>
          </cell>
          <cell r="CB189">
            <v>0</v>
          </cell>
          <cell r="CC189">
            <v>0</v>
          </cell>
          <cell r="CD189">
            <v>-9.5160000000000764</v>
          </cell>
          <cell r="CE189">
            <v>23.206500000000233</v>
          </cell>
          <cell r="CF189">
            <v>-7.7774499999999307</v>
          </cell>
          <cell r="CG189">
            <v>0</v>
          </cell>
          <cell r="CH189">
            <v>0</v>
          </cell>
          <cell r="CI189">
            <v>0</v>
          </cell>
          <cell r="CJ189">
            <v>-49.357050000000072</v>
          </cell>
          <cell r="CK189">
            <v>0</v>
          </cell>
          <cell r="CL189">
            <v>0</v>
          </cell>
          <cell r="CM189">
            <v>0</v>
          </cell>
          <cell r="CN189">
            <v>80.341000000000349</v>
          </cell>
          <cell r="CO189">
            <v>0</v>
          </cell>
          <cell r="CP189">
            <v>0</v>
          </cell>
          <cell r="CQ189">
            <v>0</v>
          </cell>
          <cell r="CR189">
            <v>-210.3460999999952</v>
          </cell>
          <cell r="CS189">
            <v>0</v>
          </cell>
          <cell r="CT189">
            <v>0</v>
          </cell>
          <cell r="CU189">
            <v>-53.716000000000349</v>
          </cell>
          <cell r="CV189">
            <v>0</v>
          </cell>
          <cell r="CW189">
            <v>-23.730000000000018</v>
          </cell>
          <cell r="CX189">
            <v>-43.939100000000508</v>
          </cell>
          <cell r="CY189">
            <v>0</v>
          </cell>
          <cell r="CZ189">
            <v>0</v>
          </cell>
          <cell r="DA189">
            <v>-85.768000000000029</v>
          </cell>
          <cell r="DB189">
            <v>-3.1929999999993015</v>
          </cell>
          <cell r="DC189">
            <v>0</v>
          </cell>
          <cell r="DD189">
            <v>0</v>
          </cell>
          <cell r="DE189">
            <v>-229.97114000000875</v>
          </cell>
          <cell r="DF189">
            <v>-35.184039999999982</v>
          </cell>
          <cell r="DG189">
            <v>-16.848100000000159</v>
          </cell>
          <cell r="DH189">
            <v>-143.60899999999674</v>
          </cell>
          <cell r="DI189">
            <v>0</v>
          </cell>
          <cell r="DJ189">
            <v>-6.8669999999992797</v>
          </cell>
          <cell r="DK189">
            <v>0</v>
          </cell>
          <cell r="DL189">
            <v>0</v>
          </cell>
          <cell r="DM189">
            <v>0</v>
          </cell>
          <cell r="DN189">
            <v>-27.462999999999738</v>
          </cell>
          <cell r="DO189">
            <v>0</v>
          </cell>
          <cell r="DP189">
            <v>0</v>
          </cell>
          <cell r="DQ189">
            <v>0</v>
          </cell>
          <cell r="DR189">
            <v>-1196.0709000000206</v>
          </cell>
          <cell r="DS189">
            <v>0</v>
          </cell>
          <cell r="DT189">
            <v>0</v>
          </cell>
          <cell r="DU189">
            <v>-225.75720000000001</v>
          </cell>
          <cell r="DV189">
            <v>0</v>
          </cell>
          <cell r="DW189">
            <v>-61.789699999999357</v>
          </cell>
          <cell r="DX189">
            <v>0</v>
          </cell>
          <cell r="DY189">
            <v>0</v>
          </cell>
          <cell r="DZ189">
            <v>-787.86040000000139</v>
          </cell>
          <cell r="EA189">
            <v>0</v>
          </cell>
          <cell r="EB189">
            <v>-63.883499999999913</v>
          </cell>
          <cell r="EC189">
            <v>-56.780099999999948</v>
          </cell>
          <cell r="ED189">
            <v>0</v>
          </cell>
        </row>
        <row r="190">
          <cell r="F190">
            <v>-512.32999999998719</v>
          </cell>
          <cell r="G190">
            <v>-2660.4399999999441</v>
          </cell>
          <cell r="H190">
            <v>-3404.5</v>
          </cell>
          <cell r="I190">
            <v>0</v>
          </cell>
          <cell r="J190">
            <v>-7.8470000000015716</v>
          </cell>
          <cell r="K190">
            <v>0</v>
          </cell>
          <cell r="L190">
            <v>1142</v>
          </cell>
          <cell r="M190">
            <v>-6995</v>
          </cell>
          <cell r="N190">
            <v>-487.79999999981374</v>
          </cell>
          <cell r="O190">
            <v>-660.60000000009313</v>
          </cell>
          <cell r="P190">
            <v>-1021.0999999998603</v>
          </cell>
          <cell r="Q190">
            <v>-3439</v>
          </cell>
          <cell r="R190">
            <v>-4975.6610000021756</v>
          </cell>
          <cell r="S190">
            <v>-469.29999999981374</v>
          </cell>
          <cell r="T190">
            <v>-2491.7999999998137</v>
          </cell>
          <cell r="U190">
            <v>-1161.5</v>
          </cell>
          <cell r="V190">
            <v>-304.70000000018626</v>
          </cell>
          <cell r="W190">
            <v>-198.60000000009313</v>
          </cell>
          <cell r="X190">
            <v>-126.20000000018626</v>
          </cell>
          <cell r="Y190">
            <v>0</v>
          </cell>
          <cell r="Z190">
            <v>0</v>
          </cell>
          <cell r="AA190">
            <v>0</v>
          </cell>
          <cell r="AB190">
            <v>-8.2849999999998545</v>
          </cell>
          <cell r="AC190">
            <v>-112.4419999999991</v>
          </cell>
          <cell r="AD190">
            <v>-102.83400000000074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5">
          <cell r="F195">
            <v>-5393.5269999988377</v>
          </cell>
          <cell r="G195">
            <v>-22017.910000000149</v>
          </cell>
          <cell r="H195">
            <v>-20234.35000000149</v>
          </cell>
          <cell r="I195">
            <v>-16739.516999999061</v>
          </cell>
          <cell r="J195">
            <v>-11096.376999998465</v>
          </cell>
          <cell r="K195">
            <v>-13707.493999999948</v>
          </cell>
          <cell r="L195">
            <v>-6610.089999999851</v>
          </cell>
          <cell r="M195">
            <v>-38901.20699999854</v>
          </cell>
          <cell r="N195">
            <v>-11868.663999999873</v>
          </cell>
          <cell r="O195">
            <v>-5508.730000000447</v>
          </cell>
          <cell r="P195">
            <v>-7294.1500000003725</v>
          </cell>
          <cell r="Q195">
            <v>-12620.830000001006</v>
          </cell>
          <cell r="R195">
            <v>-125291.96019998193</v>
          </cell>
          <cell r="S195">
            <v>-2643.6319999997504</v>
          </cell>
          <cell r="T195">
            <v>-7942.5500000007451</v>
          </cell>
          <cell r="U195">
            <v>-9146.1872000005096</v>
          </cell>
          <cell r="V195">
            <v>-14917.326400000602</v>
          </cell>
          <cell r="W195">
            <v>-10056.224300000817</v>
          </cell>
          <cell r="X195">
            <v>-8901.0963000003248</v>
          </cell>
          <cell r="Y195">
            <v>-6511.820000000298</v>
          </cell>
          <cell r="Z195">
            <v>-36989.734999999404</v>
          </cell>
          <cell r="AA195">
            <v>-14376.370000000112</v>
          </cell>
          <cell r="AB195">
            <v>-5410.4499999997206</v>
          </cell>
          <cell r="AC195">
            <v>-4749.0269999993034</v>
          </cell>
          <cell r="AD195">
            <v>-3647.5420000001322</v>
          </cell>
          <cell r="AE195">
            <v>-99724.980599999428</v>
          </cell>
          <cell r="AF195">
            <v>-588.76500000059605</v>
          </cell>
          <cell r="AG195">
            <v>-1645.3870000001043</v>
          </cell>
          <cell r="AH195">
            <v>-6628.5444999998435</v>
          </cell>
          <cell r="AI195">
            <v>-10577.928999999538</v>
          </cell>
          <cell r="AJ195">
            <v>-8950.4615000002086</v>
          </cell>
          <cell r="AK195">
            <v>-10954.401300000027</v>
          </cell>
          <cell r="AL195">
            <v>-6847.5300000011921</v>
          </cell>
          <cell r="AM195">
            <v>-28527.379999998957</v>
          </cell>
          <cell r="AN195">
            <v>-12621.080000000075</v>
          </cell>
          <cell r="AO195">
            <v>-4736.0220000003465</v>
          </cell>
          <cell r="AP195">
            <v>-4534.9213000000454</v>
          </cell>
          <cell r="AQ195">
            <v>-3112.558999999892</v>
          </cell>
          <cell r="AR195">
            <v>-113139.89799999446</v>
          </cell>
          <cell r="AS195">
            <v>-7843.2099999999627</v>
          </cell>
          <cell r="AT195">
            <v>-3677.698999999091</v>
          </cell>
          <cell r="AU195">
            <v>-7486.1580000002868</v>
          </cell>
          <cell r="AV195">
            <v>-7504.1299999998882</v>
          </cell>
          <cell r="AW195">
            <v>-11661.276000000536</v>
          </cell>
          <cell r="AX195">
            <v>-11281.64000000013</v>
          </cell>
          <cell r="AY195">
            <v>-6333.875</v>
          </cell>
          <cell r="AZ195">
            <v>-30222.533999999985</v>
          </cell>
          <cell r="BA195">
            <v>-9435.2559999995865</v>
          </cell>
          <cell r="BB195">
            <v>-6768.2059999997728</v>
          </cell>
          <cell r="BC195">
            <v>-4888.1999999997206</v>
          </cell>
          <cell r="BD195">
            <v>-6037.7139999996871</v>
          </cell>
          <cell r="BE195">
            <v>-134590.02060000598</v>
          </cell>
          <cell r="BF195">
            <v>-4093.3799999998882</v>
          </cell>
          <cell r="BG195">
            <v>-4951.9080999996513</v>
          </cell>
          <cell r="BH195">
            <v>-13184.792999999598</v>
          </cell>
          <cell r="BI195">
            <v>-10496.479600000195</v>
          </cell>
          <cell r="BJ195">
            <v>-10116.077899999917</v>
          </cell>
          <cell r="BK195">
            <v>-7170.2219999996014</v>
          </cell>
          <cell r="BL195">
            <v>-5151.0599999986589</v>
          </cell>
          <cell r="BM195">
            <v>-35344.998999999836</v>
          </cell>
          <cell r="BN195">
            <v>-7972.6900000004098</v>
          </cell>
          <cell r="BO195">
            <v>-13843.239999999292</v>
          </cell>
          <cell r="BP195">
            <v>-16840.111000000499</v>
          </cell>
          <cell r="BQ195">
            <v>-5425.0599999995902</v>
          </cell>
          <cell r="BR195">
            <v>-147564.06760001183</v>
          </cell>
          <cell r="BS195">
            <v>-9121.0169999999925</v>
          </cell>
          <cell r="BT195">
            <v>-5630</v>
          </cell>
          <cell r="BU195">
            <v>-14523.23900000006</v>
          </cell>
          <cell r="BV195">
            <v>-12550.080000000075</v>
          </cell>
          <cell r="BW195">
            <v>-11962.949999999255</v>
          </cell>
          <cell r="BX195">
            <v>-8164.1996000004001</v>
          </cell>
          <cell r="BY195">
            <v>-3749.2599999997765</v>
          </cell>
          <cell r="BZ195">
            <v>-45804.5979999993</v>
          </cell>
          <cell r="CA195">
            <v>-9267.4759999997914</v>
          </cell>
          <cell r="CB195">
            <v>-12467.68200000003</v>
          </cell>
          <cell r="CC195">
            <v>-8981.019999999553</v>
          </cell>
          <cell r="CD195">
            <v>-5342.5460000000894</v>
          </cell>
          <cell r="CE195">
            <v>-142653.92450000346</v>
          </cell>
          <cell r="CF195">
            <v>-8225.0664499998093</v>
          </cell>
          <cell r="CG195">
            <v>-7486.8600000003353</v>
          </cell>
          <cell r="CH195">
            <v>-10835.299999999814</v>
          </cell>
          <cell r="CI195">
            <v>-10650.959999999031</v>
          </cell>
          <cell r="CJ195">
            <v>-11698.237050000578</v>
          </cell>
          <cell r="CK195">
            <v>-10222.264000000432</v>
          </cell>
          <cell r="CL195">
            <v>-8194.390000000596</v>
          </cell>
          <cell r="CM195">
            <v>-50044.220000002533</v>
          </cell>
          <cell r="CN195">
            <v>18782.452000000048</v>
          </cell>
          <cell r="CO195">
            <v>-16488.328999999911</v>
          </cell>
          <cell r="CP195">
            <v>-21159.519999999553</v>
          </cell>
          <cell r="CQ195">
            <v>-6431.2299999995157</v>
          </cell>
          <cell r="CR195">
            <v>-188818.88109999895</v>
          </cell>
          <cell r="CS195">
            <v>-8870.339999999851</v>
          </cell>
          <cell r="CT195">
            <v>-7522.0999999996275</v>
          </cell>
          <cell r="CU195">
            <v>-17671.336000000127</v>
          </cell>
          <cell r="CV195">
            <v>-11953.658999999054</v>
          </cell>
          <cell r="CW195">
            <v>-12717.299999998882</v>
          </cell>
          <cell r="CX195">
            <v>-11405.509099999908</v>
          </cell>
          <cell r="CY195">
            <v>-12755.580000000075</v>
          </cell>
          <cell r="CZ195">
            <v>-47253.650000002235</v>
          </cell>
          <cell r="DA195">
            <v>-12741.145999999717</v>
          </cell>
          <cell r="DB195">
            <v>-15617.51099999994</v>
          </cell>
          <cell r="DC195">
            <v>-20935.450000000186</v>
          </cell>
          <cell r="DD195">
            <v>-9375.2999999998137</v>
          </cell>
          <cell r="DE195">
            <v>-201968.90814000368</v>
          </cell>
          <cell r="DF195">
            <v>-10907.95003999956</v>
          </cell>
          <cell r="DG195">
            <v>-8906.9480999987572</v>
          </cell>
          <cell r="DH195">
            <v>-20748.263000000268</v>
          </cell>
          <cell r="DI195">
            <v>-14470.280999999493</v>
          </cell>
          <cell r="DJ195">
            <v>-12634.966999998316</v>
          </cell>
          <cell r="DK195">
            <v>-12968.184000000358</v>
          </cell>
          <cell r="DL195">
            <v>-12240.25</v>
          </cell>
          <cell r="DM195">
            <v>-47688.550000000745</v>
          </cell>
          <cell r="DN195">
            <v>-12506.047000000253</v>
          </cell>
          <cell r="DO195">
            <v>-17737.700000000186</v>
          </cell>
          <cell r="DP195">
            <v>-23486.345000000671</v>
          </cell>
          <cell r="DQ195">
            <v>-7673.4230000004172</v>
          </cell>
          <cell r="DR195">
            <v>-194749.30589997768</v>
          </cell>
          <cell r="DS195">
            <v>-16545.899000000209</v>
          </cell>
          <cell r="DT195">
            <v>98002.400000000373</v>
          </cell>
          <cell r="DU195">
            <v>-20634.367200000212</v>
          </cell>
          <cell r="DV195">
            <v>-23963.64600000158</v>
          </cell>
          <cell r="DW195">
            <v>-13325.689699996263</v>
          </cell>
          <cell r="DX195">
            <v>-19452.150000000373</v>
          </cell>
          <cell r="DY195">
            <v>-32656.950000001118</v>
          </cell>
          <cell r="DZ195">
            <v>-73570.360399998724</v>
          </cell>
          <cell r="EA195">
            <v>-37786.759999999776</v>
          </cell>
          <cell r="EB195">
            <v>-17766.633500000462</v>
          </cell>
          <cell r="EC195">
            <v>-22502.120099999011</v>
          </cell>
          <cell r="ED195">
            <v>-14547.13000000082</v>
          </cell>
        </row>
        <row r="197">
          <cell r="A197" t="str">
            <v>Total Purchased Power &amp; Net Interchange</v>
          </cell>
          <cell r="F197">
            <v>-5393.5269999951124</v>
          </cell>
          <cell r="G197">
            <v>-22017.910000011325</v>
          </cell>
          <cell r="H197">
            <v>-20234.34999999404</v>
          </cell>
          <cell r="I197">
            <v>-16739.516999997199</v>
          </cell>
          <cell r="J197">
            <v>-11096.377000004053</v>
          </cell>
          <cell r="K197">
            <v>-13707.494000002742</v>
          </cell>
          <cell r="L197">
            <v>-6610.0899999886751</v>
          </cell>
          <cell r="M197">
            <v>-38901.207000002265</v>
          </cell>
          <cell r="N197">
            <v>-11868.663999997079</v>
          </cell>
          <cell r="O197">
            <v>-5508.7300000041723</v>
          </cell>
          <cell r="P197">
            <v>-7294.1499999985099</v>
          </cell>
          <cell r="Q197">
            <v>-12620.829999998212</v>
          </cell>
          <cell r="R197">
            <v>-125291.96020007133</v>
          </cell>
          <cell r="S197">
            <v>-2643.6319999992847</v>
          </cell>
          <cell r="T197">
            <v>-7942.5499999970198</v>
          </cell>
          <cell r="U197">
            <v>-9146.1871999949217</v>
          </cell>
          <cell r="V197">
            <v>-14917.326400004327</v>
          </cell>
          <cell r="W197">
            <v>-10056.224299997091</v>
          </cell>
          <cell r="X197">
            <v>-8901.0962999984622</v>
          </cell>
          <cell r="Y197">
            <v>-6511.820000000298</v>
          </cell>
          <cell r="Z197">
            <v>-36989.734999999404</v>
          </cell>
          <cell r="AA197">
            <v>-14376.370000004768</v>
          </cell>
          <cell r="AB197">
            <v>-5410.4499999955297</v>
          </cell>
          <cell r="AC197">
            <v>-4749.027000002563</v>
          </cell>
          <cell r="AD197">
            <v>-3647.542000003159</v>
          </cell>
          <cell r="AE197">
            <v>-99724.980599880219</v>
          </cell>
          <cell r="AF197">
            <v>-588.76500000059605</v>
          </cell>
          <cell r="AG197">
            <v>-1645.387000001967</v>
          </cell>
          <cell r="AH197">
            <v>-6628.5445000007749</v>
          </cell>
          <cell r="AI197">
            <v>-10577.929000005126</v>
          </cell>
          <cell r="AJ197">
            <v>-8950.4615000039339</v>
          </cell>
          <cell r="AK197">
            <v>-10954.401299998164</v>
          </cell>
          <cell r="AL197">
            <v>-6847.5300000011921</v>
          </cell>
          <cell r="AM197">
            <v>-28527.379999995232</v>
          </cell>
          <cell r="AN197">
            <v>-12621.079999998212</v>
          </cell>
          <cell r="AO197">
            <v>-4736.0219999998808</v>
          </cell>
          <cell r="AP197">
            <v>-4534.9213000014424</v>
          </cell>
          <cell r="AQ197">
            <v>-3112.5590000003576</v>
          </cell>
          <cell r="AR197">
            <v>-113139.89800000191</v>
          </cell>
          <cell r="AS197">
            <v>-7843.2100000008941</v>
          </cell>
          <cell r="AT197">
            <v>-3677.6990000009537</v>
          </cell>
          <cell r="AU197">
            <v>-7486.1579999998212</v>
          </cell>
          <cell r="AV197">
            <v>-7504.1300000026822</v>
          </cell>
          <cell r="AW197">
            <v>-11661.276000000536</v>
          </cell>
          <cell r="AX197">
            <v>-11281.640000000596</v>
          </cell>
          <cell r="AY197">
            <v>-6333.875</v>
          </cell>
          <cell r="AZ197">
            <v>-30222.534000001848</v>
          </cell>
          <cell r="BA197">
            <v>-9435.2559999972582</v>
          </cell>
          <cell r="BB197">
            <v>-6768.2060000002384</v>
          </cell>
          <cell r="BC197">
            <v>-4888.1999999955297</v>
          </cell>
          <cell r="BD197">
            <v>-6037.7140000015497</v>
          </cell>
          <cell r="BE197">
            <v>-134590.02059996128</v>
          </cell>
          <cell r="BF197">
            <v>-4093.3800000026822</v>
          </cell>
          <cell r="BG197">
            <v>-4951.9080999940634</v>
          </cell>
          <cell r="BH197">
            <v>-13184.793000005186</v>
          </cell>
          <cell r="BI197">
            <v>-10496.479600004852</v>
          </cell>
          <cell r="BJ197">
            <v>-10116.077899999917</v>
          </cell>
          <cell r="BK197">
            <v>-7170.222000002861</v>
          </cell>
          <cell r="BL197">
            <v>-5151.0600000023842</v>
          </cell>
          <cell r="BM197">
            <v>-35344.998999997973</v>
          </cell>
          <cell r="BN197">
            <v>-7972.6899999976158</v>
          </cell>
          <cell r="BO197">
            <v>-13843.240000002086</v>
          </cell>
          <cell r="BP197">
            <v>-16840.111000001431</v>
          </cell>
          <cell r="BQ197">
            <v>-5425.0600000023842</v>
          </cell>
          <cell r="BR197">
            <v>-147564.06759989262</v>
          </cell>
          <cell r="BS197">
            <v>-9121.0169999971986</v>
          </cell>
          <cell r="BT197">
            <v>-5630</v>
          </cell>
          <cell r="BU197">
            <v>-14523.23900000006</v>
          </cell>
          <cell r="BV197">
            <v>-12550.079999998212</v>
          </cell>
          <cell r="BW197">
            <v>-11962.95000000298</v>
          </cell>
          <cell r="BX197">
            <v>-8164.1996000036597</v>
          </cell>
          <cell r="BY197">
            <v>-3749.2599999979138</v>
          </cell>
          <cell r="BZ197">
            <v>-45804.598000004888</v>
          </cell>
          <cell r="CA197">
            <v>-9267.4760000035167</v>
          </cell>
          <cell r="CB197">
            <v>-12467.681999996305</v>
          </cell>
          <cell r="CC197">
            <v>-8981.0199999958277</v>
          </cell>
          <cell r="CD197">
            <v>-5342.5459999963641</v>
          </cell>
          <cell r="CE197">
            <v>-142653.92450010777</v>
          </cell>
          <cell r="CF197">
            <v>-8225.0664499998093</v>
          </cell>
          <cell r="CG197">
            <v>-7486.859999999404</v>
          </cell>
          <cell r="CH197">
            <v>-10835.30000000447</v>
          </cell>
          <cell r="CI197">
            <v>-10650.960000000894</v>
          </cell>
          <cell r="CJ197">
            <v>-11698.237050004303</v>
          </cell>
          <cell r="CK197">
            <v>-10222.26400000602</v>
          </cell>
          <cell r="CL197">
            <v>-8194.390000000596</v>
          </cell>
          <cell r="CM197">
            <v>-50044.219999998808</v>
          </cell>
          <cell r="CN197">
            <v>18782.451999999583</v>
          </cell>
          <cell r="CO197">
            <v>-16488.329000003636</v>
          </cell>
          <cell r="CP197">
            <v>-21159.520000003278</v>
          </cell>
          <cell r="CQ197">
            <v>-6431.2300000041723</v>
          </cell>
          <cell r="CR197">
            <v>-188818.88109993935</v>
          </cell>
          <cell r="CS197">
            <v>-8870.3399999961257</v>
          </cell>
          <cell r="CT197">
            <v>-7522.0999999940395</v>
          </cell>
          <cell r="CU197">
            <v>-17671.336000002921</v>
          </cell>
          <cell r="CV197">
            <v>-11953.659000001848</v>
          </cell>
          <cell r="CW197">
            <v>-12717.30000000447</v>
          </cell>
          <cell r="CX197">
            <v>-11405.50909999758</v>
          </cell>
          <cell r="CY197">
            <v>-12755.579999998212</v>
          </cell>
          <cell r="CZ197">
            <v>-47253.64999999851</v>
          </cell>
          <cell r="DA197">
            <v>-12741.145999997854</v>
          </cell>
          <cell r="DB197">
            <v>-15617.51099999994</v>
          </cell>
          <cell r="DC197">
            <v>-20935.44999999553</v>
          </cell>
          <cell r="DD197">
            <v>-9375.3000000044703</v>
          </cell>
          <cell r="DE197">
            <v>-201968.90813994408</v>
          </cell>
          <cell r="DF197">
            <v>-10907.950039997697</v>
          </cell>
          <cell r="DG197">
            <v>-8906.9481000006199</v>
          </cell>
          <cell r="DH197">
            <v>-20748.263000003994</v>
          </cell>
          <cell r="DI197">
            <v>-14470.281000003219</v>
          </cell>
          <cell r="DJ197">
            <v>-12634.967000000179</v>
          </cell>
          <cell r="DK197">
            <v>-12968.184000000358</v>
          </cell>
          <cell r="DL197">
            <v>-12240.25</v>
          </cell>
          <cell r="DM197">
            <v>-47688.54999999702</v>
          </cell>
          <cell r="DN197">
            <v>-12506.046999998391</v>
          </cell>
          <cell r="DO197">
            <v>-17737.69999999553</v>
          </cell>
          <cell r="DP197">
            <v>-23486.344999998808</v>
          </cell>
          <cell r="DQ197">
            <v>-7673.4230000004172</v>
          </cell>
          <cell r="DR197">
            <v>-194749.30590009689</v>
          </cell>
          <cell r="DS197">
            <v>-16545.899000003934</v>
          </cell>
          <cell r="DT197">
            <v>98002.39999999851</v>
          </cell>
          <cell r="DU197">
            <v>-20634.367200002074</v>
          </cell>
          <cell r="DV197">
            <v>-23963.645999997854</v>
          </cell>
          <cell r="DW197">
            <v>-13325.689699992537</v>
          </cell>
          <cell r="DX197">
            <v>-19452.15000000596</v>
          </cell>
          <cell r="DY197">
            <v>-32656.94999999553</v>
          </cell>
          <cell r="DZ197">
            <v>-73570.360399991274</v>
          </cell>
          <cell r="EA197">
            <v>-37786.759999997914</v>
          </cell>
          <cell r="EB197">
            <v>-17766.633500002325</v>
          </cell>
          <cell r="EC197">
            <v>-22502.12009999156</v>
          </cell>
          <cell r="ED197">
            <v>-14547.130000002682</v>
          </cell>
        </row>
        <row r="199">
          <cell r="A199" t="str">
            <v>Wheeling &amp; U. of F. Expense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-5.4650000000001455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-1.4932999999991807</v>
          </cell>
          <cell r="L202">
            <v>0</v>
          </cell>
          <cell r="M202">
            <v>-16.680000000000291</v>
          </cell>
          <cell r="N202">
            <v>1.3260000000009313</v>
          </cell>
          <cell r="O202">
            <v>9.9103999999997541</v>
          </cell>
          <cell r="P202">
            <v>10.286000000000058</v>
          </cell>
          <cell r="Q202">
            <v>0</v>
          </cell>
          <cell r="R202">
            <v>-52.824200000002747</v>
          </cell>
          <cell r="S202">
            <v>0</v>
          </cell>
          <cell r="T202">
            <v>0</v>
          </cell>
          <cell r="U202">
            <v>-10.75409999999988</v>
          </cell>
          <cell r="V202">
            <v>-1.6748000000000047</v>
          </cell>
          <cell r="W202">
            <v>-7.2390000000000327</v>
          </cell>
          <cell r="X202">
            <v>-23.814000000000306</v>
          </cell>
          <cell r="Y202">
            <v>0</v>
          </cell>
          <cell r="Z202">
            <v>-11.947000000000116</v>
          </cell>
          <cell r="AA202">
            <v>-0.84200000000055297</v>
          </cell>
          <cell r="AB202">
            <v>0</v>
          </cell>
          <cell r="AC202">
            <v>3.6067000000002736</v>
          </cell>
          <cell r="AD202">
            <v>-0.15999999999985448</v>
          </cell>
          <cell r="AE202">
            <v>-7.6665599999832921</v>
          </cell>
          <cell r="AF202">
            <v>5.9360000000015134</v>
          </cell>
          <cell r="AG202">
            <v>7.1540000000004511</v>
          </cell>
          <cell r="AH202">
            <v>0</v>
          </cell>
          <cell r="AI202">
            <v>-7.3359999999979664E-2</v>
          </cell>
          <cell r="AJ202">
            <v>-4.2760000000000673</v>
          </cell>
          <cell r="AK202">
            <v>0</v>
          </cell>
          <cell r="AL202">
            <v>4.0810999999998785</v>
          </cell>
          <cell r="AM202">
            <v>-28.775499999999738</v>
          </cell>
          <cell r="AN202">
            <v>0</v>
          </cell>
          <cell r="AO202">
            <v>8.287199999999757</v>
          </cell>
          <cell r="AP202">
            <v>0</v>
          </cell>
          <cell r="AQ202">
            <v>0</v>
          </cell>
          <cell r="AR202">
            <v>-20.055100000026869</v>
          </cell>
          <cell r="AS202">
            <v>5.4320000000006985</v>
          </cell>
          <cell r="AT202">
            <v>4.1990000000005239</v>
          </cell>
          <cell r="AU202">
            <v>0</v>
          </cell>
          <cell r="AV202">
            <v>0</v>
          </cell>
          <cell r="AW202">
            <v>-1.6031000000002678</v>
          </cell>
          <cell r="AX202">
            <v>0</v>
          </cell>
          <cell r="AY202">
            <v>11.179000000000087</v>
          </cell>
          <cell r="AZ202">
            <v>-44.520000000000437</v>
          </cell>
          <cell r="BA202">
            <v>0</v>
          </cell>
          <cell r="BB202">
            <v>15.92200000000048</v>
          </cell>
          <cell r="BC202">
            <v>0.4709999999977299</v>
          </cell>
          <cell r="BD202">
            <v>-11.134999999998399</v>
          </cell>
          <cell r="BE202">
            <v>-1.8030000000144355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-1.8029999999998836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-4.4729999999981374</v>
          </cell>
          <cell r="CF202">
            <v>-4.4729999999981374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2.6380000000353903</v>
          </cell>
          <cell r="CS202">
            <v>2.6379999999990105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5.6400000000139698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0.90799999999944703</v>
          </cell>
          <cell r="DQ202">
            <v>4.7319999999999709</v>
          </cell>
          <cell r="DR202">
            <v>-2.7060000000055879</v>
          </cell>
          <cell r="DS202">
            <v>0</v>
          </cell>
          <cell r="DT202">
            <v>-2.7060000000055879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4">
          <cell r="A204" t="str">
            <v>Total Wheeling &amp; U. of F. Expense</v>
          </cell>
          <cell r="F204">
            <v>-5.4649999998509884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-1.493300000205636</v>
          </cell>
          <cell r="L204">
            <v>0</v>
          </cell>
          <cell r="M204">
            <v>-16.679999999701977</v>
          </cell>
          <cell r="N204">
            <v>1.3259999994188547</v>
          </cell>
          <cell r="O204">
            <v>9.9103999994695187</v>
          </cell>
          <cell r="P204">
            <v>10.286000000312924</v>
          </cell>
          <cell r="Q204">
            <v>0</v>
          </cell>
          <cell r="R204">
            <v>-52.824199989438057</v>
          </cell>
          <cell r="S204">
            <v>0</v>
          </cell>
          <cell r="T204">
            <v>0</v>
          </cell>
          <cell r="U204">
            <v>-10.754100000485778</v>
          </cell>
          <cell r="V204">
            <v>-1.6747999992221594</v>
          </cell>
          <cell r="W204">
            <v>-7.2390000000596046</v>
          </cell>
          <cell r="X204">
            <v>-23.813999999314547</v>
          </cell>
          <cell r="Y204">
            <v>0</v>
          </cell>
          <cell r="Z204">
            <v>-11.947000000625849</v>
          </cell>
          <cell r="AA204">
            <v>-0.84200000017881393</v>
          </cell>
          <cell r="AB204">
            <v>0</v>
          </cell>
          <cell r="AC204">
            <v>3.6067000012844801</v>
          </cell>
          <cell r="AD204">
            <v>-0.16000000014901161</v>
          </cell>
          <cell r="AE204">
            <v>-7.6665600091218948</v>
          </cell>
          <cell r="AF204">
            <v>5.9359999988228083</v>
          </cell>
          <cell r="AG204">
            <v>7.153999999165535</v>
          </cell>
          <cell r="AH204">
            <v>0</v>
          </cell>
          <cell r="AI204">
            <v>-7.3359999805688858E-2</v>
          </cell>
          <cell r="AJ204">
            <v>-4.2759999986737967</v>
          </cell>
          <cell r="AK204">
            <v>0</v>
          </cell>
          <cell r="AL204">
            <v>4.0811000000685453</v>
          </cell>
          <cell r="AM204">
            <v>-28.775499999523163</v>
          </cell>
          <cell r="AN204">
            <v>0</v>
          </cell>
          <cell r="AO204">
            <v>8.2872000001370907</v>
          </cell>
          <cell r="AP204">
            <v>0</v>
          </cell>
          <cell r="AQ204">
            <v>0</v>
          </cell>
          <cell r="AR204">
            <v>-20.055100008845329</v>
          </cell>
          <cell r="AS204">
            <v>5.4320000000298023</v>
          </cell>
          <cell r="AT204">
            <v>4.1989999990910292</v>
          </cell>
          <cell r="AU204">
            <v>0</v>
          </cell>
          <cell r="AV204">
            <v>0</v>
          </cell>
          <cell r="AW204">
            <v>-1.6030999999493361</v>
          </cell>
          <cell r="AX204">
            <v>0</v>
          </cell>
          <cell r="AY204">
            <v>11.178999999538064</v>
          </cell>
          <cell r="AZ204">
            <v>-44.52000000141561</v>
          </cell>
          <cell r="BA204">
            <v>0</v>
          </cell>
          <cell r="BB204">
            <v>15.92200000025332</v>
          </cell>
          <cell r="BC204">
            <v>0.47099999897181988</v>
          </cell>
          <cell r="BD204">
            <v>-11.134999999776483</v>
          </cell>
          <cell r="BE204">
            <v>-1.8029999881982803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-1.8029999993741512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-4.4729999899864197</v>
          </cell>
          <cell r="CF204">
            <v>-4.4729999992996454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2.6380000114440918</v>
          </cell>
          <cell r="CS204">
            <v>2.6380000002682209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5.6400000005960464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0.90799999982118607</v>
          </cell>
          <cell r="DQ204">
            <v>4.7320000007748604</v>
          </cell>
          <cell r="DR204">
            <v>-2.7060000002384186</v>
          </cell>
          <cell r="DS204">
            <v>0</v>
          </cell>
          <cell r="DT204">
            <v>-2.7060000002384186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</row>
        <row r="206">
          <cell r="A206" t="str">
            <v>Coal Fuel Burn Expense</v>
          </cell>
        </row>
        <row r="207">
          <cell r="F207">
            <v>-2464.2548325657845</v>
          </cell>
          <cell r="G207">
            <v>-894.54868121352047</v>
          </cell>
          <cell r="H207">
            <v>-1375.4909808961675</v>
          </cell>
          <cell r="I207">
            <v>-94.310247382614762</v>
          </cell>
          <cell r="J207">
            <v>-188.82030461169779</v>
          </cell>
          <cell r="K207">
            <v>-34.766913229133934</v>
          </cell>
          <cell r="L207">
            <v>-1224.4347372055054</v>
          </cell>
          <cell r="M207">
            <v>-1130.923729208298</v>
          </cell>
          <cell r="N207">
            <v>-678.95385721744969</v>
          </cell>
          <cell r="O207">
            <v>-224.98588676471263</v>
          </cell>
          <cell r="P207">
            <v>-1296.7659015133977</v>
          </cell>
          <cell r="Q207">
            <v>-1276.9847267437726</v>
          </cell>
          <cell r="R207">
            <v>-5267.2540200427175</v>
          </cell>
          <cell r="S207">
            <v>-822.22161334659904</v>
          </cell>
          <cell r="T207">
            <v>-496.75889139715582</v>
          </cell>
          <cell r="U207">
            <v>-389.64719026116654</v>
          </cell>
          <cell r="V207">
            <v>-198.74483274389058</v>
          </cell>
          <cell r="W207">
            <v>-169.64512203074992</v>
          </cell>
          <cell r="X207">
            <v>-99.681987762916833</v>
          </cell>
          <cell r="Y207">
            <v>-796.4239974655211</v>
          </cell>
          <cell r="Z207">
            <v>-482.51860743109137</v>
          </cell>
          <cell r="AA207">
            <v>-338.87748220842332</v>
          </cell>
          <cell r="AB207">
            <v>-146.324077275116</v>
          </cell>
          <cell r="AC207">
            <v>-896.93150893738493</v>
          </cell>
          <cell r="AD207">
            <v>-429.47870918083936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-20.528229135554284</v>
          </cell>
          <cell r="J208">
            <v>0</v>
          </cell>
          <cell r="K208">
            <v>-9.9240216899197549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-36.357838589698076</v>
          </cell>
          <cell r="S208">
            <v>0</v>
          </cell>
          <cell r="T208">
            <v>0</v>
          </cell>
          <cell r="U208">
            <v>-36.357838592492044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-7208.8587305638939</v>
          </cell>
          <cell r="AF208">
            <v>-761.37732779351063</v>
          </cell>
          <cell r="AG208">
            <v>-777.51022719079629</v>
          </cell>
          <cell r="AH208">
            <v>-330.56523139495403</v>
          </cell>
          <cell r="AI208">
            <v>-802.53214188036509</v>
          </cell>
          <cell r="AJ208">
            <v>-388.84798390429933</v>
          </cell>
          <cell r="AK208">
            <v>-1302.9969700505026</v>
          </cell>
          <cell r="AL208">
            <v>-312.60146019142121</v>
          </cell>
          <cell r="AM208">
            <v>-326.51873935898766</v>
          </cell>
          <cell r="AN208">
            <v>-318.46555684739724</v>
          </cell>
          <cell r="AO208">
            <v>-877.87649687682278</v>
          </cell>
          <cell r="AP208">
            <v>-724.6802885401994</v>
          </cell>
          <cell r="AQ208">
            <v>-284.88630653987639</v>
          </cell>
          <cell r="AR208">
            <v>-482.22889184579253</v>
          </cell>
          <cell r="AS208">
            <v>0</v>
          </cell>
          <cell r="AT208">
            <v>0</v>
          </cell>
          <cell r="AU208">
            <v>-1.8886249025817961</v>
          </cell>
          <cell r="AV208">
            <v>-91.733209564350545</v>
          </cell>
          <cell r="AW208">
            <v>-102.6666775388876</v>
          </cell>
          <cell r="AX208">
            <v>-248.09079505433328</v>
          </cell>
          <cell r="AY208">
            <v>0</v>
          </cell>
          <cell r="AZ208">
            <v>0</v>
          </cell>
          <cell r="BA208">
            <v>0</v>
          </cell>
          <cell r="BB208">
            <v>-37.849584786919877</v>
          </cell>
          <cell r="BC208">
            <v>0</v>
          </cell>
          <cell r="BD208">
            <v>0</v>
          </cell>
          <cell r="BE208">
            <v>-606.38302979245782</v>
          </cell>
          <cell r="BF208">
            <v>0</v>
          </cell>
          <cell r="BG208">
            <v>0</v>
          </cell>
          <cell r="BH208">
            <v>-64.947145047597587</v>
          </cell>
          <cell r="BI208">
            <v>-22.513961903052405</v>
          </cell>
          <cell r="BJ208">
            <v>-163.245880923816</v>
          </cell>
          <cell r="BK208">
            <v>0</v>
          </cell>
          <cell r="BL208">
            <v>0</v>
          </cell>
          <cell r="BM208">
            <v>-101.62734258384444</v>
          </cell>
          <cell r="BN208">
            <v>-96.660642024129629</v>
          </cell>
          <cell r="BO208">
            <v>-122.3983726282604</v>
          </cell>
          <cell r="BP208">
            <v>-34.989684680942446</v>
          </cell>
          <cell r="BQ208">
            <v>0</v>
          </cell>
          <cell r="BR208">
            <v>-678.84876287728548</v>
          </cell>
          <cell r="BS208">
            <v>0</v>
          </cell>
          <cell r="BT208">
            <v>-17.189767043571919</v>
          </cell>
          <cell r="BU208">
            <v>-62.022176579106599</v>
          </cell>
          <cell r="BV208">
            <v>-117.20052677695639</v>
          </cell>
          <cell r="BW208">
            <v>-60.525089558330365</v>
          </cell>
          <cell r="BX208">
            <v>-265.78641359880567</v>
          </cell>
          <cell r="BY208">
            <v>0</v>
          </cell>
          <cell r="BZ208">
            <v>0</v>
          </cell>
          <cell r="CA208">
            <v>0</v>
          </cell>
          <cell r="CB208">
            <v>-156.1247893194668</v>
          </cell>
          <cell r="CC208">
            <v>0</v>
          </cell>
          <cell r="CD208">
            <v>0</v>
          </cell>
          <cell r="CE208">
            <v>-772.17224537953734</v>
          </cell>
          <cell r="CF208">
            <v>0</v>
          </cell>
          <cell r="CG208">
            <v>0</v>
          </cell>
          <cell r="CH208">
            <v>-103.44258542731404</v>
          </cell>
          <cell r="CI208">
            <v>-124.50740610575303</v>
          </cell>
          <cell r="CJ208">
            <v>0</v>
          </cell>
          <cell r="CK208">
            <v>-93.257846885826439</v>
          </cell>
          <cell r="CL208">
            <v>0</v>
          </cell>
          <cell r="CM208">
            <v>-42.19781229714863</v>
          </cell>
          <cell r="CN208">
            <v>-101.5201648992952</v>
          </cell>
          <cell r="CO208">
            <v>-26.177641231101006</v>
          </cell>
          <cell r="CP208">
            <v>-281.06878853170201</v>
          </cell>
          <cell r="CQ208">
            <v>0</v>
          </cell>
          <cell r="CR208">
            <v>-249.14065938442945</v>
          </cell>
          <cell r="CS208">
            <v>0</v>
          </cell>
          <cell r="CT208">
            <v>0</v>
          </cell>
          <cell r="CU208">
            <v>0</v>
          </cell>
          <cell r="CV208">
            <v>-147.31493189395405</v>
          </cell>
          <cell r="CW208">
            <v>0</v>
          </cell>
          <cell r="CX208">
            <v>-32.681024256628007</v>
          </cell>
          <cell r="CY208">
            <v>0</v>
          </cell>
          <cell r="CZ208">
            <v>0</v>
          </cell>
          <cell r="DA208">
            <v>-69.144703235477209</v>
          </cell>
          <cell r="DB208">
            <v>0</v>
          </cell>
          <cell r="DC208">
            <v>0</v>
          </cell>
          <cell r="DD208">
            <v>0</v>
          </cell>
          <cell r="DE208">
            <v>-419.09542251378298</v>
          </cell>
          <cell r="DF208">
            <v>0</v>
          </cell>
          <cell r="DG208">
            <v>-62.37138510029763</v>
          </cell>
          <cell r="DH208">
            <v>-106.28810292412527</v>
          </cell>
          <cell r="DI208">
            <v>-80.783497417811304</v>
          </cell>
          <cell r="DJ208">
            <v>-13.9012866494013</v>
          </cell>
          <cell r="DK208">
            <v>-78.442974665435031</v>
          </cell>
          <cell r="DL208">
            <v>0</v>
          </cell>
          <cell r="DM208">
            <v>0</v>
          </cell>
          <cell r="DN208">
            <v>-15.107010491658002</v>
          </cell>
          <cell r="DO208">
            <v>-62.201165263308212</v>
          </cell>
          <cell r="DP208">
            <v>0</v>
          </cell>
          <cell r="DQ208">
            <v>0</v>
          </cell>
          <cell r="DR208">
            <v>-246.83643800765276</v>
          </cell>
          <cell r="DS208">
            <v>-74.501440625404939</v>
          </cell>
          <cell r="DT208">
            <v>0</v>
          </cell>
          <cell r="DU208">
            <v>-79.280491157667711</v>
          </cell>
          <cell r="DV208">
            <v>-32.661918607307598</v>
          </cell>
          <cell r="DW208">
            <v>0</v>
          </cell>
          <cell r="DX208">
            <v>0</v>
          </cell>
          <cell r="DY208">
            <v>-2.3438655477948487</v>
          </cell>
          <cell r="DZ208">
            <v>0</v>
          </cell>
          <cell r="EA208">
            <v>0</v>
          </cell>
          <cell r="EB208">
            <v>-58.04872207227163</v>
          </cell>
          <cell r="EC208">
            <v>0</v>
          </cell>
          <cell r="ED208">
            <v>0</v>
          </cell>
        </row>
        <row r="209">
          <cell r="F209">
            <v>-210.20638841250911</v>
          </cell>
          <cell r="G209">
            <v>-174.82442107610404</v>
          </cell>
          <cell r="H209">
            <v>-68.345553548075259</v>
          </cell>
          <cell r="I209">
            <v>0</v>
          </cell>
          <cell r="J209">
            <v>0</v>
          </cell>
          <cell r="K209">
            <v>0</v>
          </cell>
          <cell r="L209">
            <v>-110.19406172120944</v>
          </cell>
          <cell r="M209">
            <v>-42.759782219305634</v>
          </cell>
          <cell r="N209">
            <v>0</v>
          </cell>
          <cell r="O209">
            <v>0</v>
          </cell>
          <cell r="P209">
            <v>-428.19365523103625</v>
          </cell>
          <cell r="Q209">
            <v>-187.93274775752798</v>
          </cell>
          <cell r="R209">
            <v>-1439.6627302058041</v>
          </cell>
          <cell r="S209">
            <v>-383.81615898385644</v>
          </cell>
          <cell r="T209">
            <v>-71.418730156728998</v>
          </cell>
          <cell r="U209">
            <v>-20.751108817756176</v>
          </cell>
          <cell r="V209">
            <v>0</v>
          </cell>
          <cell r="W209">
            <v>-302.02187441824935</v>
          </cell>
          <cell r="X209">
            <v>0</v>
          </cell>
          <cell r="Y209">
            <v>-164.62017301190645</v>
          </cell>
          <cell r="Z209">
            <v>0</v>
          </cell>
          <cell r="AA209">
            <v>0</v>
          </cell>
          <cell r="AB209">
            <v>0</v>
          </cell>
          <cell r="AC209">
            <v>-270.59763314947486</v>
          </cell>
          <cell r="AD209">
            <v>-226.43705166876316</v>
          </cell>
          <cell r="AE209">
            <v>-2978.8198687247932</v>
          </cell>
          <cell r="AF209">
            <v>-303.107223007828</v>
          </cell>
          <cell r="AG209">
            <v>-70.612903323490173</v>
          </cell>
          <cell r="AH209">
            <v>-131.82789992843755</v>
          </cell>
          <cell r="AI209">
            <v>0</v>
          </cell>
          <cell r="AJ209">
            <v>-242.30771280545741</v>
          </cell>
          <cell r="AK209">
            <v>-378.38940209033899</v>
          </cell>
          <cell r="AL209">
            <v>-316.48192814830691</v>
          </cell>
          <cell r="AM209">
            <v>-227.44912765640765</v>
          </cell>
          <cell r="AN209">
            <v>-173.35675509134308</v>
          </cell>
          <cell r="AO209">
            <v>-171.75416468223557</v>
          </cell>
          <cell r="AP209">
            <v>-296.77600163943134</v>
          </cell>
          <cell r="AQ209">
            <v>-666.75675034988672</v>
          </cell>
          <cell r="AR209">
            <v>-3509.5957048162818</v>
          </cell>
          <cell r="AS209">
            <v>-213.97929747914895</v>
          </cell>
          <cell r="AT209">
            <v>-284.47776175825857</v>
          </cell>
          <cell r="AU209">
            <v>-170.3595086382702</v>
          </cell>
          <cell r="AV209">
            <v>-78.697369033237919</v>
          </cell>
          <cell r="AW209">
            <v>-312.38634887733497</v>
          </cell>
          <cell r="AX209">
            <v>-181.20387280895375</v>
          </cell>
          <cell r="AY209">
            <v>-468.26651094295084</v>
          </cell>
          <cell r="AZ209">
            <v>-236.51618838030845</v>
          </cell>
          <cell r="BA209">
            <v>-743.77798277256079</v>
          </cell>
          <cell r="BB209">
            <v>-129.06206966680475</v>
          </cell>
          <cell r="BC209">
            <v>-288.83974064223003</v>
          </cell>
          <cell r="BD209">
            <v>-402.02905381435994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-31.169735574163496</v>
          </cell>
          <cell r="J210">
            <v>-147.52088592574</v>
          </cell>
          <cell r="K210">
            <v>-119.76157943345606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-1170.4282718524337</v>
          </cell>
          <cell r="S210">
            <v>0</v>
          </cell>
          <cell r="T210">
            <v>0</v>
          </cell>
          <cell r="U210">
            <v>-80.568243467248976</v>
          </cell>
          <cell r="V210">
            <v>-32.538949582725763</v>
          </cell>
          <cell r="W210">
            <v>-605.45615103002638</v>
          </cell>
          <cell r="X210">
            <v>-270.09173462260514</v>
          </cell>
          <cell r="Y210">
            <v>-38.443938542157412</v>
          </cell>
          <cell r="Z210">
            <v>0</v>
          </cell>
          <cell r="AA210">
            <v>0</v>
          </cell>
          <cell r="AB210">
            <v>-143.32925460208207</v>
          </cell>
          <cell r="AC210">
            <v>0</v>
          </cell>
          <cell r="AD210">
            <v>0</v>
          </cell>
          <cell r="AE210">
            <v>-13599.076643764973</v>
          </cell>
          <cell r="AF210">
            <v>-85.634897469542921</v>
          </cell>
          <cell r="AG210">
            <v>-349.91901700012386</v>
          </cell>
          <cell r="AH210">
            <v>-753.81966149155051</v>
          </cell>
          <cell r="AI210">
            <v>-1211.9031905829906</v>
          </cell>
          <cell r="AJ210">
            <v>-2333.5090274703689</v>
          </cell>
          <cell r="AK210">
            <v>-3254.3049990283325</v>
          </cell>
          <cell r="AL210">
            <v>-854.44821316003799</v>
          </cell>
          <cell r="AM210">
            <v>-668.67672583088279</v>
          </cell>
          <cell r="AN210">
            <v>-1297.0461262417957</v>
          </cell>
          <cell r="AO210">
            <v>-1932.0570110660046</v>
          </cell>
          <cell r="AP210">
            <v>-827.56920891441405</v>
          </cell>
          <cell r="AQ210">
            <v>-30.188565499149263</v>
          </cell>
          <cell r="AR210">
            <v>-1770.1013534516096</v>
          </cell>
          <cell r="AS210">
            <v>0</v>
          </cell>
          <cell r="AT210">
            <v>-8.2448535654693842</v>
          </cell>
          <cell r="AU210">
            <v>-67.974237174727023</v>
          </cell>
          <cell r="AV210">
            <v>-272.76723880041391</v>
          </cell>
          <cell r="AW210">
            <v>-911.17083087470382</v>
          </cell>
          <cell r="AX210">
            <v>-344.29134348407388</v>
          </cell>
          <cell r="AY210">
            <v>0</v>
          </cell>
          <cell r="AZ210">
            <v>0</v>
          </cell>
          <cell r="BA210">
            <v>-110.91618283092976</v>
          </cell>
          <cell r="BB210">
            <v>-28.398940061219037</v>
          </cell>
          <cell r="BC210">
            <v>-26.337726668454707</v>
          </cell>
          <cell r="BD210">
            <v>0</v>
          </cell>
          <cell r="BE210">
            <v>-1304.824257902801</v>
          </cell>
          <cell r="BF210">
            <v>0</v>
          </cell>
          <cell r="BG210">
            <v>-34.526616609655321</v>
          </cell>
          <cell r="BH210">
            <v>-153.37333772704005</v>
          </cell>
          <cell r="BI210">
            <v>-75.794144080020487</v>
          </cell>
          <cell r="BJ210">
            <v>-632.5182212870568</v>
          </cell>
          <cell r="BK210">
            <v>-274.02859590575099</v>
          </cell>
          <cell r="BL210">
            <v>-63.604134542867541</v>
          </cell>
          <cell r="BM210">
            <v>-33.046904467977583</v>
          </cell>
          <cell r="BN210">
            <v>0</v>
          </cell>
          <cell r="BO210">
            <v>-37.93230327963829</v>
          </cell>
          <cell r="BP210">
            <v>0</v>
          </cell>
          <cell r="BQ210">
            <v>0</v>
          </cell>
          <cell r="BR210">
            <v>-1315.9165244027972</v>
          </cell>
          <cell r="BS210">
            <v>0</v>
          </cell>
          <cell r="BT210">
            <v>0</v>
          </cell>
          <cell r="BU210">
            <v>-6.7613929845392704</v>
          </cell>
          <cell r="BV210">
            <v>-208.86798648163676</v>
          </cell>
          <cell r="BW210">
            <v>-733.31585513800383</v>
          </cell>
          <cell r="BX210">
            <v>-274.16785669419914</v>
          </cell>
          <cell r="BY210">
            <v>0</v>
          </cell>
          <cell r="BZ210">
            <v>0</v>
          </cell>
          <cell r="CA210">
            <v>-77.61741678789258</v>
          </cell>
          <cell r="CB210">
            <v>-15.186016326770186</v>
          </cell>
          <cell r="CC210">
            <v>0</v>
          </cell>
          <cell r="CD210">
            <v>0</v>
          </cell>
          <cell r="CE210">
            <v>-851.41648390889168</v>
          </cell>
          <cell r="CF210">
            <v>0</v>
          </cell>
          <cell r="CG210">
            <v>-31.655307513661683</v>
          </cell>
          <cell r="CH210">
            <v>-67.514835554175079</v>
          </cell>
          <cell r="CI210">
            <v>-2.1021102657541633</v>
          </cell>
          <cell r="CJ210">
            <v>-536.78003871906549</v>
          </cell>
          <cell r="CK210">
            <v>-192.40491597633809</v>
          </cell>
          <cell r="CL210">
            <v>0</v>
          </cell>
          <cell r="CM210">
            <v>0</v>
          </cell>
          <cell r="CN210">
            <v>-16.445921481586993</v>
          </cell>
          <cell r="CO210">
            <v>-4.5133543908596039</v>
          </cell>
          <cell r="CP210">
            <v>0</v>
          </cell>
          <cell r="CQ210">
            <v>0</v>
          </cell>
          <cell r="CR210">
            <v>-841.18816462159157</v>
          </cell>
          <cell r="CS210">
            <v>-30.185116198845208</v>
          </cell>
          <cell r="CT210">
            <v>-28.663177565671504</v>
          </cell>
          <cell r="CU210">
            <v>-10.006746505387127</v>
          </cell>
          <cell r="CV210">
            <v>-65.506775277666748</v>
          </cell>
          <cell r="CW210">
            <v>-363.3628483498469</v>
          </cell>
          <cell r="CX210">
            <v>-128.09650151431561</v>
          </cell>
          <cell r="CY210">
            <v>0</v>
          </cell>
          <cell r="CZ210">
            <v>0</v>
          </cell>
          <cell r="DA210">
            <v>-151.50899079907686</v>
          </cell>
          <cell r="DB210">
            <v>-63.858008425682783</v>
          </cell>
          <cell r="DC210">
            <v>0</v>
          </cell>
          <cell r="DD210">
            <v>0</v>
          </cell>
          <cell r="DE210">
            <v>-1117.7050539404154</v>
          </cell>
          <cell r="DF210">
            <v>0</v>
          </cell>
          <cell r="DG210">
            <v>0</v>
          </cell>
          <cell r="DH210">
            <v>-6.4374192990362644</v>
          </cell>
          <cell r="DI210">
            <v>-61.773215500637889</v>
          </cell>
          <cell r="DJ210">
            <v>-614.350884267129</v>
          </cell>
          <cell r="DK210">
            <v>-303.33900032937527</v>
          </cell>
          <cell r="DL210">
            <v>0</v>
          </cell>
          <cell r="DM210">
            <v>0</v>
          </cell>
          <cell r="DN210">
            <v>-121.40062456857413</v>
          </cell>
          <cell r="DO210">
            <v>-10.403909978456795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1">
          <cell r="F211">
            <v>-94.488973544212058</v>
          </cell>
          <cell r="G211">
            <v>-100.25454304483719</v>
          </cell>
          <cell r="H211">
            <v>0</v>
          </cell>
          <cell r="I211">
            <v>0</v>
          </cell>
          <cell r="J211">
            <v>0</v>
          </cell>
          <cell r="K211">
            <v>-13.542866489151493</v>
          </cell>
          <cell r="L211">
            <v>-349.08656775637064</v>
          </cell>
          <cell r="M211">
            <v>-161.85073519323487</v>
          </cell>
          <cell r="N211">
            <v>-208.32786199566908</v>
          </cell>
          <cell r="O211">
            <v>-105.97241179086268</v>
          </cell>
          <cell r="P211">
            <v>-221.24854472582228</v>
          </cell>
          <cell r="Q211">
            <v>-526.20154450554401</v>
          </cell>
          <cell r="R211">
            <v>-1507.1683646403253</v>
          </cell>
          <cell r="S211">
            <v>-394.2612613796955</v>
          </cell>
          <cell r="T211">
            <v>-39.854790459154174</v>
          </cell>
          <cell r="U211">
            <v>-97.873956734954845</v>
          </cell>
          <cell r="V211">
            <v>-22.246579119819216</v>
          </cell>
          <cell r="W211">
            <v>-87.953125552274287</v>
          </cell>
          <cell r="X211">
            <v>-214.04638427973259</v>
          </cell>
          <cell r="Y211">
            <v>-80.918634130968712</v>
          </cell>
          <cell r="Z211">
            <v>-141.10750135465059</v>
          </cell>
          <cell r="AA211">
            <v>-68.4983602152206</v>
          </cell>
          <cell r="AB211">
            <v>0</v>
          </cell>
          <cell r="AC211">
            <v>-36.161682462785393</v>
          </cell>
          <cell r="AD211">
            <v>-324.24608895194251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-9598.6453640852123</v>
          </cell>
          <cell r="G212">
            <v>-6776.5366783495992</v>
          </cell>
          <cell r="H212">
            <v>-10056.018141966313</v>
          </cell>
          <cell r="I212">
            <v>-4614.8361834008247</v>
          </cell>
          <cell r="J212">
            <v>-3507.5829768851399</v>
          </cell>
          <cell r="K212">
            <v>-4310.8679397180676</v>
          </cell>
          <cell r="L212">
            <v>-11868.798519918695</v>
          </cell>
          <cell r="M212">
            <v>-14437.071162687615</v>
          </cell>
          <cell r="N212">
            <v>-15038.490463960916</v>
          </cell>
          <cell r="O212">
            <v>-4913.6240996802226</v>
          </cell>
          <cell r="P212">
            <v>-13585.325072493404</v>
          </cell>
          <cell r="Q212">
            <v>-12304.447344155982</v>
          </cell>
          <cell r="R212">
            <v>-102101.57569156587</v>
          </cell>
          <cell r="S212">
            <v>-13784.192364035174</v>
          </cell>
          <cell r="T212">
            <v>-12652.187687581405</v>
          </cell>
          <cell r="U212">
            <v>-8043.5012997370213</v>
          </cell>
          <cell r="V212">
            <v>-2978.9471243415028</v>
          </cell>
          <cell r="W212">
            <v>-3444.2170572625473</v>
          </cell>
          <cell r="X212">
            <v>-3052.0351783093065</v>
          </cell>
          <cell r="Y212">
            <v>-12525.633448248729</v>
          </cell>
          <cell r="Z212">
            <v>-9911.4282459914684</v>
          </cell>
          <cell r="AA212">
            <v>-12622.039504054934</v>
          </cell>
          <cell r="AB212">
            <v>-6234.712485239841</v>
          </cell>
          <cell r="AC212">
            <v>-6479.321560755372</v>
          </cell>
          <cell r="AD212">
            <v>-10373.359735989943</v>
          </cell>
          <cell r="AE212">
            <v>-46075.845858603716</v>
          </cell>
          <cell r="AF212">
            <v>-4446.4268360864371</v>
          </cell>
          <cell r="AG212">
            <v>-4583.0089805610478</v>
          </cell>
          <cell r="AH212">
            <v>-2632.2426087222993</v>
          </cell>
          <cell r="AI212">
            <v>-1956.9442226532847</v>
          </cell>
          <cell r="AJ212">
            <v>-1419.260810604319</v>
          </cell>
          <cell r="AK212">
            <v>-1702.5238773524761</v>
          </cell>
          <cell r="AL212">
            <v>-4981.8724507819861</v>
          </cell>
          <cell r="AM212">
            <v>-4713.7192977908999</v>
          </cell>
          <cell r="AN212">
            <v>-6442.5612021414563</v>
          </cell>
          <cell r="AO212">
            <v>-3287.7642215993255</v>
          </cell>
          <cell r="AP212">
            <v>-3377.4482540078461</v>
          </cell>
          <cell r="AQ212">
            <v>-6532.073096293956</v>
          </cell>
          <cell r="AR212">
            <v>-56265.283767148852</v>
          </cell>
          <cell r="AS212">
            <v>-4680.9514634665102</v>
          </cell>
          <cell r="AT212">
            <v>-4672.8473231196404</v>
          </cell>
          <cell r="AU212">
            <v>-2186.7807100825012</v>
          </cell>
          <cell r="AV212">
            <v>-1485.0634579313919</v>
          </cell>
          <cell r="AW212">
            <v>-1707.0358619894832</v>
          </cell>
          <cell r="AX212">
            <v>-2713.3674893714488</v>
          </cell>
          <cell r="AY212">
            <v>-7663.8829210754484</v>
          </cell>
          <cell r="AZ212">
            <v>-6070.3860653210431</v>
          </cell>
          <cell r="BA212">
            <v>-8983.6421763096005</v>
          </cell>
          <cell r="BB212">
            <v>-3684.0408992348239</v>
          </cell>
          <cell r="BC212">
            <v>-4466.9211169462651</v>
          </cell>
          <cell r="BD212">
            <v>-7950.3642822820693</v>
          </cell>
          <cell r="BE212">
            <v>-62460.427719131112</v>
          </cell>
          <cell r="BF212">
            <v>-5325.6160517055541</v>
          </cell>
          <cell r="BG212">
            <v>-3239.21767844446</v>
          </cell>
          <cell r="BH212">
            <v>-3955.2095932047814</v>
          </cell>
          <cell r="BI212">
            <v>-2378.9735398162156</v>
          </cell>
          <cell r="BJ212">
            <v>-1659.9027565028518</v>
          </cell>
          <cell r="BK212">
            <v>-2647.7236363049597</v>
          </cell>
          <cell r="BL212">
            <v>-7767.4274389315397</v>
          </cell>
          <cell r="BM212">
            <v>-5823.6075422018766</v>
          </cell>
          <cell r="BN212">
            <v>-7881.6968556316569</v>
          </cell>
          <cell r="BO212">
            <v>-5728.6792057994753</v>
          </cell>
          <cell r="BP212">
            <v>-7506.5501539707184</v>
          </cell>
          <cell r="BQ212">
            <v>-8545.8232666086406</v>
          </cell>
          <cell r="BR212">
            <v>-71483.604698210955</v>
          </cell>
          <cell r="BS212">
            <v>-6793.7905904650688</v>
          </cell>
          <cell r="BT212">
            <v>-3502.0224652905017</v>
          </cell>
          <cell r="BU212">
            <v>-3312.9835480451584</v>
          </cell>
          <cell r="BV212">
            <v>-2676.6897408245131</v>
          </cell>
          <cell r="BW212">
            <v>-1945.2748435847461</v>
          </cell>
          <cell r="BX212">
            <v>-3866.0622339043766</v>
          </cell>
          <cell r="BY212">
            <v>-6348.7944569531828</v>
          </cell>
          <cell r="BZ212">
            <v>-8157.6995176896453</v>
          </cell>
          <cell r="CA212">
            <v>-9908.6790855247527</v>
          </cell>
          <cell r="CB212">
            <v>-6988.6347229219973</v>
          </cell>
          <cell r="CC212">
            <v>-6010.2976352842525</v>
          </cell>
          <cell r="CD212">
            <v>-11972.675857709721</v>
          </cell>
          <cell r="CE212">
            <v>-97122.380290284753</v>
          </cell>
          <cell r="CF212">
            <v>-10467.908948110417</v>
          </cell>
          <cell r="CG212">
            <v>-6303.8449148815125</v>
          </cell>
          <cell r="CH212">
            <v>-3308.9569858461618</v>
          </cell>
          <cell r="CI212">
            <v>-3633.3042810186744</v>
          </cell>
          <cell r="CJ212">
            <v>-1792.5671551469713</v>
          </cell>
          <cell r="CK212">
            <v>-3461.5411429991946</v>
          </cell>
          <cell r="CL212">
            <v>-11537.481505274773</v>
          </cell>
          <cell r="CM212">
            <v>-14131.62409934029</v>
          </cell>
          <cell r="CN212">
            <v>-1811.0891764461994</v>
          </cell>
          <cell r="CO212">
            <v>-8139.5170944239944</v>
          </cell>
          <cell r="CP212">
            <v>-13463.220722028986</v>
          </cell>
          <cell r="CQ212">
            <v>-19071.324264774099</v>
          </cell>
          <cell r="CR212">
            <v>-141359.57279019058</v>
          </cell>
          <cell r="CS212">
            <v>-12810.800783699378</v>
          </cell>
          <cell r="CT212">
            <v>-8711.2933902945369</v>
          </cell>
          <cell r="CU212">
            <v>-7355.8007959770039</v>
          </cell>
          <cell r="CV212">
            <v>-6120.9195533953607</v>
          </cell>
          <cell r="CW212">
            <v>-2604.2249638643116</v>
          </cell>
          <cell r="CX212">
            <v>-6637.7583740623668</v>
          </cell>
          <cell r="CY212">
            <v>-17735.835344281048</v>
          </cell>
          <cell r="CZ212">
            <v>-17942.96296598576</v>
          </cell>
          <cell r="DA212">
            <v>-12939.935905873775</v>
          </cell>
          <cell r="DB212">
            <v>-6914.6956756785512</v>
          </cell>
          <cell r="DC212">
            <v>-17348.856166277081</v>
          </cell>
          <cell r="DD212">
            <v>-24236.488870801404</v>
          </cell>
          <cell r="DE212">
            <v>-139630.7843439132</v>
          </cell>
          <cell r="DF212">
            <v>-14968.584260134026</v>
          </cell>
          <cell r="DG212">
            <v>-10926.536212051287</v>
          </cell>
          <cell r="DH212">
            <v>-8154.4969546254724</v>
          </cell>
          <cell r="DI212">
            <v>-6605.4598390376195</v>
          </cell>
          <cell r="DJ212">
            <v>-2874.8253836873919</v>
          </cell>
          <cell r="DK212">
            <v>-7505.3512833248824</v>
          </cell>
          <cell r="DL212">
            <v>-15606.46928575635</v>
          </cell>
          <cell r="DM212">
            <v>-18415.520277816802</v>
          </cell>
          <cell r="DN212">
            <v>-15147.314275868237</v>
          </cell>
          <cell r="DO212">
            <v>-7858.0102643072605</v>
          </cell>
          <cell r="DP212">
            <v>-14421.919193701819</v>
          </cell>
          <cell r="DQ212">
            <v>-17146.297113599256</v>
          </cell>
          <cell r="DR212">
            <v>-103500.77302104235</v>
          </cell>
          <cell r="DS212">
            <v>-13587.147306077182</v>
          </cell>
          <cell r="DT212">
            <v>21192.134541554376</v>
          </cell>
          <cell r="DU212">
            <v>-8650.6897728610784</v>
          </cell>
          <cell r="DV212">
            <v>-7150.6941453143954</v>
          </cell>
          <cell r="DW212">
            <v>-4224.3212086167186</v>
          </cell>
          <cell r="DX212">
            <v>-16169.609850207344</v>
          </cell>
          <cell r="DY212">
            <v>-9195.7967010736465</v>
          </cell>
          <cell r="DZ212">
            <v>-10736.900367734954</v>
          </cell>
          <cell r="EA212">
            <v>-13861.872600132599</v>
          </cell>
          <cell r="EB212">
            <v>-11149.548058805987</v>
          </cell>
          <cell r="EC212">
            <v>-13385.413410440087</v>
          </cell>
          <cell r="ED212">
            <v>-16580.914141310379</v>
          </cell>
        </row>
        <row r="213">
          <cell r="F213">
            <v>-60.447493201121688</v>
          </cell>
          <cell r="G213">
            <v>-70.036553369835019</v>
          </cell>
          <cell r="H213">
            <v>-386.1113973390311</v>
          </cell>
          <cell r="I213">
            <v>-180.85695757158101</v>
          </cell>
          <cell r="J213">
            <v>-2469.729205172509</v>
          </cell>
          <cell r="K213">
            <v>-1250.0978563949466</v>
          </cell>
          <cell r="L213">
            <v>-89.578815225511789</v>
          </cell>
          <cell r="M213">
            <v>-179.8859135042876</v>
          </cell>
          <cell r="N213">
            <v>0</v>
          </cell>
          <cell r="O213">
            <v>-1834.1808629930019</v>
          </cell>
          <cell r="P213">
            <v>-16.750510163605213</v>
          </cell>
          <cell r="Q213">
            <v>0</v>
          </cell>
          <cell r="R213">
            <v>-17984.116155147552</v>
          </cell>
          <cell r="S213">
            <v>-23.114423215389252</v>
          </cell>
          <cell r="T213">
            <v>-320.31724381819367</v>
          </cell>
          <cell r="U213">
            <v>-672.14309612475336</v>
          </cell>
          <cell r="V213">
            <v>-839.66183700412512</v>
          </cell>
          <cell r="W213">
            <v>-3318.1362799685448</v>
          </cell>
          <cell r="X213">
            <v>-7027.1496219933033</v>
          </cell>
          <cell r="Y213">
            <v>-217.76219765841961</v>
          </cell>
          <cell r="Z213">
            <v>-329.68466796539724</v>
          </cell>
          <cell r="AA213">
            <v>0</v>
          </cell>
          <cell r="AB213">
            <v>-2013.6312266197056</v>
          </cell>
          <cell r="AC213">
            <v>-2152.8043853472918</v>
          </cell>
          <cell r="AD213">
            <v>-1069.7111754268408</v>
          </cell>
          <cell r="AE213">
            <v>-29157.486473843455</v>
          </cell>
          <cell r="AF213">
            <v>-1700.1410734429955</v>
          </cell>
          <cell r="AG213">
            <v>-1822.4419768825173</v>
          </cell>
          <cell r="AH213">
            <v>-3250.4239112641662</v>
          </cell>
          <cell r="AI213">
            <v>-3046.6703622620553</v>
          </cell>
          <cell r="AJ213">
            <v>-2872.7909123096615</v>
          </cell>
          <cell r="AK213">
            <v>-3260.9103297032416</v>
          </cell>
          <cell r="AL213">
            <v>-708.80872551910579</v>
          </cell>
          <cell r="AM213">
            <v>-1218.2535655722022</v>
          </cell>
          <cell r="AN213">
            <v>-337.88215696066618</v>
          </cell>
          <cell r="AO213">
            <v>-5003.2409471049905</v>
          </cell>
          <cell r="AP213">
            <v>-3483.3199487216771</v>
          </cell>
          <cell r="AQ213">
            <v>-2452.6025641001761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-136853.25948520005</v>
          </cell>
          <cell r="BS213">
            <v>-15961.528314635158</v>
          </cell>
          <cell r="BT213">
            <v>-10284.923815074377</v>
          </cell>
          <cell r="BU213">
            <v>-10799.083121979609</v>
          </cell>
          <cell r="BV213">
            <v>-6341.748627343215</v>
          </cell>
          <cell r="BW213">
            <v>-2744.9503816273063</v>
          </cell>
          <cell r="BX213">
            <v>-13709.498965875246</v>
          </cell>
          <cell r="BY213">
            <v>-11366.338113976642</v>
          </cell>
          <cell r="BZ213">
            <v>-15950.136876741424</v>
          </cell>
          <cell r="CA213">
            <v>-10484.949741455726</v>
          </cell>
          <cell r="CB213">
            <v>-9500.0730518121272</v>
          </cell>
          <cell r="CC213">
            <v>-18133.817598143592</v>
          </cell>
          <cell r="CD213">
            <v>-11576.210876500234</v>
          </cell>
          <cell r="CE213">
            <v>-110184.5218256861</v>
          </cell>
          <cell r="CF213">
            <v>-12643.602958677337</v>
          </cell>
          <cell r="CG213">
            <v>-10398.684414938092</v>
          </cell>
          <cell r="CH213">
            <v>-11324.564840784296</v>
          </cell>
          <cell r="CI213">
            <v>-9360.162132714875</v>
          </cell>
          <cell r="CJ213">
            <v>-4907.5423897048458</v>
          </cell>
          <cell r="CK213">
            <v>-14145.164436126128</v>
          </cell>
          <cell r="CL213">
            <v>-11786.218283819035</v>
          </cell>
          <cell r="CM213">
            <v>-11867.977662878111</v>
          </cell>
          <cell r="CN213">
            <v>10461.241227977909</v>
          </cell>
          <cell r="CO213">
            <v>-10688.108657529578</v>
          </cell>
          <cell r="CP213">
            <v>-13122.281357156113</v>
          </cell>
          <cell r="CQ213">
            <v>-10401.455919317901</v>
          </cell>
          <cell r="CR213">
            <v>-127351.58735187352</v>
          </cell>
          <cell r="CS213">
            <v>-14922.342922346666</v>
          </cell>
          <cell r="CT213">
            <v>-12128.335178269073</v>
          </cell>
          <cell r="CU213">
            <v>-12374.39836028032</v>
          </cell>
          <cell r="CV213">
            <v>-7977.4080482590944</v>
          </cell>
          <cell r="CW213">
            <v>-5606.4702267991379</v>
          </cell>
          <cell r="CX213">
            <v>-11733.245020709932</v>
          </cell>
          <cell r="CY213">
            <v>-4935.9480558298528</v>
          </cell>
          <cell r="CZ213">
            <v>-8885.6590031385422</v>
          </cell>
          <cell r="DA213">
            <v>-10155.067209018394</v>
          </cell>
          <cell r="DB213">
            <v>-13801.167939817533</v>
          </cell>
          <cell r="DC213">
            <v>-13223.316338200122</v>
          </cell>
          <cell r="DD213">
            <v>-11608.229049207643</v>
          </cell>
          <cell r="DE213">
            <v>-131498.22618335485</v>
          </cell>
          <cell r="DF213">
            <v>-14267.614783791825</v>
          </cell>
          <cell r="DG213">
            <v>-12995.663321161643</v>
          </cell>
          <cell r="DH213">
            <v>-10815.756098235026</v>
          </cell>
          <cell r="DI213">
            <v>-7510.1057422738522</v>
          </cell>
          <cell r="DJ213">
            <v>-5886.5629001222551</v>
          </cell>
          <cell r="DK213">
            <v>-15325.439165664837</v>
          </cell>
          <cell r="DL213">
            <v>-4716.286214677617</v>
          </cell>
          <cell r="DM213">
            <v>-10260.408465230837</v>
          </cell>
          <cell r="DN213">
            <v>-9004.9283165000379</v>
          </cell>
          <cell r="DO213">
            <v>-13527.829104967415</v>
          </cell>
          <cell r="DP213">
            <v>-14312.555035311729</v>
          </cell>
          <cell r="DQ213">
            <v>-12875.07703541778</v>
          </cell>
          <cell r="DR213">
            <v>-64002.211468011141</v>
          </cell>
          <cell r="DS213">
            <v>-8785.7585073374212</v>
          </cell>
          <cell r="DT213">
            <v>-7588.853747209534</v>
          </cell>
          <cell r="DU213">
            <v>-5677.3026108816266</v>
          </cell>
          <cell r="DV213">
            <v>-3332.1026890035719</v>
          </cell>
          <cell r="DW213">
            <v>-6453.3505850322545</v>
          </cell>
          <cell r="DX213">
            <v>-5261.3494247384369</v>
          </cell>
          <cell r="DY213">
            <v>-890.10997034981847</v>
          </cell>
          <cell r="DZ213">
            <v>-1543.9943485688418</v>
          </cell>
          <cell r="EA213">
            <v>-1588.3399470932782</v>
          </cell>
          <cell r="EB213">
            <v>-8473.2073177490383</v>
          </cell>
          <cell r="EC213">
            <v>-8197.7529269233346</v>
          </cell>
          <cell r="ED213">
            <v>-6210.0893931370229</v>
          </cell>
        </row>
        <row r="214">
          <cell r="F214">
            <v>-5248.2398077212274</v>
          </cell>
          <cell r="G214">
            <v>-4584.9146371297538</v>
          </cell>
          <cell r="H214">
            <v>-7387.0372899435461</v>
          </cell>
          <cell r="I214">
            <v>-6587.7143331561238</v>
          </cell>
          <cell r="J214">
            <v>-5699.0060442816466</v>
          </cell>
          <cell r="K214">
            <v>-7944.6973256953061</v>
          </cell>
          <cell r="L214">
            <v>-9850.3557458743453</v>
          </cell>
          <cell r="M214">
            <v>-7139.3078386411071</v>
          </cell>
          <cell r="N214">
            <v>-12199.408416459337</v>
          </cell>
          <cell r="O214">
            <v>-13898.497641339898</v>
          </cell>
          <cell r="P214">
            <v>-11524.718100544065</v>
          </cell>
          <cell r="Q214">
            <v>-3315.7043547034264</v>
          </cell>
          <cell r="R214">
            <v>-121029.87514033914</v>
          </cell>
          <cell r="S214">
            <v>-7503.4471182972193</v>
          </cell>
          <cell r="T214">
            <v>-5426.3623685911298</v>
          </cell>
          <cell r="U214">
            <v>-12813.258385464549</v>
          </cell>
          <cell r="V214">
            <v>-4402.702190829441</v>
          </cell>
          <cell r="W214">
            <v>-3477.9694600384682</v>
          </cell>
          <cell r="X214">
            <v>-4774.9921001456678</v>
          </cell>
          <cell r="Y214">
            <v>-12608.197375029325</v>
          </cell>
          <cell r="Z214">
            <v>-18226.148449320346</v>
          </cell>
          <cell r="AA214">
            <v>-16255.980536608025</v>
          </cell>
          <cell r="AB214">
            <v>-9855.5548702403903</v>
          </cell>
          <cell r="AC214">
            <v>-15133.784548632801</v>
          </cell>
          <cell r="AD214">
            <v>-10551.47773713246</v>
          </cell>
          <cell r="AE214">
            <v>-128038.97113469243</v>
          </cell>
          <cell r="AF214">
            <v>-12372.529173839837</v>
          </cell>
          <cell r="AG214">
            <v>-7942.4124073684216</v>
          </cell>
          <cell r="AH214">
            <v>-11110.205550571904</v>
          </cell>
          <cell r="AI214">
            <v>-5355.767494270578</v>
          </cell>
          <cell r="AJ214">
            <v>-4950.3059507180005</v>
          </cell>
          <cell r="AK214">
            <v>-5164.3097518142313</v>
          </cell>
          <cell r="AL214">
            <v>-17127.01517515257</v>
          </cell>
          <cell r="AM214">
            <v>-17410.159157488495</v>
          </cell>
          <cell r="AN214">
            <v>-13349.152209969237</v>
          </cell>
          <cell r="AO214">
            <v>-8590.8313014470041</v>
          </cell>
          <cell r="AP214">
            <v>-11637.824867535383</v>
          </cell>
          <cell r="AQ214">
            <v>-13028.458094540983</v>
          </cell>
          <cell r="AR214">
            <v>-102391.24079081416</v>
          </cell>
          <cell r="AS214">
            <v>-3138.5743352286518</v>
          </cell>
          <cell r="AT214">
            <v>-8458.1946150027215</v>
          </cell>
          <cell r="AU214">
            <v>-11508.920813623816</v>
          </cell>
          <cell r="AV214">
            <v>-8118.8791500534862</v>
          </cell>
          <cell r="AW214">
            <v>-5281.482127700001</v>
          </cell>
          <cell r="AX214">
            <v>-11038.224304296076</v>
          </cell>
          <cell r="AY214">
            <v>-6906.7541467510164</v>
          </cell>
          <cell r="AZ214">
            <v>-13495.201408915222</v>
          </cell>
          <cell r="BA214">
            <v>-13724.910432543606</v>
          </cell>
          <cell r="BB214">
            <v>-12532.457544434816</v>
          </cell>
          <cell r="BC214">
            <v>-4835.2331517487764</v>
          </cell>
          <cell r="BD214">
            <v>-3352.4087605215609</v>
          </cell>
          <cell r="BE214">
            <v>-101518.60429444909</v>
          </cell>
          <cell r="BF214">
            <v>-4961.8615933656693</v>
          </cell>
          <cell r="BG214">
            <v>-6908.071050722152</v>
          </cell>
          <cell r="BH214">
            <v>-7679.2733803242445</v>
          </cell>
          <cell r="BI214">
            <v>-6401.195451894775</v>
          </cell>
          <cell r="BJ214">
            <v>-6391.4702231194824</v>
          </cell>
          <cell r="BK214">
            <v>-14713.024310583249</v>
          </cell>
          <cell r="BL214">
            <v>-9128.2493460066617</v>
          </cell>
          <cell r="BM214">
            <v>-13967.090951468796</v>
          </cell>
          <cell r="BN214">
            <v>-13529.638524195179</v>
          </cell>
          <cell r="BO214">
            <v>-12903.633028971031</v>
          </cell>
          <cell r="BP214">
            <v>-4111.5274877659976</v>
          </cell>
          <cell r="BQ214">
            <v>-823.56894607841969</v>
          </cell>
          <cell r="BR214">
            <v>-71378.653199791908</v>
          </cell>
          <cell r="BS214">
            <v>-2520.9687968418002</v>
          </cell>
          <cell r="BT214">
            <v>-5256.4412277787924</v>
          </cell>
          <cell r="BU214">
            <v>-5519.1021994836628</v>
          </cell>
          <cell r="BV214">
            <v>-5183.1030287705362</v>
          </cell>
          <cell r="BW214">
            <v>-7377.5684679560363</v>
          </cell>
          <cell r="BX214">
            <v>-10654.132674682885</v>
          </cell>
          <cell r="BY214">
            <v>-8113.8331155590713</v>
          </cell>
          <cell r="BZ214">
            <v>-6467.3269598186016</v>
          </cell>
          <cell r="CA214">
            <v>-9943.2014997564256</v>
          </cell>
          <cell r="CB214">
            <v>-7422.1648756749928</v>
          </cell>
          <cell r="CC214">
            <v>-1942.5720412097871</v>
          </cell>
          <cell r="CD214">
            <v>-978.23831230401993</v>
          </cell>
          <cell r="CE214">
            <v>-44882.804169416428</v>
          </cell>
          <cell r="CF214">
            <v>-673.33113665878773</v>
          </cell>
          <cell r="CG214">
            <v>-1810.5395167022943</v>
          </cell>
          <cell r="CH214">
            <v>-5873.1840245239437</v>
          </cell>
          <cell r="CI214">
            <v>-2736.6335927695036</v>
          </cell>
          <cell r="CJ214">
            <v>-8063.7154516428709</v>
          </cell>
          <cell r="CK214">
            <v>-7118.4920604750514</v>
          </cell>
          <cell r="CL214">
            <v>-1677.187781188637</v>
          </cell>
          <cell r="CM214">
            <v>-3821.0201569609344</v>
          </cell>
          <cell r="CN214">
            <v>-5091.4073130711913</v>
          </cell>
          <cell r="CO214">
            <v>-6528.6311541125178</v>
          </cell>
          <cell r="CP214">
            <v>-1289.9315738976002</v>
          </cell>
          <cell r="CQ214">
            <v>-198.73040740564466</v>
          </cell>
          <cell r="CR214">
            <v>-41258.215268522501</v>
          </cell>
          <cell r="CS214">
            <v>-949.66152662783861</v>
          </cell>
          <cell r="CT214">
            <v>-1316.0830370932817</v>
          </cell>
          <cell r="CU214">
            <v>-2498.0879095569253</v>
          </cell>
          <cell r="CV214">
            <v>-2657.9231952950358</v>
          </cell>
          <cell r="CW214">
            <v>-8320.9614648316056</v>
          </cell>
          <cell r="CX214">
            <v>-7130.4884977638721</v>
          </cell>
          <cell r="CY214">
            <v>-2059.3347576484084</v>
          </cell>
          <cell r="CZ214">
            <v>-3736.5467460751534</v>
          </cell>
          <cell r="DA214">
            <v>-3503.4095163755119</v>
          </cell>
          <cell r="DB214">
            <v>-7164.69607161358</v>
          </cell>
          <cell r="DC214">
            <v>-1249.3967920541763</v>
          </cell>
          <cell r="DD214">
            <v>-671.62575365230441</v>
          </cell>
          <cell r="DE214">
            <v>-38044.18083691597</v>
          </cell>
          <cell r="DF214">
            <v>-1102.5353279262781</v>
          </cell>
          <cell r="DG214">
            <v>-913.59096782654524</v>
          </cell>
          <cell r="DH214">
            <v>-3029.2279598973691</v>
          </cell>
          <cell r="DI214">
            <v>-2540.4199029747397</v>
          </cell>
          <cell r="DJ214">
            <v>-8925.3716770205647</v>
          </cell>
          <cell r="DK214">
            <v>-4950.1622875630856</v>
          </cell>
          <cell r="DL214">
            <v>-1908.3380369916558</v>
          </cell>
          <cell r="DM214">
            <v>-2269.3117382861674</v>
          </cell>
          <cell r="DN214">
            <v>-5193.702570380643</v>
          </cell>
          <cell r="DO214">
            <v>-4661.8511887528002</v>
          </cell>
          <cell r="DP214">
            <v>-1432.3781965523958</v>
          </cell>
          <cell r="DQ214">
            <v>-1117.2909827157855</v>
          </cell>
          <cell r="DR214">
            <v>-54162.198363035917</v>
          </cell>
          <cell r="DS214">
            <v>-3329.6800747774541</v>
          </cell>
          <cell r="DT214">
            <v>3426.6412711255252</v>
          </cell>
          <cell r="DU214">
            <v>-5261.7745021134615</v>
          </cell>
          <cell r="DV214">
            <v>-3965.5296008642763</v>
          </cell>
          <cell r="DW214">
            <v>-8244.1460899468511</v>
          </cell>
          <cell r="DX214">
            <v>-7802.7282065507025</v>
          </cell>
          <cell r="DY214">
            <v>-2299.3655135259032</v>
          </cell>
          <cell r="DZ214">
            <v>-3259.4035774208605</v>
          </cell>
          <cell r="EA214">
            <v>-4548.2949089407921</v>
          </cell>
          <cell r="EB214">
            <v>-10342.887481015176</v>
          </cell>
          <cell r="EC214">
            <v>-6187.7946672849357</v>
          </cell>
          <cell r="ED214">
            <v>-2347.2350117247552</v>
          </cell>
        </row>
        <row r="215">
          <cell r="F215">
            <v>0</v>
          </cell>
          <cell r="G215">
            <v>-0.21873340476304293</v>
          </cell>
          <cell r="H215">
            <v>-23.185740848071873</v>
          </cell>
          <cell r="I215">
            <v>-57.089418503455818</v>
          </cell>
          <cell r="J215">
            <v>-660.08273059874773</v>
          </cell>
          <cell r="K215">
            <v>-432.65467355586588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-2680.9648818224669</v>
          </cell>
          <cell r="S215">
            <v>0</v>
          </cell>
          <cell r="T215">
            <v>-35.993781819939613</v>
          </cell>
          <cell r="U215">
            <v>-116.83962821494788</v>
          </cell>
          <cell r="V215">
            <v>-227.28783722780645</v>
          </cell>
          <cell r="W215">
            <v>-346.30279057566077</v>
          </cell>
          <cell r="X215">
            <v>-1450.9642889667302</v>
          </cell>
          <cell r="Y215">
            <v>0</v>
          </cell>
          <cell r="Z215">
            <v>0</v>
          </cell>
          <cell r="AA215">
            <v>-22.313902124762535</v>
          </cell>
          <cell r="AB215">
            <v>-291.87481021508574</v>
          </cell>
          <cell r="AC215">
            <v>0</v>
          </cell>
          <cell r="AD215">
            <v>-189.38784266356379</v>
          </cell>
          <cell r="AE215">
            <v>-4048.6189396381378</v>
          </cell>
          <cell r="AF215">
            <v>-218.07516655232757</v>
          </cell>
          <cell r="AG215">
            <v>-53.530711192637682</v>
          </cell>
          <cell r="AH215">
            <v>-624.00186250172555</v>
          </cell>
          <cell r="AI215">
            <v>-590.17463783919811</v>
          </cell>
          <cell r="AJ215">
            <v>-438.47522827144712</v>
          </cell>
          <cell r="AK215">
            <v>-486.36806868575513</v>
          </cell>
          <cell r="AL215">
            <v>-82.068799353204668</v>
          </cell>
          <cell r="AM215">
            <v>0</v>
          </cell>
          <cell r="AN215">
            <v>-150.88569626025856</v>
          </cell>
          <cell r="AO215">
            <v>-638.98581184539944</v>
          </cell>
          <cell r="AP215">
            <v>-594.70818341337144</v>
          </cell>
          <cell r="AQ215">
            <v>-171.34477371908724</v>
          </cell>
          <cell r="AR215">
            <v>-25114.219526559114</v>
          </cell>
          <cell r="AS215">
            <v>-530.04024814907461</v>
          </cell>
          <cell r="AT215">
            <v>-1134.1486205952242</v>
          </cell>
          <cell r="AU215">
            <v>-2432.6065928800963</v>
          </cell>
          <cell r="AV215">
            <v>-2097.1279936027713</v>
          </cell>
          <cell r="AW215">
            <v>-1716.8491174541414</v>
          </cell>
          <cell r="AX215">
            <v>-2392.3847886724398</v>
          </cell>
          <cell r="AY215">
            <v>-786.15344588272274</v>
          </cell>
          <cell r="AZ215">
            <v>-2167.0395522760227</v>
          </cell>
          <cell r="BA215">
            <v>-4339.5482698492706</v>
          </cell>
          <cell r="BB215">
            <v>-3263.6228203792125</v>
          </cell>
          <cell r="BC215">
            <v>-4234.5402961596847</v>
          </cell>
          <cell r="BD215">
            <v>-20.157780663110316</v>
          </cell>
          <cell r="BE215">
            <v>-22298.30978551507</v>
          </cell>
          <cell r="BF215">
            <v>-367.74667099304497</v>
          </cell>
          <cell r="BG215">
            <v>-2083.2144170710817</v>
          </cell>
          <cell r="BH215">
            <v>-778.57864446658641</v>
          </cell>
          <cell r="BI215">
            <v>-1910.5688871662132</v>
          </cell>
          <cell r="BJ215">
            <v>-3010.1410435386933</v>
          </cell>
          <cell r="BK215">
            <v>-2574.3868653578684</v>
          </cell>
          <cell r="BL215">
            <v>-1133.1915057795122</v>
          </cell>
          <cell r="BM215">
            <v>-1830.8851028364152</v>
          </cell>
          <cell r="BN215">
            <v>-4205.3817916270345</v>
          </cell>
          <cell r="BO215">
            <v>-3924.9909718371928</v>
          </cell>
          <cell r="BP215">
            <v>-479.22388484701514</v>
          </cell>
          <cell r="BQ215">
            <v>0</v>
          </cell>
          <cell r="BR215">
            <v>-21729.329844936728</v>
          </cell>
          <cell r="BS215">
            <v>-987.99082937184721</v>
          </cell>
          <cell r="BT215">
            <v>-4331.3662431566045</v>
          </cell>
          <cell r="BU215">
            <v>-1505.7091877013445</v>
          </cell>
          <cell r="BV215">
            <v>-2427.7026236853562</v>
          </cell>
          <cell r="BW215">
            <v>-1956.8719657333568</v>
          </cell>
          <cell r="BX215">
            <v>-1988.458777891472</v>
          </cell>
          <cell r="BY215">
            <v>-652.25782071985304</v>
          </cell>
          <cell r="BZ215">
            <v>-782.11836343072355</v>
          </cell>
          <cell r="CA215">
            <v>-1434.3761841515079</v>
          </cell>
          <cell r="CB215">
            <v>-3698.809136881493</v>
          </cell>
          <cell r="CC215">
            <v>-1135.4178424617276</v>
          </cell>
          <cell r="CD215">
            <v>-828.25086975377053</v>
          </cell>
          <cell r="CE215">
            <v>-11898.625764347613</v>
          </cell>
          <cell r="CF215">
            <v>-430.95720439124852</v>
          </cell>
          <cell r="CG215">
            <v>-612.02317546773702</v>
          </cell>
          <cell r="CH215">
            <v>-1961.5368015309796</v>
          </cell>
          <cell r="CI215">
            <v>-1166.9163349699229</v>
          </cell>
          <cell r="CJ215">
            <v>-2482.1687791454606</v>
          </cell>
          <cell r="CK215">
            <v>-1018.2436719164252</v>
          </cell>
          <cell r="CL215">
            <v>-74.210123833268881</v>
          </cell>
          <cell r="CM215">
            <v>-477.23335871007293</v>
          </cell>
          <cell r="CN215">
            <v>-934.27348644565791</v>
          </cell>
          <cell r="CO215">
            <v>-1682.7692479211837</v>
          </cell>
          <cell r="CP215">
            <v>-657.96277593728155</v>
          </cell>
          <cell r="CQ215">
            <v>-400.33080408070236</v>
          </cell>
          <cell r="CR215">
            <v>-10826.569462366402</v>
          </cell>
          <cell r="CS215">
            <v>-522.97101751342416</v>
          </cell>
          <cell r="CT215">
            <v>-648.53925654664636</v>
          </cell>
          <cell r="CU215">
            <v>-769.27794792409986</v>
          </cell>
          <cell r="CV215">
            <v>-448.73397069983184</v>
          </cell>
          <cell r="CW215">
            <v>-2954.4757780260406</v>
          </cell>
          <cell r="CX215">
            <v>-1118.3852498512715</v>
          </cell>
          <cell r="CY215">
            <v>-216.1222575660795</v>
          </cell>
          <cell r="CZ215">
            <v>-384.81145780719817</v>
          </cell>
          <cell r="DA215">
            <v>-454.3224472720176</v>
          </cell>
          <cell r="DB215">
            <v>-2775.7825147872791</v>
          </cell>
          <cell r="DC215">
            <v>-341.69049660116434</v>
          </cell>
          <cell r="DD215">
            <v>-191.4570677569136</v>
          </cell>
          <cell r="DE215">
            <v>-10800.304868765175</v>
          </cell>
          <cell r="DF215">
            <v>-579.18350000493228</v>
          </cell>
          <cell r="DG215">
            <v>-766.23360470775515</v>
          </cell>
          <cell r="DH215">
            <v>-568.85861709807068</v>
          </cell>
          <cell r="DI215">
            <v>-737.68106036819518</v>
          </cell>
          <cell r="DJ215">
            <v>-2359.9606073889881</v>
          </cell>
          <cell r="DK215">
            <v>-1017.6374316308647</v>
          </cell>
          <cell r="DL215">
            <v>-829.70334722753614</v>
          </cell>
          <cell r="DM215">
            <v>-178.91749145463109</v>
          </cell>
          <cell r="DN215">
            <v>-551.78012927714735</v>
          </cell>
          <cell r="DO215">
            <v>-2656.0938071776181</v>
          </cell>
          <cell r="DP215">
            <v>-327.77967307902873</v>
          </cell>
          <cell r="DQ215">
            <v>-226.47559936065227</v>
          </cell>
          <cell r="DR215">
            <v>-19383.017420992255</v>
          </cell>
          <cell r="DS215">
            <v>-2793.0219061877578</v>
          </cell>
          <cell r="DT215">
            <v>-2300.1956580290571</v>
          </cell>
          <cell r="DU215">
            <v>-1094.9428848167881</v>
          </cell>
          <cell r="DV215">
            <v>-584.98903846275061</v>
          </cell>
          <cell r="DW215">
            <v>-2730.2207127935253</v>
          </cell>
          <cell r="DX215">
            <v>-972.60289768595248</v>
          </cell>
          <cell r="DY215">
            <v>-340.10516422335058</v>
          </cell>
          <cell r="DZ215">
            <v>-806.62831514514983</v>
          </cell>
          <cell r="EA215">
            <v>-750.96362100169063</v>
          </cell>
          <cell r="EB215">
            <v>-2064.5688428161666</v>
          </cell>
          <cell r="EC215">
            <v>-2788.7400066377595</v>
          </cell>
          <cell r="ED215">
            <v>-2156.0383731927723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-3.5495000667870045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-53.969300009310246</v>
          </cell>
          <cell r="S216">
            <v>0</v>
          </cell>
          <cell r="T216">
            <v>0</v>
          </cell>
          <cell r="U216">
            <v>-1.1899845658335835</v>
          </cell>
          <cell r="V216">
            <v>-20.579733076971024</v>
          </cell>
          <cell r="W216">
            <v>0</v>
          </cell>
          <cell r="X216">
            <v>-32.199582365341485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-36.629700005054474</v>
          </cell>
          <cell r="AS216">
            <v>0</v>
          </cell>
          <cell r="AT216">
            <v>0</v>
          </cell>
          <cell r="AU216">
            <v>0</v>
          </cell>
          <cell r="AV216">
            <v>-16.109868059400469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-20.519831941928715</v>
          </cell>
          <cell r="BC216">
            <v>0</v>
          </cell>
          <cell r="BD216">
            <v>0</v>
          </cell>
          <cell r="BE216">
            <v>-96.109300002455711</v>
          </cell>
          <cell r="BF216">
            <v>0</v>
          </cell>
          <cell r="BG216">
            <v>0</v>
          </cell>
          <cell r="BH216">
            <v>-23.099831755738705</v>
          </cell>
          <cell r="BI216">
            <v>0</v>
          </cell>
          <cell r="BJ216">
            <v>-9.9399276040494442</v>
          </cell>
          <cell r="BK216">
            <v>-7.9099423894658685</v>
          </cell>
          <cell r="BL216">
            <v>-55.159598252736032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-35.209300015121698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-11.199777340982109</v>
          </cell>
          <cell r="BX216">
            <v>-24.009522675070912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-94.569300003349781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-20.719846631865948</v>
          </cell>
          <cell r="CK216">
            <v>0</v>
          </cell>
          <cell r="CL216">
            <v>0</v>
          </cell>
          <cell r="CM216">
            <v>-73.849453367292881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-162.74930000305176</v>
          </cell>
          <cell r="CS216">
            <v>0</v>
          </cell>
          <cell r="CT216">
            <v>0</v>
          </cell>
          <cell r="CU216">
            <v>-75.459675444290042</v>
          </cell>
          <cell r="CV216">
            <v>0</v>
          </cell>
          <cell r="CW216">
            <v>-69.999698927626014</v>
          </cell>
          <cell r="CX216">
            <v>0</v>
          </cell>
          <cell r="CY216">
            <v>0</v>
          </cell>
          <cell r="CZ216">
            <v>0</v>
          </cell>
          <cell r="DA216">
            <v>-17.289925634860992</v>
          </cell>
          <cell r="DB216">
            <v>0</v>
          </cell>
          <cell r="DC216">
            <v>0</v>
          </cell>
          <cell r="DD216">
            <v>0</v>
          </cell>
          <cell r="DE216">
            <v>-32.339300006628036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-32.339300012681633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-171.19869800657034</v>
          </cell>
          <cell r="DS216">
            <v>-27.961852677399293</v>
          </cell>
          <cell r="DT216">
            <v>0</v>
          </cell>
          <cell r="DU216">
            <v>-29.946242222329602</v>
          </cell>
          <cell r="DV216">
            <v>-34.546417985344306</v>
          </cell>
          <cell r="DW216">
            <v>-1.3529928715433925</v>
          </cell>
          <cell r="DX216">
            <v>-57.998294424265623</v>
          </cell>
          <cell r="DY216">
            <v>-19.392897824756801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8">
          <cell r="A218" t="str">
            <v>Total Coal Fuel Burn Expense</v>
          </cell>
          <cell r="F218">
            <v>-17676.282859534025</v>
          </cell>
          <cell r="G218">
            <v>-12601.334247589111</v>
          </cell>
          <cell r="H218">
            <v>-19296.189104534686</v>
          </cell>
          <cell r="I218">
            <v>-11590.054604791105</v>
          </cell>
          <cell r="J218">
            <v>-12672.74214746803</v>
          </cell>
          <cell r="K218">
            <v>-14116.313176214695</v>
          </cell>
          <cell r="L218">
            <v>-23492.448447704315</v>
          </cell>
          <cell r="M218">
            <v>-23091.799161449075</v>
          </cell>
          <cell r="N218">
            <v>-28125.180599629879</v>
          </cell>
          <cell r="O218">
            <v>-20977.260902568698</v>
          </cell>
          <cell r="P218">
            <v>-27073.001784674823</v>
          </cell>
          <cell r="Q218">
            <v>-17611.270717859268</v>
          </cell>
          <cell r="R218">
            <v>-253271.37239420414</v>
          </cell>
          <cell r="S218">
            <v>-22911.052939236164</v>
          </cell>
          <cell r="T218">
            <v>-19042.893493831158</v>
          </cell>
          <cell r="U218">
            <v>-22272.130731977522</v>
          </cell>
          <cell r="V218">
            <v>-8722.7090839296579</v>
          </cell>
          <cell r="W218">
            <v>-11751.701860874891</v>
          </cell>
          <cell r="X218">
            <v>-16921.160878457129</v>
          </cell>
          <cell r="Y218">
            <v>-26431.999764084816</v>
          </cell>
          <cell r="Z218">
            <v>-29090.887472063303</v>
          </cell>
          <cell r="AA218">
            <v>-29307.709785215557</v>
          </cell>
          <cell r="AB218">
            <v>-18685.42672418803</v>
          </cell>
          <cell r="AC218">
            <v>-24969.601319298148</v>
          </cell>
          <cell r="AD218">
            <v>-23164.098341010511</v>
          </cell>
          <cell r="AE218">
            <v>-231107.67764985561</v>
          </cell>
          <cell r="AF218">
            <v>-19887.29169819504</v>
          </cell>
          <cell r="AG218">
            <v>-15599.436223514378</v>
          </cell>
          <cell r="AH218">
            <v>-18833.086725875735</v>
          </cell>
          <cell r="AI218">
            <v>-12963.992049485445</v>
          </cell>
          <cell r="AJ218">
            <v>-12645.49762608856</v>
          </cell>
          <cell r="AK218">
            <v>-15549.80339872092</v>
          </cell>
          <cell r="AL218">
            <v>-24383.296752311289</v>
          </cell>
          <cell r="AM218">
            <v>-24564.77661370486</v>
          </cell>
          <cell r="AN218">
            <v>-22069.349703513086</v>
          </cell>
          <cell r="AO218">
            <v>-20502.509954616427</v>
          </cell>
          <cell r="AP218">
            <v>-20942.326752781868</v>
          </cell>
          <cell r="AQ218">
            <v>-23166.310151040554</v>
          </cell>
          <cell r="AR218">
            <v>-189569.29973459244</v>
          </cell>
          <cell r="AS218">
            <v>-8563.545344337821</v>
          </cell>
          <cell r="AT218">
            <v>-14557.913174040616</v>
          </cell>
          <cell r="AU218">
            <v>-16368.530487298965</v>
          </cell>
          <cell r="AV218">
            <v>-12160.378287047148</v>
          </cell>
          <cell r="AW218">
            <v>-10031.590964436531</v>
          </cell>
          <cell r="AX218">
            <v>-16917.562593691051</v>
          </cell>
          <cell r="AY218">
            <v>-15825.057024650276</v>
          </cell>
          <cell r="AZ218">
            <v>-21969.143214888871</v>
          </cell>
          <cell r="BA218">
            <v>-27902.795044288039</v>
          </cell>
          <cell r="BB218">
            <v>-19695.951690502465</v>
          </cell>
          <cell r="BC218">
            <v>-13851.872032165527</v>
          </cell>
          <cell r="BD218">
            <v>-11724.959877282381</v>
          </cell>
          <cell r="BE218">
            <v>-188284.65838682652</v>
          </cell>
          <cell r="BF218">
            <v>-10655.224316067994</v>
          </cell>
          <cell r="BG218">
            <v>-12265.029762841761</v>
          </cell>
          <cell r="BH218">
            <v>-12654.481932513416</v>
          </cell>
          <cell r="BI218">
            <v>-10789.045984864235</v>
          </cell>
          <cell r="BJ218">
            <v>-11867.218052975833</v>
          </cell>
          <cell r="BK218">
            <v>-20217.073350533843</v>
          </cell>
          <cell r="BL218">
            <v>-18147.632023505867</v>
          </cell>
          <cell r="BM218">
            <v>-21756.257843561471</v>
          </cell>
          <cell r="BN218">
            <v>-25713.377813480794</v>
          </cell>
          <cell r="BO218">
            <v>-22717.633882507682</v>
          </cell>
          <cell r="BP218">
            <v>-12132.291211262345</v>
          </cell>
          <cell r="BQ218">
            <v>-9369.3922126889229</v>
          </cell>
          <cell r="BR218">
            <v>-303474.82181560993</v>
          </cell>
          <cell r="BS218">
            <v>-26264.278531327844</v>
          </cell>
          <cell r="BT218">
            <v>-23391.943518348038</v>
          </cell>
          <cell r="BU218">
            <v>-21205.661626778543</v>
          </cell>
          <cell r="BV218">
            <v>-16955.312533885241</v>
          </cell>
          <cell r="BW218">
            <v>-14829.706380940974</v>
          </cell>
          <cell r="BX218">
            <v>-30782.116445325315</v>
          </cell>
          <cell r="BY218">
            <v>-26481.223507210612</v>
          </cell>
          <cell r="BZ218">
            <v>-31357.281717672944</v>
          </cell>
          <cell r="CA218">
            <v>-31848.823927685618</v>
          </cell>
          <cell r="CB218">
            <v>-27780.992592938244</v>
          </cell>
          <cell r="CC218">
            <v>-27222.105117104948</v>
          </cell>
          <cell r="CD218">
            <v>-25355.375916264951</v>
          </cell>
          <cell r="CE218">
            <v>-265806.4900790453</v>
          </cell>
          <cell r="CF218">
            <v>-24215.800247833133</v>
          </cell>
          <cell r="CG218">
            <v>-19156.747329503298</v>
          </cell>
          <cell r="CH218">
            <v>-22639.200073674321</v>
          </cell>
          <cell r="CI218">
            <v>-17023.625857852399</v>
          </cell>
          <cell r="CJ218">
            <v>-17803.493661001325</v>
          </cell>
          <cell r="CK218">
            <v>-26029.104074373841</v>
          </cell>
          <cell r="CL218">
            <v>-25075.097694113851</v>
          </cell>
          <cell r="CM218">
            <v>-30413.902543567121</v>
          </cell>
          <cell r="CN218">
            <v>2506.5051656365395</v>
          </cell>
          <cell r="CO218">
            <v>-27069.717149622738</v>
          </cell>
          <cell r="CP218">
            <v>-28814.46521756053</v>
          </cell>
          <cell r="CQ218">
            <v>-30071.841395579278</v>
          </cell>
          <cell r="CR218">
            <v>-322049.02299714088</v>
          </cell>
          <cell r="CS218">
            <v>-29235.961366392672</v>
          </cell>
          <cell r="CT218">
            <v>-22832.914039775729</v>
          </cell>
          <cell r="CU218">
            <v>-23083.03143568337</v>
          </cell>
          <cell r="CV218">
            <v>-17417.806474834681</v>
          </cell>
          <cell r="CW218">
            <v>-19919.494980797172</v>
          </cell>
          <cell r="CX218">
            <v>-26780.654668152332</v>
          </cell>
          <cell r="CY218">
            <v>-24947.2404153198</v>
          </cell>
          <cell r="CZ218">
            <v>-30949.980173006654</v>
          </cell>
          <cell r="DA218">
            <v>-27290.678698211908</v>
          </cell>
          <cell r="DB218">
            <v>-30720.200210317969</v>
          </cell>
          <cell r="DC218">
            <v>-32163.259793125093</v>
          </cell>
          <cell r="DD218">
            <v>-36707.800741419196</v>
          </cell>
          <cell r="DE218">
            <v>-321542.63600933552</v>
          </cell>
          <cell r="DF218">
            <v>-30917.917871847749</v>
          </cell>
          <cell r="DG218">
            <v>-25664.395490847528</v>
          </cell>
          <cell r="DH218">
            <v>-22681.065152078867</v>
          </cell>
          <cell r="DI218">
            <v>-17536.223257571459</v>
          </cell>
          <cell r="DJ218">
            <v>-20707.312039151788</v>
          </cell>
          <cell r="DK218">
            <v>-29180.372143171728</v>
          </cell>
          <cell r="DL218">
            <v>-23060.796884641051</v>
          </cell>
          <cell r="DM218">
            <v>-31124.15797278285</v>
          </cell>
          <cell r="DN218">
            <v>-30034.232927083969</v>
          </cell>
          <cell r="DO218">
            <v>-28776.389440447092</v>
          </cell>
          <cell r="DP218">
            <v>-30494.632098637521</v>
          </cell>
          <cell r="DQ218">
            <v>-31365.140731081367</v>
          </cell>
          <cell r="DR218">
            <v>-241466.23540902138</v>
          </cell>
          <cell r="DS218">
            <v>-28598.071087680757</v>
          </cell>
          <cell r="DT218">
            <v>14729.726407438517</v>
          </cell>
          <cell r="DU218">
            <v>-20793.936504043639</v>
          </cell>
          <cell r="DV218">
            <v>-15100.523810237646</v>
          </cell>
          <cell r="DW218">
            <v>-21653.391589261591</v>
          </cell>
          <cell r="DX218">
            <v>-30264.288673602045</v>
          </cell>
          <cell r="DY218">
            <v>-12747.11411254853</v>
          </cell>
          <cell r="DZ218">
            <v>-16346.926608867943</v>
          </cell>
          <cell r="EA218">
            <v>-20749.471077166498</v>
          </cell>
          <cell r="EB218">
            <v>-32088.260422468185</v>
          </cell>
          <cell r="EC218">
            <v>-30559.701011285186</v>
          </cell>
          <cell r="ED218">
            <v>-27294.276919364929</v>
          </cell>
        </row>
        <row r="220">
          <cell r="A220" t="str">
            <v>Gas Fuel Burn Expense</v>
          </cell>
        </row>
        <row r="221">
          <cell r="F221">
            <v>-995.86202032864094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-1450.6050389404409</v>
          </cell>
          <cell r="L221">
            <v>-798.23441737005487</v>
          </cell>
          <cell r="M221">
            <v>-2230.9091838113964</v>
          </cell>
          <cell r="N221">
            <v>-1639.7995175020769</v>
          </cell>
          <cell r="O221">
            <v>-3150.6057403897867</v>
          </cell>
          <cell r="P221">
            <v>0</v>
          </cell>
          <cell r="Q221">
            <v>0</v>
          </cell>
          <cell r="R221">
            <v>-6513.5971159115434</v>
          </cell>
          <cell r="S221">
            <v>0</v>
          </cell>
          <cell r="T221">
            <v>0</v>
          </cell>
          <cell r="U221">
            <v>0</v>
          </cell>
          <cell r="V221">
            <v>-52.472999999765307</v>
          </cell>
          <cell r="W221">
            <v>0</v>
          </cell>
          <cell r="X221">
            <v>0</v>
          </cell>
          <cell r="Y221">
            <v>-664.16915765451267</v>
          </cell>
          <cell r="Z221">
            <v>-730.47526505216956</v>
          </cell>
          <cell r="AA221">
            <v>-1671.896793205291</v>
          </cell>
          <cell r="AB221">
            <v>-3394.5828999998048</v>
          </cell>
          <cell r="AC221">
            <v>0</v>
          </cell>
          <cell r="AD221">
            <v>0</v>
          </cell>
          <cell r="AE221">
            <v>-6322.7673999927938</v>
          </cell>
          <cell r="AF221">
            <v>0</v>
          </cell>
          <cell r="AG221">
            <v>0</v>
          </cell>
          <cell r="AH221">
            <v>0</v>
          </cell>
          <cell r="AI221">
            <v>-231.79750000033528</v>
          </cell>
          <cell r="AJ221">
            <v>0</v>
          </cell>
          <cell r="AK221">
            <v>-229.02790000010282</v>
          </cell>
          <cell r="AL221">
            <v>-575.43339999997988</v>
          </cell>
          <cell r="AM221">
            <v>-1289.0166999995708</v>
          </cell>
          <cell r="AN221">
            <v>-1476.9243999999017</v>
          </cell>
          <cell r="AO221">
            <v>-2416.8468999993056</v>
          </cell>
          <cell r="AP221">
            <v>0</v>
          </cell>
          <cell r="AQ221">
            <v>-103.72059999965131</v>
          </cell>
          <cell r="AR221">
            <v>-2637.9529999941587</v>
          </cell>
          <cell r="AS221">
            <v>-1070.3218999998644</v>
          </cell>
          <cell r="AT221">
            <v>0</v>
          </cell>
          <cell r="AU221">
            <v>0</v>
          </cell>
          <cell r="AV221">
            <v>-77.733500000089407</v>
          </cell>
          <cell r="AW221">
            <v>0</v>
          </cell>
          <cell r="AX221">
            <v>-244.3188000000082</v>
          </cell>
          <cell r="AY221">
            <v>-98.843000000342727</v>
          </cell>
          <cell r="AZ221">
            <v>0</v>
          </cell>
          <cell r="BA221">
            <v>-87.559999999590218</v>
          </cell>
          <cell r="BB221">
            <v>-1059.1758000003174</v>
          </cell>
          <cell r="BC221">
            <v>0</v>
          </cell>
          <cell r="BD221">
            <v>0</v>
          </cell>
          <cell r="BE221">
            <v>-1156.6152999997139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-460.83570000017062</v>
          </cell>
          <cell r="BL221">
            <v>-222.07030000025406</v>
          </cell>
          <cell r="BM221">
            <v>-80.692900000140071</v>
          </cell>
          <cell r="BN221">
            <v>-101.50900000054389</v>
          </cell>
          <cell r="BO221">
            <v>-291.50739999953657</v>
          </cell>
          <cell r="BP221">
            <v>0</v>
          </cell>
          <cell r="BQ221">
            <v>0</v>
          </cell>
          <cell r="BR221">
            <v>-4556.2409000024199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-468.30019999993965</v>
          </cell>
          <cell r="BY221">
            <v>-979.86040000058711</v>
          </cell>
          <cell r="BZ221">
            <v>-1987.1168999997899</v>
          </cell>
          <cell r="CA221">
            <v>-1120.963399999775</v>
          </cell>
          <cell r="CB221">
            <v>0</v>
          </cell>
          <cell r="CC221">
            <v>0</v>
          </cell>
          <cell r="CD221">
            <v>0</v>
          </cell>
          <cell r="CE221">
            <v>-11532.866700001061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-878.0973000000231</v>
          </cell>
          <cell r="CL221">
            <v>-1680.3064000001177</v>
          </cell>
          <cell r="CM221">
            <v>-4023.4069999996573</v>
          </cell>
          <cell r="CN221">
            <v>-1170.4632000001147</v>
          </cell>
          <cell r="CO221">
            <v>-3780.5928000006825</v>
          </cell>
          <cell r="CP221">
            <v>0</v>
          </cell>
          <cell r="CQ221">
            <v>0</v>
          </cell>
          <cell r="CR221">
            <v>-10892.998800002038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-2514.1369000002742</v>
          </cell>
          <cell r="CY221">
            <v>-1491.5915000000969</v>
          </cell>
          <cell r="CZ221">
            <v>-3233.773799999617</v>
          </cell>
          <cell r="DA221">
            <v>-3653.4966000001878</v>
          </cell>
          <cell r="DB221">
            <v>0</v>
          </cell>
          <cell r="DC221">
            <v>0</v>
          </cell>
          <cell r="DD221">
            <v>0</v>
          </cell>
          <cell r="DE221">
            <v>-15409.269199989736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-2365.556899999734</v>
          </cell>
          <cell r="DL221">
            <v>-2945.269999999553</v>
          </cell>
          <cell r="DM221">
            <v>-3141.6375000001863</v>
          </cell>
          <cell r="DN221">
            <v>-3716.3329999996349</v>
          </cell>
          <cell r="DO221">
            <v>-3240.4717999994755</v>
          </cell>
          <cell r="DP221">
            <v>0</v>
          </cell>
          <cell r="DQ221">
            <v>0</v>
          </cell>
          <cell r="DR221">
            <v>-13263.617999993265</v>
          </cell>
          <cell r="DS221">
            <v>0</v>
          </cell>
          <cell r="DT221">
            <v>1090.9215000001714</v>
          </cell>
          <cell r="DU221">
            <v>0</v>
          </cell>
          <cell r="DV221">
            <v>0</v>
          </cell>
          <cell r="DW221">
            <v>0</v>
          </cell>
          <cell r="DX221">
            <v>-2383.1344999996945</v>
          </cell>
          <cell r="DY221">
            <v>-2678.1745000006631</v>
          </cell>
          <cell r="DZ221">
            <v>-6139.8719999995083</v>
          </cell>
          <cell r="EA221">
            <v>-2211.17149999924</v>
          </cell>
          <cell r="EB221">
            <v>-942.18699999991804</v>
          </cell>
          <cell r="EC221">
            <v>0</v>
          </cell>
          <cell r="ED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-172.15108703263104</v>
          </cell>
          <cell r="G223">
            <v>-976.58540335530415</v>
          </cell>
          <cell r="H223">
            <v>-1569.6430832101032</v>
          </cell>
          <cell r="I223">
            <v>0</v>
          </cell>
          <cell r="J223">
            <v>-554.58051362913102</v>
          </cell>
          <cell r="K223">
            <v>-955.89484870433807</v>
          </cell>
          <cell r="L223">
            <v>-1998.4417945658788</v>
          </cell>
          <cell r="M223">
            <v>-2614.1857763743028</v>
          </cell>
          <cell r="N223">
            <v>-1938.7888549240306</v>
          </cell>
          <cell r="O223">
            <v>-3818.0101878754795</v>
          </cell>
          <cell r="P223">
            <v>-2222.4368749991991</v>
          </cell>
          <cell r="Q223">
            <v>-3436.709611158818</v>
          </cell>
          <cell r="R223">
            <v>-16166.580989897251</v>
          </cell>
          <cell r="S223">
            <v>-1951.481444790028</v>
          </cell>
          <cell r="T223">
            <v>-1160.9717874443159</v>
          </cell>
          <cell r="U223">
            <v>-961.06628652848303</v>
          </cell>
          <cell r="V223">
            <v>0</v>
          </cell>
          <cell r="W223">
            <v>-957.42495260573924</v>
          </cell>
          <cell r="X223">
            <v>-2050.3221345897764</v>
          </cell>
          <cell r="Y223">
            <v>-53.553961272351444</v>
          </cell>
          <cell r="Z223">
            <v>-274.20210202876478</v>
          </cell>
          <cell r="AA223">
            <v>-712.5648495350033</v>
          </cell>
          <cell r="AB223">
            <v>-3835.0422827089205</v>
          </cell>
          <cell r="AC223">
            <v>0</v>
          </cell>
          <cell r="AD223">
            <v>-4209.9511883892119</v>
          </cell>
          <cell r="AE223">
            <v>-24955.514090970159</v>
          </cell>
          <cell r="AF223">
            <v>-2328.8670707019046</v>
          </cell>
          <cell r="AG223">
            <v>-1620.208380497992</v>
          </cell>
          <cell r="AH223">
            <v>-2520.2830103859305</v>
          </cell>
          <cell r="AI223">
            <v>0</v>
          </cell>
          <cell r="AJ223">
            <v>-689.0373642873019</v>
          </cell>
          <cell r="AK223">
            <v>-2575.4062702404335</v>
          </cell>
          <cell r="AL223">
            <v>-857.75791233684868</v>
          </cell>
          <cell r="AM223">
            <v>-2344.3621800448745</v>
          </cell>
          <cell r="AN223">
            <v>-4031.1121214320883</v>
          </cell>
          <cell r="AO223">
            <v>-2368.170396592468</v>
          </cell>
          <cell r="AP223">
            <v>-2883.1248579081148</v>
          </cell>
          <cell r="AQ223">
            <v>-2737.1845265422016</v>
          </cell>
          <cell r="AR223">
            <v>-11023.160034105182</v>
          </cell>
          <cell r="AS223">
            <v>0</v>
          </cell>
          <cell r="AT223">
            <v>-91.877953599207103</v>
          </cell>
          <cell r="AU223">
            <v>-644.27801127452403</v>
          </cell>
          <cell r="AV223">
            <v>-831.00228421296924</v>
          </cell>
          <cell r="AW223">
            <v>-2072.6010530730709</v>
          </cell>
          <cell r="AX223">
            <v>-1020.9509079866111</v>
          </cell>
          <cell r="AY223">
            <v>-199.32244276627898</v>
          </cell>
          <cell r="AZ223">
            <v>-148.00945585686713</v>
          </cell>
          <cell r="BA223">
            <v>-278.31954601965845</v>
          </cell>
          <cell r="BB223">
            <v>-2174.6054683187976</v>
          </cell>
          <cell r="BC223">
            <v>-215.64946464262903</v>
          </cell>
          <cell r="BD223">
            <v>-3346.5434463480487</v>
          </cell>
          <cell r="BE223">
            <v>-10607.187533631921</v>
          </cell>
          <cell r="BF223">
            <v>-3430.1739956801757</v>
          </cell>
          <cell r="BG223">
            <v>-1358.8411960499361</v>
          </cell>
          <cell r="BH223">
            <v>0</v>
          </cell>
          <cell r="BI223">
            <v>-475.90955005027354</v>
          </cell>
          <cell r="BJ223">
            <v>0</v>
          </cell>
          <cell r="BK223">
            <v>-751.81021788157523</v>
          </cell>
          <cell r="BL223">
            <v>-256.70775204245001</v>
          </cell>
          <cell r="BM223">
            <v>-534.80859192460775</v>
          </cell>
          <cell r="BN223">
            <v>-603.50841999985278</v>
          </cell>
          <cell r="BO223">
            <v>0</v>
          </cell>
          <cell r="BP223">
            <v>0</v>
          </cell>
          <cell r="BQ223">
            <v>-3195.4278099993244</v>
          </cell>
          <cell r="BR223">
            <v>-24571.677099987864</v>
          </cell>
          <cell r="BS223">
            <v>-3274.9346500001848</v>
          </cell>
          <cell r="BT223">
            <v>-749.57153999991715</v>
          </cell>
          <cell r="BU223">
            <v>0</v>
          </cell>
          <cell r="BV223">
            <v>-501.250800000038</v>
          </cell>
          <cell r="BW223">
            <v>0</v>
          </cell>
          <cell r="BX223">
            <v>-1056.1053000008687</v>
          </cell>
          <cell r="BY223">
            <v>-953.66435000021011</v>
          </cell>
          <cell r="BZ223">
            <v>-1266.0475099999458</v>
          </cell>
          <cell r="CA223">
            <v>-2340.3666999991983</v>
          </cell>
          <cell r="CB223">
            <v>-4370.6859500007704</v>
          </cell>
          <cell r="CC223">
            <v>-4553.2410999992862</v>
          </cell>
          <cell r="CD223">
            <v>-5505.8092000000179</v>
          </cell>
          <cell r="CE223">
            <v>-16690.804700002074</v>
          </cell>
          <cell r="CF223">
            <v>-3711.9936000006273</v>
          </cell>
          <cell r="CG223">
            <v>-3544.2838999992236</v>
          </cell>
          <cell r="CH223">
            <v>-2402.093249999918</v>
          </cell>
          <cell r="CI223">
            <v>-1534.74869999988</v>
          </cell>
          <cell r="CJ223">
            <v>0</v>
          </cell>
          <cell r="CK223">
            <v>-2144.0440299995244</v>
          </cell>
          <cell r="CL223">
            <v>-3180.2603400005028</v>
          </cell>
          <cell r="CM223">
            <v>-2923.7148299999535</v>
          </cell>
          <cell r="CN223">
            <v>4225.0482400003821</v>
          </cell>
          <cell r="CO223">
            <v>0</v>
          </cell>
          <cell r="CP223">
            <v>0</v>
          </cell>
          <cell r="CQ223">
            <v>-1474.7142900004983</v>
          </cell>
          <cell r="CR223">
            <v>-25116.252470001578</v>
          </cell>
          <cell r="CS223">
            <v>-2072.8672500001267</v>
          </cell>
          <cell r="CT223">
            <v>-3042.6597699997947</v>
          </cell>
          <cell r="CU223">
            <v>0</v>
          </cell>
          <cell r="CV223">
            <v>-2328.8595000002533</v>
          </cell>
          <cell r="CW223">
            <v>0</v>
          </cell>
          <cell r="CX223">
            <v>-3654.1180999996141</v>
          </cell>
          <cell r="CY223">
            <v>-1768.0252000000328</v>
          </cell>
          <cell r="CZ223">
            <v>-3282.7240199996158</v>
          </cell>
          <cell r="DA223">
            <v>-4093.2294999994338</v>
          </cell>
          <cell r="DB223">
            <v>-2881.3780000004917</v>
          </cell>
          <cell r="DC223">
            <v>0</v>
          </cell>
          <cell r="DD223">
            <v>-1992.3911300003529</v>
          </cell>
          <cell r="DE223">
            <v>-18348.139629989862</v>
          </cell>
          <cell r="DF223">
            <v>-1437.8199599999934</v>
          </cell>
          <cell r="DG223">
            <v>-556.03039999958128</v>
          </cell>
          <cell r="DH223">
            <v>0</v>
          </cell>
          <cell r="DI223">
            <v>-2215.3388999998569</v>
          </cell>
          <cell r="DJ223">
            <v>0</v>
          </cell>
          <cell r="DK223">
            <v>-3476.2083999998868</v>
          </cell>
          <cell r="DL223">
            <v>-3004.4547599991783</v>
          </cell>
          <cell r="DM223">
            <v>-2371.7043000003323</v>
          </cell>
          <cell r="DN223">
            <v>-3308.7513100001961</v>
          </cell>
          <cell r="DO223">
            <v>0</v>
          </cell>
          <cell r="DP223">
            <v>0</v>
          </cell>
          <cell r="DQ223">
            <v>-1977.8316000001505</v>
          </cell>
          <cell r="DR223">
            <v>-22402.710559993982</v>
          </cell>
          <cell r="DS223">
            <v>-2050.7350000003353</v>
          </cell>
          <cell r="DT223">
            <v>6725.0637500006706</v>
          </cell>
          <cell r="DU223">
            <v>-3703.5247599994764</v>
          </cell>
          <cell r="DV223">
            <v>-1005.3553600003943</v>
          </cell>
          <cell r="DW223">
            <v>0</v>
          </cell>
          <cell r="DX223">
            <v>-3239.0066400002688</v>
          </cell>
          <cell r="DY223">
            <v>-2180.1445399997756</v>
          </cell>
          <cell r="DZ223">
            <v>-4976.7049600007012</v>
          </cell>
          <cell r="EA223">
            <v>-4576.6908400002867</v>
          </cell>
          <cell r="EB223">
            <v>-1386.4516699993983</v>
          </cell>
          <cell r="EC223">
            <v>-3418.9310400001705</v>
          </cell>
          <cell r="ED223">
            <v>-2590.2295000003651</v>
          </cell>
        </row>
        <row r="224">
          <cell r="F224">
            <v>-5.3613760471780552</v>
          </cell>
          <cell r="G224">
            <v>-58.631151931069326</v>
          </cell>
          <cell r="H224">
            <v>-7.9424476595013402</v>
          </cell>
          <cell r="I224">
            <v>0</v>
          </cell>
          <cell r="J224">
            <v>8.7924665680038743</v>
          </cell>
          <cell r="K224">
            <v>12.776371451327577</v>
          </cell>
          <cell r="L224">
            <v>-4.2059669874142855</v>
          </cell>
          <cell r="M224">
            <v>-35.013114465633407</v>
          </cell>
          <cell r="N224">
            <v>2.4777639218373224</v>
          </cell>
          <cell r="O224">
            <v>0</v>
          </cell>
          <cell r="P224">
            <v>0</v>
          </cell>
          <cell r="Q224">
            <v>0</v>
          </cell>
          <cell r="R224">
            <v>26.910749706905335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6.467497268342413</v>
          </cell>
          <cell r="X224">
            <v>0</v>
          </cell>
          <cell r="Y224">
            <v>0.77035189978778362</v>
          </cell>
          <cell r="Z224">
            <v>7.5379426311701536</v>
          </cell>
          <cell r="AA224">
            <v>12.134957907954231</v>
          </cell>
          <cell r="AB224">
            <v>0</v>
          </cell>
          <cell r="AC224">
            <v>0</v>
          </cell>
          <cell r="AD224">
            <v>0</v>
          </cell>
          <cell r="AE224">
            <v>136.96695521147922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18.116420290898532</v>
          </cell>
          <cell r="AM224">
            <v>46.70006154361181</v>
          </cell>
          <cell r="AN224">
            <v>68.172433333704248</v>
          </cell>
          <cell r="AO224">
            <v>0</v>
          </cell>
          <cell r="AP224">
            <v>0</v>
          </cell>
          <cell r="AQ224">
            <v>3.9780400425661355</v>
          </cell>
          <cell r="AR224">
            <v>22.385425724089146</v>
          </cell>
          <cell r="AS224">
            <v>0</v>
          </cell>
          <cell r="AT224">
            <v>0</v>
          </cell>
          <cell r="AU224">
            <v>0</v>
          </cell>
          <cell r="AV224">
            <v>7.7429801467224024</v>
          </cell>
          <cell r="AW224">
            <v>0</v>
          </cell>
          <cell r="AX224">
            <v>0</v>
          </cell>
          <cell r="AY224">
            <v>4.345635037869215</v>
          </cell>
          <cell r="AZ224">
            <v>2.1258019625674933</v>
          </cell>
          <cell r="BA224">
            <v>8.1710085773374885</v>
          </cell>
          <cell r="BB224">
            <v>0</v>
          </cell>
          <cell r="BC224">
            <v>0</v>
          </cell>
          <cell r="BD224">
            <v>0</v>
          </cell>
          <cell r="BE224">
            <v>8.4159547137096524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2.0485077432822436</v>
          </cell>
          <cell r="BM224">
            <v>6.3674469706602395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-23.793856987642357</v>
          </cell>
          <cell r="G225">
            <v>-111.89209650538396</v>
          </cell>
          <cell r="H225">
            <v>-14.770316547161201</v>
          </cell>
          <cell r="I225">
            <v>-4.0640281279338524</v>
          </cell>
          <cell r="J225">
            <v>-105.765582619817</v>
          </cell>
          <cell r="K225">
            <v>-203.13537208072376</v>
          </cell>
          <cell r="L225">
            <v>-16.237666755449027</v>
          </cell>
          <cell r="M225">
            <v>-154.87660882319324</v>
          </cell>
          <cell r="N225">
            <v>-304.52373556874227</v>
          </cell>
          <cell r="O225">
            <v>5.9773537394939922</v>
          </cell>
          <cell r="P225">
            <v>-9.1024185845744796</v>
          </cell>
          <cell r="Q225">
            <v>-18.353649626602419</v>
          </cell>
          <cell r="R225">
            <v>-1006.0776625946164</v>
          </cell>
          <cell r="S225">
            <v>-3.0351170510402881</v>
          </cell>
          <cell r="T225">
            <v>1.0672934024478309</v>
          </cell>
          <cell r="U225">
            <v>7.7592603624216281</v>
          </cell>
          <cell r="V225">
            <v>-4.6582377526501659</v>
          </cell>
          <cell r="W225">
            <v>-131.85675885417731</v>
          </cell>
          <cell r="X225">
            <v>-122.13380564807449</v>
          </cell>
          <cell r="Y225">
            <v>733.78537755366415</v>
          </cell>
          <cell r="Z225">
            <v>-272.31503158132546</v>
          </cell>
          <cell r="AA225">
            <v>-643.05233094899449</v>
          </cell>
          <cell r="AB225">
            <v>-3.340572253393475</v>
          </cell>
          <cell r="AC225">
            <v>-92.444848935236223</v>
          </cell>
          <cell r="AD225">
            <v>-475.85289088718127</v>
          </cell>
          <cell r="AE225">
            <v>-366.28625548537821</v>
          </cell>
          <cell r="AF225">
            <v>16.534031098126434</v>
          </cell>
          <cell r="AG225">
            <v>8.7103644930175506</v>
          </cell>
          <cell r="AH225">
            <v>19.860222795105074</v>
          </cell>
          <cell r="AI225">
            <v>-108.41500552895013</v>
          </cell>
          <cell r="AJ225">
            <v>-226.80026065534912</v>
          </cell>
          <cell r="AK225">
            <v>-44.308842576807365</v>
          </cell>
          <cell r="AL225">
            <v>3.1039669794263318</v>
          </cell>
          <cell r="AM225">
            <v>-109.98042182007339</v>
          </cell>
          <cell r="AN225">
            <v>36.955679166479968</v>
          </cell>
          <cell r="AO225">
            <v>19.815316163643729</v>
          </cell>
          <cell r="AP225">
            <v>13.424327166052535</v>
          </cell>
          <cell r="AQ225">
            <v>4.8143672323203646</v>
          </cell>
          <cell r="AR225">
            <v>-431.62270658183843</v>
          </cell>
          <cell r="AS225">
            <v>9.0709924621041864</v>
          </cell>
          <cell r="AT225">
            <v>3.7135179967735894</v>
          </cell>
          <cell r="AU225">
            <v>4.5732907277997583</v>
          </cell>
          <cell r="AV225">
            <v>-267.50354136381065</v>
          </cell>
          <cell r="AW225">
            <v>3.5847443151287735</v>
          </cell>
          <cell r="AX225">
            <v>2.3530808460200205</v>
          </cell>
          <cell r="AY225">
            <v>-122.72340079571586</v>
          </cell>
          <cell r="AZ225">
            <v>-106.33445939002559</v>
          </cell>
          <cell r="BA225">
            <v>-4.3921945763286203</v>
          </cell>
          <cell r="BB225">
            <v>13.727762240625452</v>
          </cell>
          <cell r="BC225">
            <v>25.042817696812563</v>
          </cell>
          <cell r="BD225">
            <v>7.264683258079458</v>
          </cell>
          <cell r="BE225">
            <v>-205.31200863886625</v>
          </cell>
          <cell r="BF225">
            <v>3.8464633507537656</v>
          </cell>
          <cell r="BG225">
            <v>5.1651242243824527</v>
          </cell>
          <cell r="BH225">
            <v>6.0324351097806357</v>
          </cell>
          <cell r="BI225">
            <v>0.74441206152550876</v>
          </cell>
          <cell r="BJ225">
            <v>39.36117607250344</v>
          </cell>
          <cell r="BK225">
            <v>6.4220432386500761</v>
          </cell>
          <cell r="BL225">
            <v>-5.0930617282865569</v>
          </cell>
          <cell r="BM225">
            <v>-104.06058096769266</v>
          </cell>
          <cell r="BN225">
            <v>0</v>
          </cell>
          <cell r="BO225">
            <v>0</v>
          </cell>
          <cell r="BP225">
            <v>0</v>
          </cell>
          <cell r="BQ225">
            <v>-157.73002000001725</v>
          </cell>
          <cell r="BR225">
            <v>841.62556000053883</v>
          </cell>
          <cell r="BS225">
            <v>-5.7529999990947545E-2</v>
          </cell>
          <cell r="BT225">
            <v>0</v>
          </cell>
          <cell r="BU225">
            <v>486.10290000005625</v>
          </cell>
          <cell r="BV225">
            <v>-3.3298000000067987</v>
          </cell>
          <cell r="BW225">
            <v>0</v>
          </cell>
          <cell r="BX225">
            <v>0</v>
          </cell>
          <cell r="BY225">
            <v>-10.095650000032037</v>
          </cell>
          <cell r="BZ225">
            <v>-137.21603000001051</v>
          </cell>
          <cell r="CA225">
            <v>0</v>
          </cell>
          <cell r="CB225">
            <v>0</v>
          </cell>
          <cell r="CC225">
            <v>533.21534999995492</v>
          </cell>
          <cell r="CD225">
            <v>-26.99367999995593</v>
          </cell>
          <cell r="CE225">
            <v>-1212.9098799992353</v>
          </cell>
          <cell r="CF225">
            <v>-179.74311999999918</v>
          </cell>
          <cell r="CG225">
            <v>-3.340749999973923</v>
          </cell>
          <cell r="CH225">
            <v>-0.14824999996926636</v>
          </cell>
          <cell r="CI225">
            <v>-88.459640000015497</v>
          </cell>
          <cell r="CJ225">
            <v>0</v>
          </cell>
          <cell r="CK225">
            <v>0</v>
          </cell>
          <cell r="CL225">
            <v>-17.780220000073314</v>
          </cell>
          <cell r="CM225">
            <v>-157.19007999985479</v>
          </cell>
          <cell r="CN225">
            <v>-407.57270000001881</v>
          </cell>
          <cell r="CO225">
            <v>0</v>
          </cell>
          <cell r="CP225">
            <v>0</v>
          </cell>
          <cell r="CQ225">
            <v>-358.67512000002898</v>
          </cell>
          <cell r="CR225">
            <v>468.64485999941826</v>
          </cell>
          <cell r="CS225">
            <v>-1.4022000000113621</v>
          </cell>
          <cell r="CT225">
            <v>0</v>
          </cell>
          <cell r="CU225">
            <v>0</v>
          </cell>
          <cell r="CV225">
            <v>-8.5051999998977408</v>
          </cell>
          <cell r="CW225">
            <v>-563.82829999993555</v>
          </cell>
          <cell r="CX225">
            <v>1132.3292000000365</v>
          </cell>
          <cell r="CY225">
            <v>-19.189409999875352</v>
          </cell>
          <cell r="CZ225">
            <v>-33.101680000079796</v>
          </cell>
          <cell r="DA225">
            <v>0</v>
          </cell>
          <cell r="DB225">
            <v>0</v>
          </cell>
          <cell r="DC225">
            <v>0</v>
          </cell>
          <cell r="DD225">
            <v>-37.657550000003539</v>
          </cell>
          <cell r="DE225">
            <v>-1132.028920000419</v>
          </cell>
          <cell r="DF225">
            <v>-3.9395000000949949</v>
          </cell>
          <cell r="DG225">
            <v>-652.53899999998976</v>
          </cell>
          <cell r="DH225">
            <v>0</v>
          </cell>
          <cell r="DI225">
            <v>-4.2059900000458583</v>
          </cell>
          <cell r="DJ225">
            <v>0</v>
          </cell>
          <cell r="DK225">
            <v>0</v>
          </cell>
          <cell r="DL225">
            <v>-31.818669999949634</v>
          </cell>
          <cell r="DM225">
            <v>-212.57650999980979</v>
          </cell>
          <cell r="DN225">
            <v>-6.4067000000504777</v>
          </cell>
          <cell r="DO225">
            <v>0</v>
          </cell>
          <cell r="DP225">
            <v>0</v>
          </cell>
          <cell r="DQ225">
            <v>-220.54255000001285</v>
          </cell>
          <cell r="DR225">
            <v>1175.710130000487</v>
          </cell>
          <cell r="DS225">
            <v>-37.210889999987558</v>
          </cell>
          <cell r="DT225">
            <v>3558.1332499999553</v>
          </cell>
          <cell r="DU225">
            <v>-0.18099999998230487</v>
          </cell>
          <cell r="DV225">
            <v>-110.42631000000983</v>
          </cell>
          <cell r="DW225">
            <v>0</v>
          </cell>
          <cell r="DX225">
            <v>-11.515769999939948</v>
          </cell>
          <cell r="DY225">
            <v>-407.22560999984853</v>
          </cell>
          <cell r="DZ225">
            <v>-429.08559000003152</v>
          </cell>
          <cell r="EA225">
            <v>-581.98692000005394</v>
          </cell>
          <cell r="EB225">
            <v>-29.306860000011511</v>
          </cell>
          <cell r="EC225">
            <v>-710.06278999999631</v>
          </cell>
          <cell r="ED225">
            <v>-65.421379999956116</v>
          </cell>
        </row>
        <row r="226">
          <cell r="F226">
            <v>-913.10347967082635</v>
          </cell>
          <cell r="G226">
            <v>-57.929999999701977</v>
          </cell>
          <cell r="H226">
            <v>-205.9087999984622</v>
          </cell>
          <cell r="I226">
            <v>0</v>
          </cell>
          <cell r="J226">
            <v>0</v>
          </cell>
          <cell r="K226">
            <v>-7.0893610592465848</v>
          </cell>
          <cell r="L226">
            <v>-34.697082629892975</v>
          </cell>
          <cell r="M226">
            <v>-75.725116188405082</v>
          </cell>
          <cell r="N226">
            <v>-51.839982497040182</v>
          </cell>
          <cell r="O226">
            <v>-33.340159610845149</v>
          </cell>
          <cell r="P226">
            <v>0</v>
          </cell>
          <cell r="Q226">
            <v>-109.4922000002116</v>
          </cell>
          <cell r="R226">
            <v>-1420.7679840922356</v>
          </cell>
          <cell r="S226">
            <v>0</v>
          </cell>
          <cell r="T226">
            <v>-276.99179999995977</v>
          </cell>
          <cell r="U226">
            <v>-90.631899999920279</v>
          </cell>
          <cell r="V226">
            <v>0</v>
          </cell>
          <cell r="W226">
            <v>0</v>
          </cell>
          <cell r="X226">
            <v>0</v>
          </cell>
          <cell r="Y226">
            <v>-4.5981423452030867</v>
          </cell>
          <cell r="Z226">
            <v>-4.0390349477529526</v>
          </cell>
          <cell r="AA226">
            <v>-9.3935067947022617</v>
          </cell>
          <cell r="AB226">
            <v>0</v>
          </cell>
          <cell r="AC226">
            <v>-163.4910999997519</v>
          </cell>
          <cell r="AD226">
            <v>-871.62250000005588</v>
          </cell>
          <cell r="AE226">
            <v>-3292.5471999980509</v>
          </cell>
          <cell r="AF226">
            <v>-458.43040000088513</v>
          </cell>
          <cell r="AG226">
            <v>-856.27149999979883</v>
          </cell>
          <cell r="AH226">
            <v>-415.45809999993071</v>
          </cell>
          <cell r="AI226">
            <v>-62.927000000141561</v>
          </cell>
          <cell r="AJ226">
            <v>0</v>
          </cell>
          <cell r="AK226">
            <v>-20.007100000046194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-271.09780000010505</v>
          </cell>
          <cell r="AQ226">
            <v>-1208.3552999999374</v>
          </cell>
          <cell r="AR226">
            <v>-493.37120000272989</v>
          </cell>
          <cell r="AS226">
            <v>0</v>
          </cell>
          <cell r="AT226">
            <v>-58.761799999978393</v>
          </cell>
          <cell r="AU226">
            <v>-73.672100000083447</v>
          </cell>
          <cell r="AV226">
            <v>-56.249700000043958</v>
          </cell>
          <cell r="AW226">
            <v>0</v>
          </cell>
          <cell r="AX226">
            <v>-56.58199999993667</v>
          </cell>
          <cell r="AY226">
            <v>0</v>
          </cell>
          <cell r="AZ226">
            <v>0</v>
          </cell>
          <cell r="BA226">
            <v>0</v>
          </cell>
          <cell r="BB226">
            <v>-99.007999999914318</v>
          </cell>
          <cell r="BC226">
            <v>-149.09759999951348</v>
          </cell>
          <cell r="BD226">
            <v>0</v>
          </cell>
          <cell r="BE226">
            <v>-773.40040000155568</v>
          </cell>
          <cell r="BF226">
            <v>0</v>
          </cell>
          <cell r="BG226">
            <v>-213.646099999547</v>
          </cell>
          <cell r="BH226">
            <v>-168.2414000001736</v>
          </cell>
          <cell r="BI226">
            <v>-57.054699999978766</v>
          </cell>
          <cell r="BJ226">
            <v>0</v>
          </cell>
          <cell r="BK226">
            <v>-53.967100000008941</v>
          </cell>
          <cell r="BL226">
            <v>0</v>
          </cell>
          <cell r="BM226">
            <v>-33.870800000149757</v>
          </cell>
          <cell r="BN226">
            <v>-64.369899999350309</v>
          </cell>
          <cell r="BO226">
            <v>0</v>
          </cell>
          <cell r="BP226">
            <v>-182.25040000025183</v>
          </cell>
          <cell r="BQ226">
            <v>0</v>
          </cell>
          <cell r="BR226">
            <v>-3119.8005999960005</v>
          </cell>
          <cell r="BS226">
            <v>-45.789100000169128</v>
          </cell>
          <cell r="BT226">
            <v>-137.9898000000976</v>
          </cell>
          <cell r="BU226">
            <v>-189.09169999975711</v>
          </cell>
          <cell r="BV226">
            <v>-176.42139999940991</v>
          </cell>
          <cell r="BW226">
            <v>0</v>
          </cell>
          <cell r="BX226">
            <v>-150.39030000008643</v>
          </cell>
          <cell r="BY226">
            <v>0</v>
          </cell>
          <cell r="BZ226">
            <v>-160.05319999996573</v>
          </cell>
          <cell r="CA226">
            <v>-480.72640000050887</v>
          </cell>
          <cell r="CB226">
            <v>-133.25339999981225</v>
          </cell>
          <cell r="CC226">
            <v>-746.90849999990314</v>
          </cell>
          <cell r="CD226">
            <v>-899.17680000001565</v>
          </cell>
          <cell r="CE226">
            <v>-4154.2760000005364</v>
          </cell>
          <cell r="CF226">
            <v>-297.40309999976307</v>
          </cell>
          <cell r="CG226">
            <v>-316.66440000012517</v>
          </cell>
          <cell r="CH226">
            <v>-190.14889999991283</v>
          </cell>
          <cell r="CI226">
            <v>-66.621999999973923</v>
          </cell>
          <cell r="CJ226">
            <v>0</v>
          </cell>
          <cell r="CK226">
            <v>-258.89239999977872</v>
          </cell>
          <cell r="CL226">
            <v>-66.128899999894202</v>
          </cell>
          <cell r="CM226">
            <v>-53.864699999801815</v>
          </cell>
          <cell r="CN226">
            <v>-536.09860000014305</v>
          </cell>
          <cell r="CO226">
            <v>-1664.3660999997519</v>
          </cell>
          <cell r="CP226">
            <v>-620.84159999992698</v>
          </cell>
          <cell r="CQ226">
            <v>-83.2453000000678</v>
          </cell>
          <cell r="CR226">
            <v>-8133.3467000052333</v>
          </cell>
          <cell r="CS226">
            <v>-305.48739999998361</v>
          </cell>
          <cell r="CT226">
            <v>-638.06990000000224</v>
          </cell>
          <cell r="CU226">
            <v>-1122.8478999999352</v>
          </cell>
          <cell r="CV226">
            <v>-329.19290000014007</v>
          </cell>
          <cell r="CW226">
            <v>0</v>
          </cell>
          <cell r="CX226">
            <v>-482.43210000032559</v>
          </cell>
          <cell r="CY226">
            <v>-359.36849999986589</v>
          </cell>
          <cell r="CZ226">
            <v>-701.26789999986067</v>
          </cell>
          <cell r="DA226">
            <v>-1554.1689999997616</v>
          </cell>
          <cell r="DB226">
            <v>-781.021899999585</v>
          </cell>
          <cell r="DC226">
            <v>-1859.4892000001855</v>
          </cell>
          <cell r="DD226">
            <v>0</v>
          </cell>
          <cell r="DE226">
            <v>-5497.1015999913216</v>
          </cell>
          <cell r="DF226">
            <v>0</v>
          </cell>
          <cell r="DG226">
            <v>-127.0688000000082</v>
          </cell>
          <cell r="DH226">
            <v>-258.75980000011623</v>
          </cell>
          <cell r="DI226">
            <v>0</v>
          </cell>
          <cell r="DJ226">
            <v>0</v>
          </cell>
          <cell r="DK226">
            <v>-262.13020000001416</v>
          </cell>
          <cell r="DL226">
            <v>-390.59480000007898</v>
          </cell>
          <cell r="DM226">
            <v>-669.32019999995828</v>
          </cell>
          <cell r="DN226">
            <v>-1257.7359999995679</v>
          </cell>
          <cell r="DO226">
            <v>-1228.2351999999955</v>
          </cell>
          <cell r="DP226">
            <v>-1303.2565999999642</v>
          </cell>
          <cell r="DQ226">
            <v>0</v>
          </cell>
          <cell r="DR226">
            <v>-3216.6671000048518</v>
          </cell>
          <cell r="DS226">
            <v>-235.83490000013262</v>
          </cell>
          <cell r="DT226">
            <v>-583.60809999983758</v>
          </cell>
          <cell r="DU226">
            <v>-309.2699000001885</v>
          </cell>
          <cell r="DV226">
            <v>-98.797400000039488</v>
          </cell>
          <cell r="DW226">
            <v>0</v>
          </cell>
          <cell r="DX226">
            <v>-122.90249999985099</v>
          </cell>
          <cell r="DY226">
            <v>-126.41969999996945</v>
          </cell>
          <cell r="DZ226">
            <v>-175.12200000043958</v>
          </cell>
          <cell r="EA226">
            <v>-290.73190000001341</v>
          </cell>
          <cell r="EB226">
            <v>-588.59329999983311</v>
          </cell>
          <cell r="EC226">
            <v>-622.56279999995604</v>
          </cell>
          <cell r="ED226">
            <v>-62.824600000400096</v>
          </cell>
        </row>
        <row r="227">
          <cell r="F227">
            <v>-515.05119860591367</v>
          </cell>
          <cell r="G227">
            <v>-1623.8514974405989</v>
          </cell>
          <cell r="H227">
            <v>-2011.3288672496565</v>
          </cell>
          <cell r="I227">
            <v>-284.62916361400858</v>
          </cell>
          <cell r="J227">
            <v>-632.31754615297541</v>
          </cell>
          <cell r="K227">
            <v>-1044.8266938207671</v>
          </cell>
          <cell r="L227">
            <v>-322.77136272285134</v>
          </cell>
          <cell r="M227">
            <v>-3552.4354967912659</v>
          </cell>
          <cell r="N227">
            <v>-188.34444045368582</v>
          </cell>
          <cell r="O227">
            <v>-2093.289366194047</v>
          </cell>
          <cell r="P227">
            <v>-1761.50340803992</v>
          </cell>
          <cell r="Q227">
            <v>-3240.8409644355997</v>
          </cell>
          <cell r="R227">
            <v>-17723.708441577852</v>
          </cell>
          <cell r="S227">
            <v>-3842.3963416786864</v>
          </cell>
          <cell r="T227">
            <v>-1452.6327410354279</v>
          </cell>
          <cell r="U227">
            <v>-18.024675199761987</v>
          </cell>
          <cell r="V227">
            <v>-468.49279686715454</v>
          </cell>
          <cell r="W227">
            <v>-1375.106212193612</v>
          </cell>
          <cell r="X227">
            <v>-2349.9498170223087</v>
          </cell>
          <cell r="Y227">
            <v>-293.70274157263339</v>
          </cell>
          <cell r="Z227">
            <v>-149.5795723432675</v>
          </cell>
          <cell r="AA227">
            <v>40.650838134810328</v>
          </cell>
          <cell r="AB227">
            <v>-2020.433009987697</v>
          </cell>
          <cell r="AC227">
            <v>-2199.279267041944</v>
          </cell>
          <cell r="AD227">
            <v>-3594.7621047627181</v>
          </cell>
          <cell r="AE227">
            <v>-29825.903554655612</v>
          </cell>
          <cell r="AF227">
            <v>-5082.7266369815916</v>
          </cell>
          <cell r="AG227">
            <v>-3179.4737817728892</v>
          </cell>
          <cell r="AH227">
            <v>-2090.5244833827019</v>
          </cell>
          <cell r="AI227">
            <v>-211.55580086400732</v>
          </cell>
          <cell r="AJ227">
            <v>-812.08506111428142</v>
          </cell>
          <cell r="AK227">
            <v>-944.25995696801692</v>
          </cell>
          <cell r="AL227">
            <v>-1057.0092368163168</v>
          </cell>
          <cell r="AM227">
            <v>-2321.7044123336673</v>
          </cell>
          <cell r="AN227">
            <v>-4104.9096234310418</v>
          </cell>
          <cell r="AO227">
            <v>-3183.2822586614639</v>
          </cell>
          <cell r="AP227">
            <v>-3212.8484158152714</v>
          </cell>
          <cell r="AQ227">
            <v>-3625.5238865138963</v>
          </cell>
          <cell r="AR227">
            <v>-3145.6526863723993</v>
          </cell>
          <cell r="AS227">
            <v>54.245867381803691</v>
          </cell>
          <cell r="AT227">
            <v>66.096220138482749</v>
          </cell>
          <cell r="AU227">
            <v>-19.296583346091211</v>
          </cell>
          <cell r="AV227">
            <v>-136.4046508227475</v>
          </cell>
          <cell r="AW227">
            <v>-518.04415901843458</v>
          </cell>
          <cell r="AX227">
            <v>-329.3773960005492</v>
          </cell>
          <cell r="AY227">
            <v>-420.72542872652411</v>
          </cell>
          <cell r="AZ227">
            <v>-23.935361459851265</v>
          </cell>
          <cell r="BA227">
            <v>-266.68538874015212</v>
          </cell>
          <cell r="BB227">
            <v>-958.00353408139199</v>
          </cell>
          <cell r="BC227">
            <v>-529.8815134242177</v>
          </cell>
          <cell r="BD227">
            <v>-63.640758262947202</v>
          </cell>
          <cell r="BE227">
            <v>-7010.9268904477358</v>
          </cell>
          <cell r="BF227">
            <v>-19.794932507909834</v>
          </cell>
          <cell r="BG227">
            <v>-449.11586556490511</v>
          </cell>
          <cell r="BH227">
            <v>-123.18494910281152</v>
          </cell>
          <cell r="BI227">
            <v>-54.570986486040056</v>
          </cell>
          <cell r="BJ227">
            <v>-2200.4557716008276</v>
          </cell>
          <cell r="BK227">
            <v>-475.26528341323137</v>
          </cell>
          <cell r="BL227">
            <v>-271.71848461963236</v>
          </cell>
          <cell r="BM227">
            <v>-204.24091715645045</v>
          </cell>
          <cell r="BN227">
            <v>-266.83369999937713</v>
          </cell>
          <cell r="BO227">
            <v>-813.93950000032783</v>
          </cell>
          <cell r="BP227">
            <v>-361.9226000001654</v>
          </cell>
          <cell r="BQ227">
            <v>-1769.8838999997824</v>
          </cell>
          <cell r="BR227">
            <v>-14442.72659997642</v>
          </cell>
          <cell r="BS227">
            <v>-274.07239999994636</v>
          </cell>
          <cell r="BT227">
            <v>-288.1625999994576</v>
          </cell>
          <cell r="BU227">
            <v>-232.774299999699</v>
          </cell>
          <cell r="BV227">
            <v>-1.6289999997243285</v>
          </cell>
          <cell r="BW227">
            <v>-2391.998399999924</v>
          </cell>
          <cell r="BX227">
            <v>-612.2331999996677</v>
          </cell>
          <cell r="BY227">
            <v>-60.765999999828637</v>
          </cell>
          <cell r="BZ227">
            <v>-426.11340000014752</v>
          </cell>
          <cell r="CA227">
            <v>-1430.5976999998093</v>
          </cell>
          <cell r="CB227">
            <v>-2584.3615999994799</v>
          </cell>
          <cell r="CC227">
            <v>-2851.1839000005275</v>
          </cell>
          <cell r="CD227">
            <v>-3288.8341000005603</v>
          </cell>
          <cell r="CE227">
            <v>-119434.75530000031</v>
          </cell>
          <cell r="CF227">
            <v>-4872.1799000008032</v>
          </cell>
          <cell r="CG227">
            <v>-2966.5884999996051</v>
          </cell>
          <cell r="CH227">
            <v>-1932.9901000000536</v>
          </cell>
          <cell r="CI227">
            <v>-1584.3143999995664</v>
          </cell>
          <cell r="CJ227">
            <v>-2937.662700000219</v>
          </cell>
          <cell r="CK227">
            <v>-2018.1914999997243</v>
          </cell>
          <cell r="CL227">
            <v>-1105.6198000004515</v>
          </cell>
          <cell r="CM227">
            <v>-3876.446600000374</v>
          </cell>
          <cell r="CN227">
            <v>-86634.171799999662</v>
          </cell>
          <cell r="CO227">
            <v>-3397.6180999996141</v>
          </cell>
          <cell r="CP227">
            <v>-3977.1444000005722</v>
          </cell>
          <cell r="CQ227">
            <v>-4131.8274999996647</v>
          </cell>
          <cell r="CR227">
            <v>-38866.385000005364</v>
          </cell>
          <cell r="CS227">
            <v>-3610.7134999996051</v>
          </cell>
          <cell r="CT227">
            <v>-1929.5575000001118</v>
          </cell>
          <cell r="CU227">
            <v>-2797.1954999994487</v>
          </cell>
          <cell r="CV227">
            <v>-2244.5921000000089</v>
          </cell>
          <cell r="CW227">
            <v>-532.4543000003323</v>
          </cell>
          <cell r="CX227">
            <v>-4418.6517000002787</v>
          </cell>
          <cell r="CY227">
            <v>-4109.7259999997914</v>
          </cell>
          <cell r="CZ227">
            <v>-4932.0108000002801</v>
          </cell>
          <cell r="DA227">
            <v>-5435.3665000004694</v>
          </cell>
          <cell r="DB227">
            <v>-3141.8345999997109</v>
          </cell>
          <cell r="DC227">
            <v>-2668.2979999994859</v>
          </cell>
          <cell r="DD227">
            <v>-3045.984499999322</v>
          </cell>
          <cell r="DE227">
            <v>-42506.165299996734</v>
          </cell>
          <cell r="DF227">
            <v>-2888.1889999993145</v>
          </cell>
          <cell r="DG227">
            <v>-1827.6809999998659</v>
          </cell>
          <cell r="DH227">
            <v>-3881.0870000002906</v>
          </cell>
          <cell r="DI227">
            <v>-1917.0493999999017</v>
          </cell>
          <cell r="DJ227">
            <v>-549.61150000058115</v>
          </cell>
          <cell r="DK227">
            <v>-2713.014400000684</v>
          </cell>
          <cell r="DL227">
            <v>-3789.7230000011623</v>
          </cell>
          <cell r="DM227">
            <v>-7676.5264999996871</v>
          </cell>
          <cell r="DN227">
            <v>-6242.9280000003055</v>
          </cell>
          <cell r="DO227">
            <v>-5153.5570000000298</v>
          </cell>
          <cell r="DP227">
            <v>-2736.6469999998808</v>
          </cell>
          <cell r="DQ227">
            <v>-3130.1515000015497</v>
          </cell>
          <cell r="DR227">
            <v>-21706.104999989271</v>
          </cell>
          <cell r="DS227">
            <v>-2242.9130000006407</v>
          </cell>
          <cell r="DT227">
            <v>13886.436499999836</v>
          </cell>
          <cell r="DU227">
            <v>-2134.7154999999329</v>
          </cell>
          <cell r="DV227">
            <v>-1333.9934999998659</v>
          </cell>
          <cell r="DW227">
            <v>-4506.507500000298</v>
          </cell>
          <cell r="DX227">
            <v>-1309.8289999999106</v>
          </cell>
          <cell r="DY227">
            <v>-3405.2485000006855</v>
          </cell>
          <cell r="DZ227">
            <v>-4521.9775000009686</v>
          </cell>
          <cell r="EA227">
            <v>-5188.6954999994487</v>
          </cell>
          <cell r="EB227">
            <v>-3750.0224999999627</v>
          </cell>
          <cell r="EC227">
            <v>-3337.3854999998584</v>
          </cell>
          <cell r="ED227">
            <v>-3861.2534999996424</v>
          </cell>
        </row>
        <row r="228">
          <cell r="F228">
            <v>-304.05939132650383</v>
          </cell>
          <cell r="G228">
            <v>-1484.4586507687345</v>
          </cell>
          <cell r="H228">
            <v>-370.46936533367261</v>
          </cell>
          <cell r="I228">
            <v>-684.56160825863481</v>
          </cell>
          <cell r="J228">
            <v>-1030.4377541667782</v>
          </cell>
          <cell r="K228">
            <v>-2116.6328868456185</v>
          </cell>
          <cell r="L228">
            <v>-2482.3823189679533</v>
          </cell>
          <cell r="M228">
            <v>-2525.4889435442165</v>
          </cell>
          <cell r="N228">
            <v>-3820.4114629756659</v>
          </cell>
          <cell r="O228">
            <v>-2041.4730996694416</v>
          </cell>
          <cell r="P228">
            <v>-439.25559837697074</v>
          </cell>
          <cell r="Q228">
            <v>-2077.7611547783017</v>
          </cell>
          <cell r="R228">
            <v>-20865.226715646684</v>
          </cell>
          <cell r="S228">
            <v>-491.72433647979051</v>
          </cell>
          <cell r="T228">
            <v>-334.68226492311805</v>
          </cell>
          <cell r="U228">
            <v>-2048.768328635022</v>
          </cell>
          <cell r="V228">
            <v>-1114.7932253801264</v>
          </cell>
          <cell r="W228">
            <v>-587.00600361451507</v>
          </cell>
          <cell r="X228">
            <v>-1197.7080427389592</v>
          </cell>
          <cell r="Y228">
            <v>-651.88559660781175</v>
          </cell>
          <cell r="Z228">
            <v>-2447.0232766792178</v>
          </cell>
          <cell r="AA228">
            <v>-3222.0439155586064</v>
          </cell>
          <cell r="AB228">
            <v>-3151.4302150504664</v>
          </cell>
          <cell r="AC228">
            <v>-3642.1567040216178</v>
          </cell>
          <cell r="AD228">
            <v>-1976.0048059616238</v>
          </cell>
          <cell r="AE228">
            <v>-20131.89957408607</v>
          </cell>
          <cell r="AF228">
            <v>-1398.9257234134711</v>
          </cell>
          <cell r="AG228">
            <v>-602.49108222313225</v>
          </cell>
          <cell r="AH228">
            <v>-996.88032902684063</v>
          </cell>
          <cell r="AI228">
            <v>-374.31075360719115</v>
          </cell>
          <cell r="AJ228">
            <v>-1440.6980039435439</v>
          </cell>
          <cell r="AK228">
            <v>-1266.2588302157819</v>
          </cell>
          <cell r="AL228">
            <v>-1780.855678117834</v>
          </cell>
          <cell r="AM228">
            <v>-4340.6381073454395</v>
          </cell>
          <cell r="AN228">
            <v>-3915.7142776362598</v>
          </cell>
          <cell r="AO228">
            <v>-1087.590860908851</v>
          </cell>
          <cell r="AP228">
            <v>-1529.636233442463</v>
          </cell>
          <cell r="AQ228">
            <v>-1397.8996942192316</v>
          </cell>
          <cell r="AR228">
            <v>-36265.09045869112</v>
          </cell>
          <cell r="AS228">
            <v>-4273.2573598437011</v>
          </cell>
          <cell r="AT228">
            <v>-2856.7993445377797</v>
          </cell>
          <cell r="AU228">
            <v>-1749.8300561057404</v>
          </cell>
          <cell r="AV228">
            <v>-1210.7726737475023</v>
          </cell>
          <cell r="AW228">
            <v>-943.9779722224921</v>
          </cell>
          <cell r="AX228">
            <v>-676.00913685932755</v>
          </cell>
          <cell r="AY228">
            <v>-337.52781275101006</v>
          </cell>
          <cell r="AZ228">
            <v>-234.39200525358319</v>
          </cell>
          <cell r="BA228">
            <v>-1645.1983692403883</v>
          </cell>
          <cell r="BB228">
            <v>-3772.7526598414406</v>
          </cell>
          <cell r="BC228">
            <v>-15146.66176963225</v>
          </cell>
          <cell r="BD228">
            <v>-3417.9112986465916</v>
          </cell>
          <cell r="BE228">
            <v>-24483.521812006831</v>
          </cell>
          <cell r="BF228">
            <v>-2212.6946351639926</v>
          </cell>
          <cell r="BG228">
            <v>-2339.1144126104191</v>
          </cell>
          <cell r="BH228">
            <v>-1464.9156860066578</v>
          </cell>
          <cell r="BI228">
            <v>-790.34359552618116</v>
          </cell>
          <cell r="BJ228">
            <v>-3243.0723044723272</v>
          </cell>
          <cell r="BK228">
            <v>-1324.9494419433177</v>
          </cell>
          <cell r="BL228">
            <v>-25.536139351315796</v>
          </cell>
          <cell r="BM228">
            <v>-838.91779692191631</v>
          </cell>
          <cell r="BN228">
            <v>-1813.4348999997601</v>
          </cell>
          <cell r="BO228">
            <v>-1264.8630999997258</v>
          </cell>
          <cell r="BP228">
            <v>-4620.706999999471</v>
          </cell>
          <cell r="BQ228">
            <v>-4544.9728000005707</v>
          </cell>
          <cell r="BR228">
            <v>-33261.181620016694</v>
          </cell>
          <cell r="BS228">
            <v>-1312.4734999993816</v>
          </cell>
          <cell r="BT228">
            <v>-1221.4807000001892</v>
          </cell>
          <cell r="BU228">
            <v>-2649.0598999997601</v>
          </cell>
          <cell r="BV228">
            <v>-1743.3711999999359</v>
          </cell>
          <cell r="BW228">
            <v>-1741.6451000003144</v>
          </cell>
          <cell r="BX228">
            <v>-2270.6874000001699</v>
          </cell>
          <cell r="BY228">
            <v>-4865.7299999995157</v>
          </cell>
          <cell r="BZ228">
            <v>-5644.9285199996084</v>
          </cell>
          <cell r="CA228">
            <v>-4835.2050999999046</v>
          </cell>
          <cell r="CB228">
            <v>-2255.268399999477</v>
          </cell>
          <cell r="CC228">
            <v>-3263.8913000002503</v>
          </cell>
          <cell r="CD228">
            <v>-1457.4405000004917</v>
          </cell>
          <cell r="CE228">
            <v>-17915.232840001583</v>
          </cell>
          <cell r="CF228">
            <v>-1155.8608400002122</v>
          </cell>
          <cell r="CG228">
            <v>-613.57650000043213</v>
          </cell>
          <cell r="CH228">
            <v>-1203.151999999769</v>
          </cell>
          <cell r="CI228">
            <v>-2605.3190999999642</v>
          </cell>
          <cell r="CJ228">
            <v>-553.19879999989644</v>
          </cell>
          <cell r="CK228">
            <v>-4701.1334000006318</v>
          </cell>
          <cell r="CL228">
            <v>-2047.2514999993145</v>
          </cell>
          <cell r="CM228">
            <v>-1127.5702999997884</v>
          </cell>
          <cell r="CN228">
            <v>-2381.3428999995813</v>
          </cell>
          <cell r="CO228">
            <v>-503.31649999972433</v>
          </cell>
          <cell r="CP228">
            <v>-358.9320000000298</v>
          </cell>
          <cell r="CQ228">
            <v>-664.57899999991059</v>
          </cell>
          <cell r="CR228">
            <v>4646.7571700066328</v>
          </cell>
          <cell r="CS228">
            <v>-351.32050000037998</v>
          </cell>
          <cell r="CT228">
            <v>-108.1570000005886</v>
          </cell>
          <cell r="CU228">
            <v>-63.87599999923259</v>
          </cell>
          <cell r="CV228">
            <v>-1282.2955000000075</v>
          </cell>
          <cell r="CW228">
            <v>-242.14549999963492</v>
          </cell>
          <cell r="CX228">
            <v>-19.443500000052154</v>
          </cell>
          <cell r="CY228">
            <v>-633.66750000044703</v>
          </cell>
          <cell r="CZ228">
            <v>-238.81924999970943</v>
          </cell>
          <cell r="DA228">
            <v>-640.44550000037998</v>
          </cell>
          <cell r="DB228">
            <v>-396.00700000021607</v>
          </cell>
          <cell r="DC228">
            <v>-312.38499999977648</v>
          </cell>
          <cell r="DD228">
            <v>8935.3194199996069</v>
          </cell>
          <cell r="DE228">
            <v>-6926.376999989152</v>
          </cell>
          <cell r="DF228">
            <v>-497.77950000017881</v>
          </cell>
          <cell r="DG228">
            <v>-141.72200000006706</v>
          </cell>
          <cell r="DH228">
            <v>-214.78600000031292</v>
          </cell>
          <cell r="DI228">
            <v>-1569.749499999918</v>
          </cell>
          <cell r="DJ228">
            <v>-441.08949999976903</v>
          </cell>
          <cell r="DK228">
            <v>-264.57600000035018</v>
          </cell>
          <cell r="DL228">
            <v>-759.34700000006706</v>
          </cell>
          <cell r="DM228">
            <v>-751.32019999995828</v>
          </cell>
          <cell r="DN228">
            <v>-138.99449999909848</v>
          </cell>
          <cell r="DO228">
            <v>-204.1019999999553</v>
          </cell>
          <cell r="DP228">
            <v>-395.16100000031292</v>
          </cell>
          <cell r="DQ228">
            <v>-1547.7498000003397</v>
          </cell>
          <cell r="DR228">
            <v>-163430.57969999313</v>
          </cell>
          <cell r="DS228">
            <v>-810.97056000027806</v>
          </cell>
          <cell r="DT228">
            <v>-149121.58660000004</v>
          </cell>
          <cell r="DU228">
            <v>-974.09150000009686</v>
          </cell>
          <cell r="DV228">
            <v>-393.52325000055134</v>
          </cell>
          <cell r="DW228">
            <v>-365.36699999962002</v>
          </cell>
          <cell r="DX228">
            <v>-803.54299999959767</v>
          </cell>
          <cell r="DY228">
            <v>-1135.1770999999717</v>
          </cell>
          <cell r="DZ228">
            <v>-3444.0967600001022</v>
          </cell>
          <cell r="EA228">
            <v>-1760.0552000002936</v>
          </cell>
          <cell r="EB228">
            <v>-1458.2885999996215</v>
          </cell>
          <cell r="EC228">
            <v>-1898.2175000002608</v>
          </cell>
          <cell r="ED228">
            <v>-1265.662630001083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</row>
        <row r="230">
          <cell r="F230">
            <v>-2929.3824099972844</v>
          </cell>
          <cell r="G230">
            <v>-4313.3488000007346</v>
          </cell>
          <cell r="H230">
            <v>-4180.0628799977712</v>
          </cell>
          <cell r="I230">
            <v>-973.25479999929667</v>
          </cell>
          <cell r="J230">
            <v>-2314.3089300021529</v>
          </cell>
          <cell r="K230">
            <v>-5765.407830003649</v>
          </cell>
          <cell r="L230">
            <v>-5656.9706100039184</v>
          </cell>
          <cell r="M230">
            <v>-11188.634239997715</v>
          </cell>
          <cell r="N230">
            <v>-7941.2302299998701</v>
          </cell>
          <cell r="O230">
            <v>-11130.741200000048</v>
          </cell>
          <cell r="P230">
            <v>-4432.2982999999076</v>
          </cell>
          <cell r="Q230">
            <v>-8883.1575800031424</v>
          </cell>
          <cell r="R230">
            <v>-63669.048160046339</v>
          </cell>
          <cell r="S230">
            <v>-6288.6372399963439</v>
          </cell>
          <cell r="T230">
            <v>-3224.2112999986857</v>
          </cell>
          <cell r="U230">
            <v>-3110.7319300007075</v>
          </cell>
          <cell r="V230">
            <v>-1640.4172600004822</v>
          </cell>
          <cell r="W230">
            <v>-3044.9264299999923</v>
          </cell>
          <cell r="X230">
            <v>-5720.1137999966741</v>
          </cell>
          <cell r="Y230">
            <v>-933.35387000069022</v>
          </cell>
          <cell r="Z230">
            <v>-3870.0963400043547</v>
          </cell>
          <cell r="AA230">
            <v>-6206.1655999980867</v>
          </cell>
          <cell r="AB230">
            <v>-12404.828979998827</v>
          </cell>
          <cell r="AC230">
            <v>-6097.3719199988991</v>
          </cell>
          <cell r="AD230">
            <v>-11128.19349000603</v>
          </cell>
          <cell r="AE230">
            <v>-84757.951119959354</v>
          </cell>
          <cell r="AF230">
            <v>-9252.4157999977469</v>
          </cell>
          <cell r="AG230">
            <v>-6249.7343799993396</v>
          </cell>
          <cell r="AH230">
            <v>-6003.2857000008225</v>
          </cell>
          <cell r="AI230">
            <v>-989.00606000050902</v>
          </cell>
          <cell r="AJ230">
            <v>-3168.6206899993122</v>
          </cell>
          <cell r="AK230">
            <v>-5079.2689000032842</v>
          </cell>
          <cell r="AL230">
            <v>-4249.835839997977</v>
          </cell>
          <cell r="AM230">
            <v>-10359.0017599985</v>
          </cell>
          <cell r="AN230">
            <v>-13423.532309997827</v>
          </cell>
          <cell r="AO230">
            <v>-9036.0751000009477</v>
          </cell>
          <cell r="AP230">
            <v>-7883.2829799987376</v>
          </cell>
          <cell r="AQ230">
            <v>-9063.8916000016034</v>
          </cell>
          <cell r="AR230">
            <v>-53974.46465998888</v>
          </cell>
          <cell r="AS230">
            <v>-5280.2623999975622</v>
          </cell>
          <cell r="AT230">
            <v>-2937.6293600052595</v>
          </cell>
          <cell r="AU230">
            <v>-2482.5034599974751</v>
          </cell>
          <cell r="AV230">
            <v>-2571.923369999975</v>
          </cell>
          <cell r="AW230">
            <v>-3531.0384400002658</v>
          </cell>
          <cell r="AX230">
            <v>-2324.8851599991322</v>
          </cell>
          <cell r="AY230">
            <v>-1174.7964500002563</v>
          </cell>
          <cell r="AZ230">
            <v>-510.54548000171781</v>
          </cell>
          <cell r="BA230">
            <v>-2273.9844900034368</v>
          </cell>
          <cell r="BB230">
            <v>-8049.8177000060678</v>
          </cell>
          <cell r="BC230">
            <v>-16016.247530002147</v>
          </cell>
          <cell r="BD230">
            <v>-6820.8308199979365</v>
          </cell>
          <cell r="BE230">
            <v>-44228.54799002409</v>
          </cell>
          <cell r="BF230">
            <v>-5658.8171000033617</v>
          </cell>
          <cell r="BG230">
            <v>-4355.5524500012398</v>
          </cell>
          <cell r="BH230">
            <v>-1750.309600001201</v>
          </cell>
          <cell r="BI230">
            <v>-1377.1344200000167</v>
          </cell>
          <cell r="BJ230">
            <v>-5404.1669000014663</v>
          </cell>
          <cell r="BK230">
            <v>-3060.4056999981403</v>
          </cell>
          <cell r="BL230">
            <v>-779.0772299952805</v>
          </cell>
          <cell r="BM230">
            <v>-1790.2241399995983</v>
          </cell>
          <cell r="BN230">
            <v>-2849.6559200026095</v>
          </cell>
          <cell r="BO230">
            <v>-2370.3100000023842</v>
          </cell>
          <cell r="BP230">
            <v>-5164.8799999989569</v>
          </cell>
          <cell r="BQ230">
            <v>-9668.0145299993455</v>
          </cell>
          <cell r="BR230">
            <v>-79110.001259982586</v>
          </cell>
          <cell r="BS230">
            <v>-4907.3271800018847</v>
          </cell>
          <cell r="BT230">
            <v>-2397.2046399973333</v>
          </cell>
          <cell r="BU230">
            <v>-2584.8229999970645</v>
          </cell>
          <cell r="BV230">
            <v>-2426.0021999962628</v>
          </cell>
          <cell r="BW230">
            <v>-4133.6435000002384</v>
          </cell>
          <cell r="BX230">
            <v>-4557.7163999974728</v>
          </cell>
          <cell r="BY230">
            <v>-6870.1163999959826</v>
          </cell>
          <cell r="BZ230">
            <v>-9621.4755599983037</v>
          </cell>
          <cell r="CA230">
            <v>-10207.85929999873</v>
          </cell>
          <cell r="CB230">
            <v>-9343.5693500004709</v>
          </cell>
          <cell r="CC230">
            <v>-10882.009449999779</v>
          </cell>
          <cell r="CD230">
            <v>-11178.254280000925</v>
          </cell>
          <cell r="CE230">
            <v>-170940.84542000294</v>
          </cell>
          <cell r="CF230">
            <v>-10217.180560003966</v>
          </cell>
          <cell r="CG230">
            <v>-7444.4540499970317</v>
          </cell>
          <cell r="CH230">
            <v>-5728.5324999988079</v>
          </cell>
          <cell r="CI230">
            <v>-5879.4638400003314</v>
          </cell>
          <cell r="CJ230">
            <v>-3490.8615000005811</v>
          </cell>
          <cell r="CK230">
            <v>-10000.358630001545</v>
          </cell>
          <cell r="CL230">
            <v>-8097.3471600040793</v>
          </cell>
          <cell r="CM230">
            <v>-12162.193509995937</v>
          </cell>
          <cell r="CN230">
            <v>-86904.600960005075</v>
          </cell>
          <cell r="CO230">
            <v>-9345.8935000039637</v>
          </cell>
          <cell r="CP230">
            <v>-4956.917999997735</v>
          </cell>
          <cell r="CQ230">
            <v>-6713.0412100031972</v>
          </cell>
          <cell r="CR230">
            <v>-77893.580940008163</v>
          </cell>
          <cell r="CS230">
            <v>-6341.7908499985933</v>
          </cell>
          <cell r="CT230">
            <v>-5718.4441699981689</v>
          </cell>
          <cell r="CU230">
            <v>-3983.9193999990821</v>
          </cell>
          <cell r="CV230">
            <v>-6193.4452000036836</v>
          </cell>
          <cell r="CW230">
            <v>-1338.4280999992043</v>
          </cell>
          <cell r="CX230">
            <v>-9956.4530999995768</v>
          </cell>
          <cell r="CY230">
            <v>-8381.5681100003421</v>
          </cell>
          <cell r="CZ230">
            <v>-12421.697449993342</v>
          </cell>
          <cell r="DA230">
            <v>-15376.707100000232</v>
          </cell>
          <cell r="DB230">
            <v>-7200.2415000014007</v>
          </cell>
          <cell r="DC230">
            <v>-4840.1721999980509</v>
          </cell>
          <cell r="DD230">
            <v>3859.2862400002778</v>
          </cell>
          <cell r="DE230">
            <v>-89819.081649899483</v>
          </cell>
          <cell r="DF230">
            <v>-4827.7279600054026</v>
          </cell>
          <cell r="DG230">
            <v>-3305.0412000007927</v>
          </cell>
          <cell r="DH230">
            <v>-4354.632800001651</v>
          </cell>
          <cell r="DI230">
            <v>-5706.3437899984419</v>
          </cell>
          <cell r="DJ230">
            <v>-990.70099999941885</v>
          </cell>
          <cell r="DK230">
            <v>-9081.4858999960124</v>
          </cell>
          <cell r="DL230">
            <v>-10921.208229999989</v>
          </cell>
          <cell r="DM230">
            <v>-14823.085209995508</v>
          </cell>
          <cell r="DN230">
            <v>-14671.149509999901</v>
          </cell>
          <cell r="DO230">
            <v>-9826.3660000041127</v>
          </cell>
          <cell r="DP230">
            <v>-4435.0645999982953</v>
          </cell>
          <cell r="DQ230">
            <v>-6876.2754500024021</v>
          </cell>
          <cell r="DR230">
            <v>-222843.97022998333</v>
          </cell>
          <cell r="DS230">
            <v>-5377.6643500030041</v>
          </cell>
          <cell r="DT230">
            <v>-124444.63969999924</v>
          </cell>
          <cell r="DU230">
            <v>-7121.7826600037515</v>
          </cell>
          <cell r="DV230">
            <v>-2942.0958199985325</v>
          </cell>
          <cell r="DW230">
            <v>-4871.8744999989867</v>
          </cell>
          <cell r="DX230">
            <v>-7869.9314099997282</v>
          </cell>
          <cell r="DY230">
            <v>-9932.3899499997497</v>
          </cell>
          <cell r="DZ230">
            <v>-19686.858810000122</v>
          </cell>
          <cell r="EA230">
            <v>-14609.331859990954</v>
          </cell>
          <cell r="EB230">
            <v>-8154.8499299958348</v>
          </cell>
          <cell r="EC230">
            <v>-9987.1596300043166</v>
          </cell>
          <cell r="ED230">
            <v>-7845.3916099965572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</row>
        <row r="236">
          <cell r="A236" t="str">
            <v>Total Gas Fuel Burn Expense</v>
          </cell>
          <cell r="F236">
            <v>-2929.3824099972844</v>
          </cell>
          <cell r="G236">
            <v>-4313.3488000007346</v>
          </cell>
          <cell r="H236">
            <v>-4180.0628799977712</v>
          </cell>
          <cell r="I236">
            <v>-973.25479999929667</v>
          </cell>
          <cell r="J236">
            <v>-2314.3089300021529</v>
          </cell>
          <cell r="K236">
            <v>-5765.407830003649</v>
          </cell>
          <cell r="L236">
            <v>-5656.9706100001931</v>
          </cell>
          <cell r="M236">
            <v>-11188.634239993989</v>
          </cell>
          <cell r="N236">
            <v>-7941.2302299998701</v>
          </cell>
          <cell r="O236">
            <v>-11130.741200000048</v>
          </cell>
          <cell r="P236">
            <v>-4432.298299998045</v>
          </cell>
          <cell r="Q236">
            <v>-8883.1575800031424</v>
          </cell>
          <cell r="R236">
            <v>-63669.048160076141</v>
          </cell>
          <cell r="S236">
            <v>-6288.6372399926186</v>
          </cell>
          <cell r="T236">
            <v>-3224.2112999968231</v>
          </cell>
          <cell r="U236">
            <v>-3110.7319300025702</v>
          </cell>
          <cell r="V236">
            <v>-1640.4172600004822</v>
          </cell>
          <cell r="W236">
            <v>-3044.9264299999923</v>
          </cell>
          <cell r="X236">
            <v>-5720.1137999966741</v>
          </cell>
          <cell r="Y236">
            <v>-933.35386999696493</v>
          </cell>
          <cell r="Z236">
            <v>-3870.0963400006294</v>
          </cell>
          <cell r="AA236">
            <v>-6206.1655999980867</v>
          </cell>
          <cell r="AB236">
            <v>-12404.828979998827</v>
          </cell>
          <cell r="AC236">
            <v>-6097.3719200007617</v>
          </cell>
          <cell r="AD236">
            <v>-11128.19349000603</v>
          </cell>
          <cell r="AE236">
            <v>-84757.951119959354</v>
          </cell>
          <cell r="AF236">
            <v>-9252.4157999977469</v>
          </cell>
          <cell r="AG236">
            <v>-6249.7343799993396</v>
          </cell>
          <cell r="AH236">
            <v>-6003.2857000008225</v>
          </cell>
          <cell r="AI236">
            <v>-989.00606000050902</v>
          </cell>
          <cell r="AJ236">
            <v>-3168.6206899993122</v>
          </cell>
          <cell r="AK236">
            <v>-5079.2689000032842</v>
          </cell>
          <cell r="AL236">
            <v>-4249.8358400017023</v>
          </cell>
          <cell r="AM236">
            <v>-10359.0017599985</v>
          </cell>
          <cell r="AN236">
            <v>-13423.532309997827</v>
          </cell>
          <cell r="AO236">
            <v>-9036.075100004673</v>
          </cell>
          <cell r="AP236">
            <v>-7883.2829799987376</v>
          </cell>
          <cell r="AQ236">
            <v>-9063.8916000053287</v>
          </cell>
          <cell r="AR236">
            <v>-53974.464660048485</v>
          </cell>
          <cell r="AS236">
            <v>-5280.2624000012875</v>
          </cell>
          <cell r="AT236">
            <v>-2937.6293600052595</v>
          </cell>
          <cell r="AU236">
            <v>-2482.5034599974751</v>
          </cell>
          <cell r="AV236">
            <v>-2571.923369999975</v>
          </cell>
          <cell r="AW236">
            <v>-3531.0384400039911</v>
          </cell>
          <cell r="AX236">
            <v>-2324.8851599991322</v>
          </cell>
          <cell r="AY236">
            <v>-1174.7964500039816</v>
          </cell>
          <cell r="AZ236">
            <v>-510.54547999799252</v>
          </cell>
          <cell r="BA236">
            <v>-2273.9844900034368</v>
          </cell>
          <cell r="BB236">
            <v>-8049.8177000060678</v>
          </cell>
          <cell r="BC236">
            <v>-16016.247530002147</v>
          </cell>
          <cell r="BD236">
            <v>-6820.8308199942112</v>
          </cell>
          <cell r="BE236">
            <v>-44228.547990083694</v>
          </cell>
          <cell r="BF236">
            <v>-5658.8171000033617</v>
          </cell>
          <cell r="BG236">
            <v>-4355.5524500012398</v>
          </cell>
          <cell r="BH236">
            <v>-1750.3095999956131</v>
          </cell>
          <cell r="BI236">
            <v>-1377.1344200000167</v>
          </cell>
          <cell r="BJ236">
            <v>-5404.1669000014663</v>
          </cell>
          <cell r="BK236">
            <v>-3060.4056999981403</v>
          </cell>
          <cell r="BL236">
            <v>-779.07722999155521</v>
          </cell>
          <cell r="BM236">
            <v>-1790.2241400033236</v>
          </cell>
          <cell r="BN236">
            <v>-2849.6559200026095</v>
          </cell>
          <cell r="BO236">
            <v>-2370.3100000023842</v>
          </cell>
          <cell r="BP236">
            <v>-5164.8799999989569</v>
          </cell>
          <cell r="BQ236">
            <v>-9668.0145300030708</v>
          </cell>
          <cell r="BR236">
            <v>-79110.001259922981</v>
          </cell>
          <cell r="BS236">
            <v>-4907.32718000561</v>
          </cell>
          <cell r="BT236">
            <v>-2397.2046399973333</v>
          </cell>
          <cell r="BU236">
            <v>-2584.8229999989271</v>
          </cell>
          <cell r="BV236">
            <v>-2426.0021999962628</v>
          </cell>
          <cell r="BW236">
            <v>-4133.6435000002384</v>
          </cell>
          <cell r="BX236">
            <v>-4557.7163999974728</v>
          </cell>
          <cell r="BY236">
            <v>-6870.1163999959826</v>
          </cell>
          <cell r="BZ236">
            <v>-9621.4755599945784</v>
          </cell>
          <cell r="CA236">
            <v>-10207.85929999873</v>
          </cell>
          <cell r="CB236">
            <v>-9343.5693500041962</v>
          </cell>
          <cell r="CC236">
            <v>-10882.009449999779</v>
          </cell>
          <cell r="CD236">
            <v>-11178.254280000925</v>
          </cell>
          <cell r="CE236">
            <v>-170940.84542000294</v>
          </cell>
          <cell r="CF236">
            <v>-10217.180560007691</v>
          </cell>
          <cell r="CG236">
            <v>-7444.4540499970317</v>
          </cell>
          <cell r="CH236">
            <v>-5728.5324999988079</v>
          </cell>
          <cell r="CI236">
            <v>-5879.4638400003314</v>
          </cell>
          <cell r="CJ236">
            <v>-3490.8615000005811</v>
          </cell>
          <cell r="CK236">
            <v>-10000.358630001545</v>
          </cell>
          <cell r="CL236">
            <v>-8097.3471600040793</v>
          </cell>
          <cell r="CM236">
            <v>-12162.193509995937</v>
          </cell>
          <cell r="CN236">
            <v>-86904.600960005075</v>
          </cell>
          <cell r="CO236">
            <v>-9345.893500007689</v>
          </cell>
          <cell r="CP236">
            <v>-4956.917999997735</v>
          </cell>
          <cell r="CQ236">
            <v>-6713.0412100031972</v>
          </cell>
          <cell r="CR236">
            <v>-77893.580940008163</v>
          </cell>
          <cell r="CS236">
            <v>-6341.7908499985933</v>
          </cell>
          <cell r="CT236">
            <v>-5718.4441699981689</v>
          </cell>
          <cell r="CU236">
            <v>-3983.9193999990821</v>
          </cell>
          <cell r="CV236">
            <v>-6193.4452000036836</v>
          </cell>
          <cell r="CW236">
            <v>-1338.4280999992043</v>
          </cell>
          <cell r="CX236">
            <v>-9956.4530999995768</v>
          </cell>
          <cell r="CY236">
            <v>-8381.5681100040674</v>
          </cell>
          <cell r="CZ236">
            <v>-12421.697449997067</v>
          </cell>
          <cell r="DA236">
            <v>-15376.707100003958</v>
          </cell>
          <cell r="DB236">
            <v>-7200.241500005126</v>
          </cell>
          <cell r="DC236">
            <v>-4840.1721999980509</v>
          </cell>
          <cell r="DD236">
            <v>3859.2862399965525</v>
          </cell>
          <cell r="DE236">
            <v>-89819.081649899483</v>
          </cell>
          <cell r="DF236">
            <v>-4827.7279600054026</v>
          </cell>
          <cell r="DG236">
            <v>-3305.0412000007927</v>
          </cell>
          <cell r="DH236">
            <v>-4354.6328000053763</v>
          </cell>
          <cell r="DI236">
            <v>-5706.3437899984419</v>
          </cell>
          <cell r="DJ236">
            <v>-990.70099999941885</v>
          </cell>
          <cell r="DK236">
            <v>-9081.4858999960124</v>
          </cell>
          <cell r="DL236">
            <v>-10921.208230003715</v>
          </cell>
          <cell r="DM236">
            <v>-14823.085209995508</v>
          </cell>
          <cell r="DN236">
            <v>-14671.149509996176</v>
          </cell>
          <cell r="DO236">
            <v>-9826.3660000041127</v>
          </cell>
          <cell r="DP236">
            <v>-4435.0645999982953</v>
          </cell>
          <cell r="DQ236">
            <v>-6876.2754500061274</v>
          </cell>
          <cell r="DR236">
            <v>-222843.97022998333</v>
          </cell>
          <cell r="DS236">
            <v>-5377.6643500030041</v>
          </cell>
          <cell r="DT236">
            <v>-124444.63969999924</v>
          </cell>
          <cell r="DU236">
            <v>-7121.7826600074768</v>
          </cell>
          <cell r="DV236">
            <v>-2942.0958199985325</v>
          </cell>
          <cell r="DW236">
            <v>-4871.8744999989867</v>
          </cell>
          <cell r="DX236">
            <v>-7869.9314099997282</v>
          </cell>
          <cell r="DY236">
            <v>-9932.3899499997497</v>
          </cell>
          <cell r="DZ236">
            <v>-19686.858810000122</v>
          </cell>
          <cell r="EA236">
            <v>-14609.331859990954</v>
          </cell>
          <cell r="EB236">
            <v>-8154.8499299958348</v>
          </cell>
          <cell r="EC236">
            <v>-9987.1596300043166</v>
          </cell>
          <cell r="ED236">
            <v>-7845.3916099965572</v>
          </cell>
        </row>
        <row r="238">
          <cell r="A238" t="str">
            <v>Other Generation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1258.4848999999958</v>
          </cell>
          <cell r="G241">
            <v>1052.4513000000006</v>
          </cell>
          <cell r="H241">
            <v>1286.2581999999966</v>
          </cell>
          <cell r="I241">
            <v>1106.1922999999952</v>
          </cell>
          <cell r="J241">
            <v>1091.1313999999984</v>
          </cell>
          <cell r="K241">
            <v>1367.5467999999964</v>
          </cell>
          <cell r="L241">
            <v>1572.2445000000007</v>
          </cell>
          <cell r="M241">
            <v>1639.5945999999967</v>
          </cell>
          <cell r="N241">
            <v>1604.9039000000048</v>
          </cell>
          <cell r="O241">
            <v>1541.4943999999959</v>
          </cell>
          <cell r="P241">
            <v>1534.9612999999954</v>
          </cell>
          <cell r="Q241">
            <v>1512.5559999999969</v>
          </cell>
          <cell r="R241">
            <v>17126.852399999974</v>
          </cell>
          <cell r="S241">
            <v>1299.7466999999888</v>
          </cell>
          <cell r="T241">
            <v>1102.783500000005</v>
          </cell>
          <cell r="U241">
            <v>1328.4305999999924</v>
          </cell>
          <cell r="V241">
            <v>1142.4609000000055</v>
          </cell>
          <cell r="W241">
            <v>1126.9061999999976</v>
          </cell>
          <cell r="X241">
            <v>1412.3843999999954</v>
          </cell>
          <cell r="Y241">
            <v>1623.7934999999998</v>
          </cell>
          <cell r="Z241">
            <v>1693.351800000004</v>
          </cell>
          <cell r="AA241">
            <v>1657.5237000000052</v>
          </cell>
          <cell r="AB241">
            <v>1592.0351999999984</v>
          </cell>
          <cell r="AC241">
            <v>1585.2878999999957</v>
          </cell>
          <cell r="AD241">
            <v>1562.1479999999865</v>
          </cell>
          <cell r="AE241">
            <v>17381.092820960097</v>
          </cell>
          <cell r="AF241">
            <v>1320.3776000000071</v>
          </cell>
          <cell r="AG241">
            <v>1104.2112000000197</v>
          </cell>
          <cell r="AH241">
            <v>1349.2239868800389</v>
          </cell>
          <cell r="AI241">
            <v>1160.5951999999816</v>
          </cell>
          <cell r="AJ241">
            <v>1144.7936000000045</v>
          </cell>
          <cell r="AK241">
            <v>1434.3440203199862</v>
          </cell>
          <cell r="AL241">
            <v>1649.5679999999993</v>
          </cell>
          <cell r="AM241">
            <v>1720.2304000000004</v>
          </cell>
          <cell r="AN241">
            <v>1683.8335999999836</v>
          </cell>
          <cell r="AO241">
            <v>1616.5200137600768</v>
          </cell>
          <cell r="AP241">
            <v>1610.4512000000104</v>
          </cell>
          <cell r="AQ241">
            <v>1586.9440000000177</v>
          </cell>
          <cell r="AR241">
            <v>17653.073999999091</v>
          </cell>
          <cell r="AS241">
            <v>1341.0084999999963</v>
          </cell>
          <cell r="AT241">
            <v>1121.4645000000019</v>
          </cell>
          <cell r="AU241">
            <v>1370.6030000000028</v>
          </cell>
          <cell r="AV241">
            <v>1178.7294999999576</v>
          </cell>
          <cell r="AW241">
            <v>1162.6810000000114</v>
          </cell>
          <cell r="AX241">
            <v>1457.0203984000254</v>
          </cell>
          <cell r="AY241">
            <v>1675.3424999999988</v>
          </cell>
          <cell r="AZ241">
            <v>1747.1089999999967</v>
          </cell>
          <cell r="BA241">
            <v>1710.1435000000056</v>
          </cell>
          <cell r="BB241">
            <v>1641.6176016000099</v>
          </cell>
          <cell r="BC241">
            <v>1635.6145000000251</v>
          </cell>
          <cell r="BD241">
            <v>1611.7400000001071</v>
          </cell>
          <cell r="BE241">
            <v>18195.239708311856</v>
          </cell>
          <cell r="BF241">
            <v>1382.2702999999747</v>
          </cell>
          <cell r="BG241">
            <v>1155.9711000000243</v>
          </cell>
          <cell r="BH241">
            <v>1412.7754000000423</v>
          </cell>
          <cell r="BI241">
            <v>1214.566293199925</v>
          </cell>
          <cell r="BJ241">
            <v>1198.4557999999961</v>
          </cell>
          <cell r="BK241">
            <v>1502.0595999999787</v>
          </cell>
          <cell r="BL241">
            <v>1725.1218151130015</v>
          </cell>
          <cell r="BM241">
            <v>1800.8661999999895</v>
          </cell>
          <cell r="BN241">
            <v>1762.7632999999914</v>
          </cell>
          <cell r="BO241">
            <v>1693.1167999999598</v>
          </cell>
          <cell r="BP241">
            <v>1685.9410999999964</v>
          </cell>
          <cell r="BQ241">
            <v>1661.3319999999367</v>
          </cell>
          <cell r="BR241">
            <v>18482.145013583824</v>
          </cell>
          <cell r="BS241">
            <v>1402.9011999999639</v>
          </cell>
          <cell r="BT241">
            <v>1190.3060000000405</v>
          </cell>
          <cell r="BU241">
            <v>1433.8616000000038</v>
          </cell>
          <cell r="BV241">
            <v>1230.9971897829673</v>
          </cell>
          <cell r="BW241">
            <v>1216.3431999999739</v>
          </cell>
          <cell r="BX241">
            <v>1523.7932948999805</v>
          </cell>
          <cell r="BY241">
            <v>1752.6659999999974</v>
          </cell>
          <cell r="BZ241">
            <v>1826.5837288999755</v>
          </cell>
          <cell r="CA241">
            <v>1789.0732000000135</v>
          </cell>
          <cell r="CB241">
            <v>1718.3871999999974</v>
          </cell>
          <cell r="CC241">
            <v>1711.1044000000111</v>
          </cell>
          <cell r="CD241">
            <v>1686.1280000000261</v>
          </cell>
          <cell r="CE241">
            <v>19006.275568353012</v>
          </cell>
          <cell r="CF241">
            <v>1444.1629999999423</v>
          </cell>
          <cell r="CG241">
            <v>1207.7310000000289</v>
          </cell>
          <cell r="CH241">
            <v>1473.076567419921</v>
          </cell>
          <cell r="CI241">
            <v>1268.0419911800418</v>
          </cell>
          <cell r="CJ241">
            <v>1251.8782344132196</v>
          </cell>
          <cell r="CK241">
            <v>1568.5779823599732</v>
          </cell>
          <cell r="CL241">
            <v>1804.2149999999965</v>
          </cell>
          <cell r="CM241">
            <v>1880.819792979979</v>
          </cell>
          <cell r="CN241">
            <v>1841.6929999999993</v>
          </cell>
          <cell r="CO241">
            <v>1768.9280000000726</v>
          </cell>
          <cell r="CP241">
            <v>1761.4309999999823</v>
          </cell>
          <cell r="CQ241">
            <v>1735.7200000000885</v>
          </cell>
          <cell r="CR241">
            <v>19551.603613859974</v>
          </cell>
          <cell r="CS241">
            <v>1485.4248000000371</v>
          </cell>
          <cell r="CT241">
            <v>1242.2375999999931</v>
          </cell>
          <cell r="CU241">
            <v>1518.2064000000246</v>
          </cell>
          <cell r="CV241">
            <v>1305.5994192599901</v>
          </cell>
          <cell r="CW241">
            <v>1287.8927999999723</v>
          </cell>
          <cell r="CX241">
            <v>1613.4156262800097</v>
          </cell>
          <cell r="CY241">
            <v>1855.7639999999956</v>
          </cell>
          <cell r="CZ241">
            <v>1932.211768320034</v>
          </cell>
          <cell r="DA241">
            <v>1894.3128000000142</v>
          </cell>
          <cell r="DB241">
            <v>1819.4688000000315</v>
          </cell>
          <cell r="DC241">
            <v>1811.7576000000117</v>
          </cell>
          <cell r="DD241">
            <v>1785.3120000000345</v>
          </cell>
          <cell r="DE241">
            <v>20097.66129258927</v>
          </cell>
          <cell r="DF241">
            <v>1526.686599999899</v>
          </cell>
          <cell r="DG241">
            <v>1276.7442000000156</v>
          </cell>
          <cell r="DH241">
            <v>1560.3787999999477</v>
          </cell>
          <cell r="DI241">
            <v>1341.4784148200415</v>
          </cell>
          <cell r="DJ241">
            <v>1323.6675999999861</v>
          </cell>
          <cell r="DK241">
            <v>1658.4458777700784</v>
          </cell>
          <cell r="DL241">
            <v>1907.3129999999946</v>
          </cell>
          <cell r="DM241">
            <v>1989.0163999999932</v>
          </cell>
          <cell r="DN241">
            <v>1946.9326000000001</v>
          </cell>
          <cell r="DO241">
            <v>1870.0095999999903</v>
          </cell>
          <cell r="DP241">
            <v>1862.084199999983</v>
          </cell>
          <cell r="DQ241">
            <v>1834.9040000000969</v>
          </cell>
          <cell r="DR241">
            <v>20364.546455888543</v>
          </cell>
          <cell r="DS241">
            <v>1547.3175000000047</v>
          </cell>
          <cell r="DT241">
            <v>1312.8374999999942</v>
          </cell>
          <cell r="DU241">
            <v>1579.2192320150789</v>
          </cell>
          <cell r="DV241">
            <v>1359.764723940054</v>
          </cell>
          <cell r="DW241">
            <v>1326.4398403936648</v>
          </cell>
          <cell r="DX241">
            <v>1681.4100000000035</v>
          </cell>
          <cell r="DY241">
            <v>1932.9129350299772</v>
          </cell>
          <cell r="DZ241">
            <v>2015.8949999999895</v>
          </cell>
          <cell r="EA241">
            <v>1973.242499999993</v>
          </cell>
          <cell r="EB241">
            <v>1888.5597245100362</v>
          </cell>
          <cell r="EC241">
            <v>1887.2474999999977</v>
          </cell>
          <cell r="ED241">
            <v>1859.6999999999825</v>
          </cell>
        </row>
        <row r="243">
          <cell r="A243" t="str">
            <v>Total Other Generation</v>
          </cell>
          <cell r="F243">
            <v>1258.4848999999958</v>
          </cell>
          <cell r="G243">
            <v>1052.4513000000006</v>
          </cell>
          <cell r="H243">
            <v>1286.2581999999966</v>
          </cell>
          <cell r="I243">
            <v>1106.1922999999952</v>
          </cell>
          <cell r="J243">
            <v>1091.1313999999984</v>
          </cell>
          <cell r="K243">
            <v>1367.5467999999964</v>
          </cell>
          <cell r="L243">
            <v>1572.2445000000007</v>
          </cell>
          <cell r="M243">
            <v>1639.5945999999967</v>
          </cell>
          <cell r="N243">
            <v>1604.9039000000048</v>
          </cell>
          <cell r="O243">
            <v>1541.4943999999959</v>
          </cell>
          <cell r="P243">
            <v>1534.9612999999954</v>
          </cell>
          <cell r="Q243">
            <v>1512.5559999999969</v>
          </cell>
          <cell r="R243">
            <v>17126.852399999974</v>
          </cell>
          <cell r="S243">
            <v>1299.7466999999888</v>
          </cell>
          <cell r="T243">
            <v>1102.783500000005</v>
          </cell>
          <cell r="U243">
            <v>1328.4305999999924</v>
          </cell>
          <cell r="V243">
            <v>1142.4609000000055</v>
          </cell>
          <cell r="W243">
            <v>1126.9061999999976</v>
          </cell>
          <cell r="X243">
            <v>1412.3843999999954</v>
          </cell>
          <cell r="Y243">
            <v>1623.7934999999998</v>
          </cell>
          <cell r="Z243">
            <v>1693.351800000004</v>
          </cell>
          <cell r="AA243">
            <v>1657.5237000000052</v>
          </cell>
          <cell r="AB243">
            <v>1592.0351999999984</v>
          </cell>
          <cell r="AC243">
            <v>1585.2878999999957</v>
          </cell>
          <cell r="AD243">
            <v>1562.1479999999865</v>
          </cell>
          <cell r="AE243">
            <v>17381.092820960097</v>
          </cell>
          <cell r="AF243">
            <v>1320.3776000000071</v>
          </cell>
          <cell r="AG243">
            <v>1104.2112000000197</v>
          </cell>
          <cell r="AH243">
            <v>1349.2239868800389</v>
          </cell>
          <cell r="AI243">
            <v>1160.5951999999816</v>
          </cell>
          <cell r="AJ243">
            <v>1144.7936000000045</v>
          </cell>
          <cell r="AK243">
            <v>1434.3440203199862</v>
          </cell>
          <cell r="AL243">
            <v>1649.5679999999993</v>
          </cell>
          <cell r="AM243">
            <v>1720.2304000000004</v>
          </cell>
          <cell r="AN243">
            <v>1683.8335999999836</v>
          </cell>
          <cell r="AO243">
            <v>1616.5200137600768</v>
          </cell>
          <cell r="AP243">
            <v>1610.4512000000104</v>
          </cell>
          <cell r="AQ243">
            <v>1586.9440000000177</v>
          </cell>
          <cell r="AR243">
            <v>17653.073999999091</v>
          </cell>
          <cell r="AS243">
            <v>1341.0084999999963</v>
          </cell>
          <cell r="AT243">
            <v>1121.4645000000019</v>
          </cell>
          <cell r="AU243">
            <v>1370.6030000000028</v>
          </cell>
          <cell r="AV243">
            <v>1178.7294999999576</v>
          </cell>
          <cell r="AW243">
            <v>1162.6810000000114</v>
          </cell>
          <cell r="AX243">
            <v>1457.0203984000254</v>
          </cell>
          <cell r="AY243">
            <v>1675.3424999999988</v>
          </cell>
          <cell r="AZ243">
            <v>1747.1089999999967</v>
          </cell>
          <cell r="BA243">
            <v>1710.1435000000056</v>
          </cell>
          <cell r="BB243">
            <v>1641.6176016000099</v>
          </cell>
          <cell r="BC243">
            <v>1635.6145000000251</v>
          </cell>
          <cell r="BD243">
            <v>1611.7400000001071</v>
          </cell>
          <cell r="BE243">
            <v>18195.239708311856</v>
          </cell>
          <cell r="BF243">
            <v>1382.2702999999747</v>
          </cell>
          <cell r="BG243">
            <v>1155.9711000000243</v>
          </cell>
          <cell r="BH243">
            <v>1412.7754000000423</v>
          </cell>
          <cell r="BI243">
            <v>1214.566293199925</v>
          </cell>
          <cell r="BJ243">
            <v>1198.4557999999961</v>
          </cell>
          <cell r="BK243">
            <v>1502.0595999999787</v>
          </cell>
          <cell r="BL243">
            <v>1725.1218151130015</v>
          </cell>
          <cell r="BM243">
            <v>1800.8661999999895</v>
          </cell>
          <cell r="BN243">
            <v>1762.7632999999914</v>
          </cell>
          <cell r="BO243">
            <v>1693.1167999999598</v>
          </cell>
          <cell r="BP243">
            <v>1685.9410999999964</v>
          </cell>
          <cell r="BQ243">
            <v>1661.3319999999367</v>
          </cell>
          <cell r="BR243">
            <v>18482.145013583824</v>
          </cell>
          <cell r="BS243">
            <v>1402.9011999999639</v>
          </cell>
          <cell r="BT243">
            <v>1190.3060000000405</v>
          </cell>
          <cell r="BU243">
            <v>1433.8616000000038</v>
          </cell>
          <cell r="BV243">
            <v>1230.9971897829673</v>
          </cell>
          <cell r="BW243">
            <v>1216.3431999999739</v>
          </cell>
          <cell r="BX243">
            <v>1523.7932948999805</v>
          </cell>
          <cell r="BY243">
            <v>1752.6659999999974</v>
          </cell>
          <cell r="BZ243">
            <v>1826.5837288999755</v>
          </cell>
          <cell r="CA243">
            <v>1789.0732000000135</v>
          </cell>
          <cell r="CB243">
            <v>1718.3871999999974</v>
          </cell>
          <cell r="CC243">
            <v>1711.1044000000111</v>
          </cell>
          <cell r="CD243">
            <v>1686.1280000000261</v>
          </cell>
          <cell r="CE243">
            <v>19006.275568353012</v>
          </cell>
          <cell r="CF243">
            <v>1444.1629999999423</v>
          </cell>
          <cell r="CG243">
            <v>1207.7310000000289</v>
          </cell>
          <cell r="CH243">
            <v>1473.076567419921</v>
          </cell>
          <cell r="CI243">
            <v>1268.0419911800418</v>
          </cell>
          <cell r="CJ243">
            <v>1251.8782344132196</v>
          </cell>
          <cell r="CK243">
            <v>1568.5779823599732</v>
          </cell>
          <cell r="CL243">
            <v>1804.2149999999965</v>
          </cell>
          <cell r="CM243">
            <v>1880.819792979979</v>
          </cell>
          <cell r="CN243">
            <v>1841.6929999999993</v>
          </cell>
          <cell r="CO243">
            <v>1768.9280000000726</v>
          </cell>
          <cell r="CP243">
            <v>1761.4309999999823</v>
          </cell>
          <cell r="CQ243">
            <v>1735.7200000000885</v>
          </cell>
          <cell r="CR243">
            <v>19551.603613859974</v>
          </cell>
          <cell r="CS243">
            <v>1485.4248000000371</v>
          </cell>
          <cell r="CT243">
            <v>1242.2375999999931</v>
          </cell>
          <cell r="CU243">
            <v>1518.2064000000246</v>
          </cell>
          <cell r="CV243">
            <v>1305.5994192599901</v>
          </cell>
          <cell r="CW243">
            <v>1287.8927999999723</v>
          </cell>
          <cell r="CX243">
            <v>1613.4156262800097</v>
          </cell>
          <cell r="CY243">
            <v>1855.7639999999956</v>
          </cell>
          <cell r="CZ243">
            <v>1932.211768320034</v>
          </cell>
          <cell r="DA243">
            <v>1894.3128000000142</v>
          </cell>
          <cell r="DB243">
            <v>1819.4688000000315</v>
          </cell>
          <cell r="DC243">
            <v>1811.7576000000117</v>
          </cell>
          <cell r="DD243">
            <v>1785.3120000000345</v>
          </cell>
          <cell r="DE243">
            <v>20097.66129258927</v>
          </cell>
          <cell r="DF243">
            <v>1526.686599999899</v>
          </cell>
          <cell r="DG243">
            <v>1276.7442000000156</v>
          </cell>
          <cell r="DH243">
            <v>1560.3787999999477</v>
          </cell>
          <cell r="DI243">
            <v>1341.4784148200415</v>
          </cell>
          <cell r="DJ243">
            <v>1323.6675999999861</v>
          </cell>
          <cell r="DK243">
            <v>1658.4458777700784</v>
          </cell>
          <cell r="DL243">
            <v>1907.3129999999946</v>
          </cell>
          <cell r="DM243">
            <v>1989.0163999999932</v>
          </cell>
          <cell r="DN243">
            <v>1946.9326000000001</v>
          </cell>
          <cell r="DO243">
            <v>1870.0095999999903</v>
          </cell>
          <cell r="DP243">
            <v>1862.084199999983</v>
          </cell>
          <cell r="DQ243">
            <v>1834.9040000000969</v>
          </cell>
          <cell r="DR243">
            <v>20364.546455888543</v>
          </cell>
          <cell r="DS243">
            <v>1547.3175000000047</v>
          </cell>
          <cell r="DT243">
            <v>1312.8374999999942</v>
          </cell>
          <cell r="DU243">
            <v>1579.2192320150789</v>
          </cell>
          <cell r="DV243">
            <v>1359.764723940054</v>
          </cell>
          <cell r="DW243">
            <v>1326.4398403936648</v>
          </cell>
          <cell r="DX243">
            <v>1681.4100000000035</v>
          </cell>
          <cell r="DY243">
            <v>1932.9129350299772</v>
          </cell>
          <cell r="DZ243">
            <v>2015.8949999999895</v>
          </cell>
          <cell r="EA243">
            <v>1973.242499999993</v>
          </cell>
          <cell r="EB243">
            <v>1888.5597245100362</v>
          </cell>
          <cell r="EC243">
            <v>1887.2474999999977</v>
          </cell>
          <cell r="ED243">
            <v>1859.6999999999825</v>
          </cell>
        </row>
        <row r="245">
          <cell r="A245" t="str">
            <v>IRP Resources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-54594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-44932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-44932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-46569.31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-46569.31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-30911.523000000001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-30911.523000000001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-67693.299999999814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-67693.299999999814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-12927.400000000373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-12927.400000000373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-40812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-40812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-47637.199999999255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-47637.199999999255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-50798.199999999255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-50798.199999999255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-55252.5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-55252.5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-54300.099999999627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-54300.099999999627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-8332.5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-8332.5</v>
          </cell>
          <cell r="BE250">
            <v>-18494.599999999627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-18494.599999999627</v>
          </cell>
          <cell r="BR250">
            <v>-20156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-20156</v>
          </cell>
          <cell r="CE250">
            <v>-22969.299999999814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-22969.299999999814</v>
          </cell>
          <cell r="CR250">
            <v>-24179.5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-24179.5</v>
          </cell>
          <cell r="DE250">
            <v>-25010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-25010</v>
          </cell>
          <cell r="DR250">
            <v>-25674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-25674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70">
          <cell r="A270" t="str">
            <v>Total IRP Resources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-54594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-44932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-44932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-46569.310000000522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-46569.310000000522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-52171.423000000417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-43838.923000000417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-8332.5</v>
          </cell>
          <cell r="BE270">
            <v>-59306.60000000149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-40812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-18494.599999999627</v>
          </cell>
          <cell r="BR270">
            <v>-67793.199999999255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-47637.199999999255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-20156</v>
          </cell>
          <cell r="CE270">
            <v>-73767.5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-50798.199999999255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-22969.299999999814</v>
          </cell>
          <cell r="CR270">
            <v>-79432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-55252.5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-24179.5</v>
          </cell>
          <cell r="DE270">
            <v>-79310.10000000149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-54300.099999999627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-25010</v>
          </cell>
          <cell r="DR270">
            <v>-93367.29999999702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-67693.29999999702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-25674</v>
          </cell>
        </row>
        <row r="272">
          <cell r="A272" t="str">
            <v>Growth Station Resources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-59.703599999999824</v>
          </cell>
          <cell r="I277">
            <v>-44.588999999999942</v>
          </cell>
          <cell r="J277">
            <v>0</v>
          </cell>
          <cell r="K277">
            <v>-4.3163999999997031</v>
          </cell>
          <cell r="L277">
            <v>120.87199999999939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-220.19800000000396</v>
          </cell>
          <cell r="S277">
            <v>0</v>
          </cell>
          <cell r="T277">
            <v>0</v>
          </cell>
          <cell r="U277">
            <v>-58.911000000000058</v>
          </cell>
          <cell r="V277">
            <v>-161.28700000000026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18.286200000000463</v>
          </cell>
          <cell r="AF277">
            <v>0</v>
          </cell>
          <cell r="AG277">
            <v>0</v>
          </cell>
          <cell r="AH277">
            <v>0</v>
          </cell>
          <cell r="AI277">
            <v>-17.26299999999992</v>
          </cell>
          <cell r="AJ277">
            <v>-37.309799999999996</v>
          </cell>
          <cell r="AK277">
            <v>0</v>
          </cell>
          <cell r="AL277">
            <v>72.859000000000378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91.362499999999272</v>
          </cell>
          <cell r="AS277">
            <v>0</v>
          </cell>
          <cell r="AT277">
            <v>0</v>
          </cell>
          <cell r="AU277">
            <v>-4.0423000000000684</v>
          </cell>
          <cell r="AV277">
            <v>0</v>
          </cell>
          <cell r="AW277">
            <v>0</v>
          </cell>
          <cell r="AX277">
            <v>0</v>
          </cell>
          <cell r="AY277">
            <v>95.404799999999796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-566.07400000000052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-566.07400000000052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-2.6810000000004948</v>
          </cell>
          <cell r="BS277">
            <v>0</v>
          </cell>
          <cell r="BT277">
            <v>0</v>
          </cell>
          <cell r="BU277">
            <v>-2.6810000000004948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-180.76530000000639</v>
          </cell>
          <cell r="CF277">
            <v>0</v>
          </cell>
          <cell r="CG277">
            <v>0</v>
          </cell>
          <cell r="CH277">
            <v>-2.9093000000000302</v>
          </cell>
          <cell r="CI277">
            <v>0</v>
          </cell>
          <cell r="CJ277">
            <v>-177.85600000000341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-142.01300000000629</v>
          </cell>
          <cell r="CS277">
            <v>0</v>
          </cell>
          <cell r="CT277">
            <v>0</v>
          </cell>
          <cell r="CU277">
            <v>-63.390999999999622</v>
          </cell>
          <cell r="CV277">
            <v>0</v>
          </cell>
          <cell r="CW277">
            <v>-78.621999999999389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-320.83899999999267</v>
          </cell>
          <cell r="DF277">
            <v>0</v>
          </cell>
          <cell r="DG277">
            <v>0</v>
          </cell>
          <cell r="DH277">
            <v>-243.8169999999991</v>
          </cell>
          <cell r="DI277">
            <v>0</v>
          </cell>
          <cell r="DJ277">
            <v>-77.022000000000844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-651.67029999999795</v>
          </cell>
          <cell r="DS277">
            <v>0</v>
          </cell>
          <cell r="DT277">
            <v>0</v>
          </cell>
          <cell r="DU277">
            <v>-392.38999999999942</v>
          </cell>
          <cell r="DV277">
            <v>0</v>
          </cell>
          <cell r="DW277">
            <v>-690.47000000000116</v>
          </cell>
          <cell r="DX277">
            <v>-214.09300000000076</v>
          </cell>
          <cell r="DY277">
            <v>679.44999999998254</v>
          </cell>
          <cell r="DZ277">
            <v>0</v>
          </cell>
          <cell r="EA277">
            <v>-34.167300000000068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-126.74942999999621</v>
          </cell>
          <cell r="BF278">
            <v>0</v>
          </cell>
          <cell r="BG278">
            <v>0</v>
          </cell>
          <cell r="BH278">
            <v>-126.74942999999999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-163.03699999998207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-163.03700000000026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-150.86200000002282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-150.86199999999917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119.24499999999534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-67.880000000001019</v>
          </cell>
          <cell r="DX278">
            <v>0</v>
          </cell>
          <cell r="DY278">
            <v>187.125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88.759999999998399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88.759999999998399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75.522000000004482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75.522000000004482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-36.000299999999697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-36.000300000000152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-425.41969999999992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-425.41969999999992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-1489.101999999999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-1489.101999999999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-471.65599999999904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-471.65599999999904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-1113.0529999999999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-1113.0530000000017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69.526400000031572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181</v>
          </cell>
          <cell r="DZ279">
            <v>-111.47359999999981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1">
          <cell r="A281" t="str">
            <v>Total Growth Station Resources</v>
          </cell>
          <cell r="F281">
            <v>0</v>
          </cell>
          <cell r="G281">
            <v>0</v>
          </cell>
          <cell r="H281">
            <v>-59.703600000000733</v>
          </cell>
          <cell r="I281">
            <v>-44.589000000007218</v>
          </cell>
          <cell r="J281">
            <v>0</v>
          </cell>
          <cell r="K281">
            <v>-4.3163999999960652</v>
          </cell>
          <cell r="L281">
            <v>120.87199999999575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-220.19800000009127</v>
          </cell>
          <cell r="S281">
            <v>0</v>
          </cell>
          <cell r="T281">
            <v>0</v>
          </cell>
          <cell r="U281">
            <v>-58.911000000007334</v>
          </cell>
          <cell r="V281">
            <v>-161.28700000001118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107.04619999998249</v>
          </cell>
          <cell r="AF281">
            <v>0</v>
          </cell>
          <cell r="AG281">
            <v>0</v>
          </cell>
          <cell r="AH281">
            <v>0</v>
          </cell>
          <cell r="AI281">
            <v>-17.263000000006286</v>
          </cell>
          <cell r="AJ281">
            <v>-37.309800000002724</v>
          </cell>
          <cell r="AK281">
            <v>0</v>
          </cell>
          <cell r="AL281">
            <v>161.61899999997695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166.88450000004377</v>
          </cell>
          <cell r="AS281">
            <v>0</v>
          </cell>
          <cell r="AT281">
            <v>0</v>
          </cell>
          <cell r="AU281">
            <v>-4.0423000000009779</v>
          </cell>
          <cell r="AV281">
            <v>0</v>
          </cell>
          <cell r="AW281">
            <v>0</v>
          </cell>
          <cell r="AX281">
            <v>0</v>
          </cell>
          <cell r="AY281">
            <v>170.92679999998654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-728.8237299999746</v>
          </cell>
          <cell r="BF281">
            <v>0</v>
          </cell>
          <cell r="BG281">
            <v>0</v>
          </cell>
          <cell r="BH281">
            <v>-126.74942999999999</v>
          </cell>
          <cell r="BI281">
            <v>0</v>
          </cell>
          <cell r="BJ281">
            <v>-36.000299999999697</v>
          </cell>
          <cell r="BK281">
            <v>0</v>
          </cell>
          <cell r="BL281">
            <v>-566.07399999999325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-428.10070000000997</v>
          </cell>
          <cell r="BS281">
            <v>0</v>
          </cell>
          <cell r="BT281">
            <v>0</v>
          </cell>
          <cell r="BU281">
            <v>-2.6810000000004948</v>
          </cell>
          <cell r="BV281">
            <v>0</v>
          </cell>
          <cell r="BW281">
            <v>0</v>
          </cell>
          <cell r="BX281">
            <v>0</v>
          </cell>
          <cell r="BY281">
            <v>-425.41969999999856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-1669.8673000000417</v>
          </cell>
          <cell r="CF281">
            <v>0</v>
          </cell>
          <cell r="CG281">
            <v>0</v>
          </cell>
          <cell r="CH281">
            <v>-2.9093000000000302</v>
          </cell>
          <cell r="CI281">
            <v>0</v>
          </cell>
          <cell r="CJ281">
            <v>-177.85600000000704</v>
          </cell>
          <cell r="CK281">
            <v>0</v>
          </cell>
          <cell r="CL281">
            <v>-1489.1020000000135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-776.70600000000559</v>
          </cell>
          <cell r="CS281">
            <v>0</v>
          </cell>
          <cell r="CT281">
            <v>0</v>
          </cell>
          <cell r="CU281">
            <v>-63.390999999999622</v>
          </cell>
          <cell r="CV281">
            <v>0</v>
          </cell>
          <cell r="CW281">
            <v>-241.65899999999965</v>
          </cell>
          <cell r="CX281">
            <v>0</v>
          </cell>
          <cell r="CY281">
            <v>-471.65600000000268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-1584.7539999999572</v>
          </cell>
          <cell r="DF281">
            <v>0</v>
          </cell>
          <cell r="DG281">
            <v>0</v>
          </cell>
          <cell r="DH281">
            <v>-243.8169999999991</v>
          </cell>
          <cell r="DI281">
            <v>0</v>
          </cell>
          <cell r="DJ281">
            <v>-227.8839999999982</v>
          </cell>
          <cell r="DK281">
            <v>0</v>
          </cell>
          <cell r="DL281">
            <v>-1113.0530000000144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-462.89890000014566</v>
          </cell>
          <cell r="DS281">
            <v>0</v>
          </cell>
          <cell r="DT281">
            <v>0</v>
          </cell>
          <cell r="DU281">
            <v>-392.38999999999942</v>
          </cell>
          <cell r="DV281">
            <v>0</v>
          </cell>
          <cell r="DW281">
            <v>-758.34999999997672</v>
          </cell>
          <cell r="DX281">
            <v>-214.09300000000803</v>
          </cell>
          <cell r="DY281">
            <v>1047.5749999999534</v>
          </cell>
          <cell r="DZ281">
            <v>-111.47359999999753</v>
          </cell>
          <cell r="EA281">
            <v>-34.167300000000068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 t="str">
            <v>=</v>
          </cell>
          <cell r="G282" t="str">
            <v>=</v>
          </cell>
          <cell r="H282" t="str">
            <v>=</v>
          </cell>
          <cell r="I282" t="str">
            <v>=</v>
          </cell>
          <cell r="J282" t="str">
            <v>=</v>
          </cell>
          <cell r="K282" t="str">
            <v>=</v>
          </cell>
          <cell r="L282" t="str">
            <v>=</v>
          </cell>
          <cell r="M282" t="str">
            <v>=</v>
          </cell>
          <cell r="N282" t="str">
            <v>=</v>
          </cell>
          <cell r="O282" t="str">
            <v>=</v>
          </cell>
          <cell r="P282" t="str">
            <v>=</v>
          </cell>
          <cell r="Q282" t="str">
            <v>=</v>
          </cell>
          <cell r="R282" t="str">
            <v>=</v>
          </cell>
          <cell r="S282" t="str">
            <v>=</v>
          </cell>
          <cell r="T282" t="str">
            <v>=</v>
          </cell>
          <cell r="U282" t="str">
            <v>=</v>
          </cell>
          <cell r="V282" t="str">
            <v>=</v>
          </cell>
          <cell r="W282" t="str">
            <v>=</v>
          </cell>
          <cell r="X282" t="str">
            <v>=</v>
          </cell>
          <cell r="Y282" t="str">
            <v>=</v>
          </cell>
          <cell r="Z282" t="str">
            <v>=</v>
          </cell>
          <cell r="AA282" t="str">
            <v>=</v>
          </cell>
          <cell r="AB282" t="str">
            <v>=</v>
          </cell>
          <cell r="AC282" t="str">
            <v>=</v>
          </cell>
          <cell r="AD282" t="str">
            <v>=</v>
          </cell>
          <cell r="AE282" t="str">
            <v>=</v>
          </cell>
          <cell r="AF282" t="str">
            <v>=</v>
          </cell>
          <cell r="AG282" t="str">
            <v>=</v>
          </cell>
          <cell r="AH282" t="str">
            <v>=</v>
          </cell>
          <cell r="AI282" t="str">
            <v>=</v>
          </cell>
          <cell r="AJ282" t="str">
            <v>=</v>
          </cell>
          <cell r="AK282" t="str">
            <v>=</v>
          </cell>
          <cell r="AL282" t="str">
            <v>=</v>
          </cell>
          <cell r="AM282" t="str">
            <v>=</v>
          </cell>
          <cell r="AN282" t="str">
            <v>=</v>
          </cell>
          <cell r="AO282" t="str">
            <v>=</v>
          </cell>
          <cell r="AP282" t="str">
            <v>=</v>
          </cell>
          <cell r="AQ282" t="str">
            <v>=</v>
          </cell>
          <cell r="AR282" t="str">
            <v>=</v>
          </cell>
          <cell r="AS282" t="str">
            <v>=</v>
          </cell>
          <cell r="AT282" t="str">
            <v>=</v>
          </cell>
          <cell r="AU282" t="str">
            <v>=</v>
          </cell>
          <cell r="AV282" t="str">
            <v>=</v>
          </cell>
          <cell r="AW282" t="str">
            <v>=</v>
          </cell>
          <cell r="AX282" t="str">
            <v>=</v>
          </cell>
          <cell r="AY282" t="str">
            <v>=</v>
          </cell>
          <cell r="AZ282" t="str">
            <v>=</v>
          </cell>
          <cell r="BA282" t="str">
            <v>=</v>
          </cell>
          <cell r="BB282" t="str">
            <v>=</v>
          </cell>
          <cell r="BC282" t="str">
            <v>=</v>
          </cell>
          <cell r="BD282" t="str">
            <v>=</v>
          </cell>
          <cell r="BE282" t="str">
            <v>=</v>
          </cell>
          <cell r="BF282" t="str">
            <v>=</v>
          </cell>
          <cell r="BG282" t="str">
            <v>=</v>
          </cell>
          <cell r="BH282" t="str">
            <v>=</v>
          </cell>
          <cell r="BI282" t="str">
            <v>=</v>
          </cell>
          <cell r="BJ282" t="str">
            <v>=</v>
          </cell>
          <cell r="BK282" t="str">
            <v>=</v>
          </cell>
          <cell r="BL282" t="str">
            <v>=</v>
          </cell>
          <cell r="BM282" t="str">
            <v>=</v>
          </cell>
          <cell r="BN282" t="str">
            <v>=</v>
          </cell>
          <cell r="BO282" t="str">
            <v>=</v>
          </cell>
          <cell r="BP282" t="str">
            <v>=</v>
          </cell>
          <cell r="BQ282" t="str">
            <v>=</v>
          </cell>
          <cell r="BR282" t="str">
            <v>=</v>
          </cell>
          <cell r="BS282" t="str">
            <v>=</v>
          </cell>
          <cell r="BT282" t="str">
            <v>=</v>
          </cell>
          <cell r="BU282" t="str">
            <v>=</v>
          </cell>
          <cell r="BV282" t="str">
            <v>=</v>
          </cell>
          <cell r="BW282" t="str">
            <v>=</v>
          </cell>
          <cell r="BX282" t="str">
            <v>=</v>
          </cell>
          <cell r="BY282" t="str">
            <v>=</v>
          </cell>
          <cell r="BZ282" t="str">
            <v>=</v>
          </cell>
          <cell r="CA282" t="str">
            <v>=</v>
          </cell>
          <cell r="CB282" t="str">
            <v>=</v>
          </cell>
          <cell r="CC282" t="str">
            <v>=</v>
          </cell>
          <cell r="CD282" t="str">
            <v>=</v>
          </cell>
          <cell r="CE282" t="str">
            <v>=</v>
          </cell>
          <cell r="CF282" t="str">
            <v>=</v>
          </cell>
          <cell r="CG282" t="str">
            <v>=</v>
          </cell>
          <cell r="CH282" t="str">
            <v>=</v>
          </cell>
          <cell r="CI282" t="str">
            <v>=</v>
          </cell>
          <cell r="CJ282" t="str">
            <v>=</v>
          </cell>
          <cell r="CK282" t="str">
            <v>=</v>
          </cell>
          <cell r="CL282" t="str">
            <v>=</v>
          </cell>
          <cell r="CM282" t="str">
            <v>=</v>
          </cell>
          <cell r="CN282" t="str">
            <v>=</v>
          </cell>
          <cell r="CO282" t="str">
            <v>=</v>
          </cell>
          <cell r="CP282" t="str">
            <v>=</v>
          </cell>
          <cell r="CQ282" t="str">
            <v>=</v>
          </cell>
          <cell r="CR282" t="str">
            <v>=</v>
          </cell>
          <cell r="CS282" t="str">
            <v>=</v>
          </cell>
          <cell r="CT282" t="str">
            <v>=</v>
          </cell>
          <cell r="CU282" t="str">
            <v>=</v>
          </cell>
          <cell r="CV282" t="str">
            <v>=</v>
          </cell>
          <cell r="CW282" t="str">
            <v>=</v>
          </cell>
          <cell r="CX282" t="str">
            <v>=</v>
          </cell>
          <cell r="CY282" t="str">
            <v>=</v>
          </cell>
          <cell r="CZ282" t="str">
            <v>=</v>
          </cell>
          <cell r="DA282" t="str">
            <v>=</v>
          </cell>
          <cell r="DB282" t="str">
            <v>=</v>
          </cell>
          <cell r="DC282" t="str">
            <v>=</v>
          </cell>
          <cell r="DD282" t="str">
            <v>=</v>
          </cell>
          <cell r="DE282" t="str">
            <v>=</v>
          </cell>
          <cell r="DF282" t="str">
            <v>=</v>
          </cell>
          <cell r="DG282" t="str">
            <v>=</v>
          </cell>
          <cell r="DH282" t="str">
            <v>=</v>
          </cell>
          <cell r="DI282" t="str">
            <v>=</v>
          </cell>
          <cell r="DJ282" t="str">
            <v>=</v>
          </cell>
          <cell r="DK282" t="str">
            <v>=</v>
          </cell>
          <cell r="DL282" t="str">
            <v>=</v>
          </cell>
          <cell r="DM282" t="str">
            <v>=</v>
          </cell>
          <cell r="DN282" t="str">
            <v>=</v>
          </cell>
          <cell r="DO282" t="str">
            <v>=</v>
          </cell>
          <cell r="DP282" t="str">
            <v>=</v>
          </cell>
          <cell r="DQ282" t="str">
            <v>=</v>
          </cell>
          <cell r="DR282" t="str">
            <v>=</v>
          </cell>
          <cell r="DS282" t="str">
            <v>=</v>
          </cell>
          <cell r="DT282" t="str">
            <v>=</v>
          </cell>
          <cell r="DU282" t="str">
            <v>=</v>
          </cell>
          <cell r="DV282" t="str">
            <v>=</v>
          </cell>
          <cell r="DW282" t="str">
            <v>=</v>
          </cell>
          <cell r="DX282" t="str">
            <v>=</v>
          </cell>
          <cell r="DY282" t="str">
            <v>=</v>
          </cell>
          <cell r="DZ282" t="str">
            <v>=</v>
          </cell>
          <cell r="EA282" t="str">
            <v>=</v>
          </cell>
          <cell r="EB282" t="str">
            <v>=</v>
          </cell>
          <cell r="EC282" t="str">
            <v>=</v>
          </cell>
          <cell r="ED282" t="str">
            <v>=</v>
          </cell>
        </row>
        <row r="283">
          <cell r="A283" t="str">
            <v>Net Power Cost</v>
          </cell>
          <cell r="F283">
            <v>-44405.972369536757</v>
          </cell>
          <cell r="G283">
            <v>-71752.31986759603</v>
          </cell>
          <cell r="H283">
            <v>-49020.60698454082</v>
          </cell>
          <cell r="I283">
            <v>-35084.383104741573</v>
          </cell>
          <cell r="J283">
            <v>-27462.589917466044</v>
          </cell>
          <cell r="K283">
            <v>-36230.800156190991</v>
          </cell>
          <cell r="L283">
            <v>-92500.29255771637</v>
          </cell>
          <cell r="M283">
            <v>-89519.106201410294</v>
          </cell>
          <cell r="N283">
            <v>-53678.759429633617</v>
          </cell>
          <cell r="O283">
            <v>-40542.327302575111</v>
          </cell>
          <cell r="P283">
            <v>-43771.90278467536</v>
          </cell>
          <cell r="Q283">
            <v>-54170.012297868729</v>
          </cell>
          <cell r="R283">
            <v>-526156.85670399666</v>
          </cell>
          <cell r="S283">
            <v>-36859.775479257107</v>
          </cell>
          <cell r="T283">
            <v>-33367.171293824911</v>
          </cell>
          <cell r="U283">
            <v>-37435.864361926913</v>
          </cell>
          <cell r="V283">
            <v>-29335.685843929648</v>
          </cell>
          <cell r="W283">
            <v>-26996.167340859771</v>
          </cell>
          <cell r="X283">
            <v>-33568.759078472853</v>
          </cell>
          <cell r="Y283">
            <v>-82271.386134088039</v>
          </cell>
          <cell r="Z283">
            <v>-72786.106512069702</v>
          </cell>
          <cell r="AA283">
            <v>-53032.818685233593</v>
          </cell>
          <cell r="AB283">
            <v>-38876.270504176617</v>
          </cell>
          <cell r="AC283">
            <v>-40256.30563929677</v>
          </cell>
          <cell r="AD283">
            <v>-41370.545831009746</v>
          </cell>
          <cell r="AE283">
            <v>-487808.59988903999</v>
          </cell>
          <cell r="AF283">
            <v>-32298.558898165822</v>
          </cell>
          <cell r="AG283">
            <v>-27427.792403519154</v>
          </cell>
          <cell r="AH283">
            <v>-33529.992938995361</v>
          </cell>
          <cell r="AI283">
            <v>-26798.928269505501</v>
          </cell>
          <cell r="AJ283">
            <v>-25933.872016087174</v>
          </cell>
          <cell r="AK283">
            <v>-32741.241478413343</v>
          </cell>
          <cell r="AL283">
            <v>-81999.559932351112</v>
          </cell>
          <cell r="AM283">
            <v>-63234.38747368753</v>
          </cell>
          <cell r="AN283">
            <v>-49635.170053526759</v>
          </cell>
          <cell r="AO283">
            <v>-36586.799840852618</v>
          </cell>
          <cell r="AP283">
            <v>-37596.57983276248</v>
          </cell>
          <cell r="AQ283">
            <v>-40025.716751024127</v>
          </cell>
          <cell r="AR283">
            <v>-435632.01277446747</v>
          </cell>
          <cell r="AS283">
            <v>-29391.577244341373</v>
          </cell>
          <cell r="AT283">
            <v>-23394.418034017086</v>
          </cell>
          <cell r="AU283">
            <v>-28385.329847276211</v>
          </cell>
          <cell r="AV283">
            <v>-23887.162157058716</v>
          </cell>
          <cell r="AW283">
            <v>-26160.25700442493</v>
          </cell>
          <cell r="AX283">
            <v>-32959.19095531106</v>
          </cell>
          <cell r="AY283">
            <v>-65853.397174626589</v>
          </cell>
          <cell r="AZ283">
            <v>-55371.532094851136</v>
          </cell>
          <cell r="BA283">
            <v>-40340.988714292645</v>
          </cell>
          <cell r="BB283">
            <v>-36262.435788884759</v>
          </cell>
          <cell r="BC283">
            <v>-38567.434062168002</v>
          </cell>
          <cell r="BD283">
            <v>-35058.289697289467</v>
          </cell>
          <cell r="BE283">
            <v>-429836.26023840904</v>
          </cell>
          <cell r="BF283">
            <v>-26352.351116046309</v>
          </cell>
          <cell r="BG283">
            <v>-22795.219212830067</v>
          </cell>
          <cell r="BH283">
            <v>-29643.593362480402</v>
          </cell>
          <cell r="BI283">
            <v>-23627.493711665273</v>
          </cell>
          <cell r="BJ283">
            <v>-28201.449772968888</v>
          </cell>
          <cell r="BK283">
            <v>-30897.338550522923</v>
          </cell>
          <cell r="BL283">
            <v>-56855.046438366175</v>
          </cell>
          <cell r="BM283">
            <v>-61079.209283590317</v>
          </cell>
          <cell r="BN283">
            <v>-38605.809133470058</v>
          </cell>
          <cell r="BO283">
            <v>-40169.431502521038</v>
          </cell>
          <cell r="BP283">
            <v>-35855.57011128962</v>
          </cell>
          <cell r="BQ283">
            <v>-35753.748042702675</v>
          </cell>
          <cell r="BR283">
            <v>-605996.60828208923</v>
          </cell>
          <cell r="BS283">
            <v>-40378.579261362553</v>
          </cell>
          <cell r="BT283">
            <v>-31832.117928355932</v>
          </cell>
          <cell r="BU283">
            <v>-40484.961726754904</v>
          </cell>
          <cell r="BV283">
            <v>-32788.551624089479</v>
          </cell>
          <cell r="BW283">
            <v>-31867.848600953817</v>
          </cell>
          <cell r="BX283">
            <v>-43575.103750407696</v>
          </cell>
          <cell r="BY283">
            <v>-89990.018807142973</v>
          </cell>
          <cell r="BZ283">
            <v>-90119.943148732185</v>
          </cell>
          <cell r="CA283">
            <v>-53191.754327684641</v>
          </cell>
          <cell r="CB283">
            <v>-49673.465142950416</v>
          </cell>
          <cell r="CC283">
            <v>-47682.305167108774</v>
          </cell>
          <cell r="CD283">
            <v>-54411.958796277642</v>
          </cell>
          <cell r="CE283">
            <v>-654045.70370101929</v>
          </cell>
          <cell r="CF283">
            <v>-42381.78888784349</v>
          </cell>
          <cell r="CG283">
            <v>-34481.818299487233</v>
          </cell>
          <cell r="CH283">
            <v>-40099.863306239247</v>
          </cell>
          <cell r="CI283">
            <v>-35264.29430668056</v>
          </cell>
          <cell r="CJ283">
            <v>-34368.035936579108</v>
          </cell>
          <cell r="CK283">
            <v>-47193.476722016931</v>
          </cell>
          <cell r="CL283">
            <v>-99652.38765412569</v>
          </cell>
          <cell r="CM283">
            <v>-99626.099660545588</v>
          </cell>
          <cell r="CN283">
            <v>-50082.442854329944</v>
          </cell>
          <cell r="CO283">
            <v>-53725.334049597383</v>
          </cell>
          <cell r="CP283">
            <v>-57077.697217553854</v>
          </cell>
          <cell r="CQ283">
            <v>-60092.464805588126</v>
          </cell>
          <cell r="CR283">
            <v>-689786.41111326218</v>
          </cell>
          <cell r="CS283">
            <v>-44358.379316389561</v>
          </cell>
          <cell r="CT283">
            <v>-36911.261109769344</v>
          </cell>
          <cell r="CU283">
            <v>-47036.990085691214</v>
          </cell>
          <cell r="CV283">
            <v>-38174.547405585647</v>
          </cell>
          <cell r="CW283">
            <v>-35289.910130798817</v>
          </cell>
          <cell r="CX283">
            <v>-49433.394241839647</v>
          </cell>
          <cell r="CY283">
            <v>-107222.62912529707</v>
          </cell>
          <cell r="CZ283">
            <v>-99628.431354671717</v>
          </cell>
          <cell r="DA283">
            <v>-58785.59663823247</v>
          </cell>
          <cell r="DB283">
            <v>-54467.107410356402</v>
          </cell>
          <cell r="DC283">
            <v>-59218.07789310813</v>
          </cell>
          <cell r="DD283">
            <v>-59260.086401432753</v>
          </cell>
          <cell r="DE283">
            <v>-716308.04132652283</v>
          </cell>
          <cell r="DF283">
            <v>-47221.418231859803</v>
          </cell>
          <cell r="DG283">
            <v>-38705.471710860729</v>
          </cell>
          <cell r="DH283">
            <v>-49688.397712081671</v>
          </cell>
          <cell r="DI283">
            <v>-38827.470432758331</v>
          </cell>
          <cell r="DJ283">
            <v>-35437.730879157782</v>
          </cell>
          <cell r="DK283">
            <v>-53783.508165419102</v>
          </cell>
          <cell r="DL283">
            <v>-107387.43795460463</v>
          </cell>
          <cell r="DM283">
            <v>-100401.89738276601</v>
          </cell>
          <cell r="DN283">
            <v>-61226.869337037206</v>
          </cell>
          <cell r="DO283">
            <v>-58397.69464045763</v>
          </cell>
          <cell r="DP283">
            <v>-62326.871698617935</v>
          </cell>
          <cell r="DQ283">
            <v>-62903.273181095719</v>
          </cell>
          <cell r="DR283">
            <v>-800628.50738096237</v>
          </cell>
          <cell r="DS283">
            <v>-51717.013207688928</v>
          </cell>
          <cell r="DT283">
            <v>1712.1692674160004</v>
          </cell>
          <cell r="DU283">
            <v>-52036.466002032161</v>
          </cell>
          <cell r="DV283">
            <v>-44716.796106293797</v>
          </cell>
          <cell r="DW283">
            <v>-41220.673666864634</v>
          </cell>
          <cell r="DX283">
            <v>-62242.347163617611</v>
          </cell>
          <cell r="DY283">
            <v>-139267.61812752485</v>
          </cell>
          <cell r="DZ283">
            <v>-136042.92541885376</v>
          </cell>
          <cell r="EA283">
            <v>-78646.898297160864</v>
          </cell>
          <cell r="EB283">
            <v>-61069.492327943444</v>
          </cell>
          <cell r="EC283">
            <v>-65073.645741283894</v>
          </cell>
          <cell r="ED283">
            <v>-70306.800589308143</v>
          </cell>
        </row>
        <row r="284">
          <cell r="F284" t="str">
            <v>=</v>
          </cell>
          <cell r="G284" t="str">
            <v>=</v>
          </cell>
          <cell r="H284" t="str">
            <v>=</v>
          </cell>
          <cell r="I284" t="str">
            <v>=</v>
          </cell>
          <cell r="J284" t="str">
            <v>=</v>
          </cell>
          <cell r="K284" t="str">
            <v>=</v>
          </cell>
          <cell r="L284" t="str">
            <v>=</v>
          </cell>
          <cell r="M284" t="str">
            <v>=</v>
          </cell>
          <cell r="N284" t="str">
            <v>=</v>
          </cell>
          <cell r="O284" t="str">
            <v>=</v>
          </cell>
          <cell r="P284" t="str">
            <v>=</v>
          </cell>
          <cell r="Q284" t="str">
            <v>=</v>
          </cell>
          <cell r="R284" t="str">
            <v>=</v>
          </cell>
          <cell r="S284" t="str">
            <v>=</v>
          </cell>
          <cell r="T284" t="str">
            <v>=</v>
          </cell>
          <cell r="U284" t="str">
            <v>=</v>
          </cell>
          <cell r="V284" t="str">
            <v>=</v>
          </cell>
          <cell r="W284" t="str">
            <v>=</v>
          </cell>
          <cell r="X284" t="str">
            <v>=</v>
          </cell>
          <cell r="Y284" t="str">
            <v>=</v>
          </cell>
          <cell r="Z284" t="str">
            <v>=</v>
          </cell>
          <cell r="AA284" t="str">
            <v>=</v>
          </cell>
          <cell r="AB284" t="str">
            <v>=</v>
          </cell>
          <cell r="AC284" t="str">
            <v>=</v>
          </cell>
          <cell r="AD284" t="str">
            <v>=</v>
          </cell>
          <cell r="AE284" t="str">
            <v>=</v>
          </cell>
          <cell r="AF284" t="str">
            <v>=</v>
          </cell>
          <cell r="AG284" t="str">
            <v>=</v>
          </cell>
          <cell r="AH284" t="str">
            <v>=</v>
          </cell>
          <cell r="AI284" t="str">
            <v>=</v>
          </cell>
          <cell r="AJ284" t="str">
            <v>=</v>
          </cell>
          <cell r="AK284" t="str">
            <v>=</v>
          </cell>
          <cell r="AL284" t="str">
            <v>=</v>
          </cell>
          <cell r="AM284" t="str">
            <v>=</v>
          </cell>
          <cell r="AN284" t="str">
            <v>=</v>
          </cell>
          <cell r="AO284" t="str">
            <v>=</v>
          </cell>
          <cell r="AP284" t="str">
            <v>=</v>
          </cell>
          <cell r="AQ284" t="str">
            <v>=</v>
          </cell>
          <cell r="AR284" t="str">
            <v>=</v>
          </cell>
          <cell r="AS284" t="str">
            <v>=</v>
          </cell>
          <cell r="AT284" t="str">
            <v>=</v>
          </cell>
          <cell r="AU284" t="str">
            <v>=</v>
          </cell>
          <cell r="AV284" t="str">
            <v>=</v>
          </cell>
          <cell r="AW284" t="str">
            <v>=</v>
          </cell>
          <cell r="AX284" t="str">
            <v>=</v>
          </cell>
          <cell r="AY284" t="str">
            <v>=</v>
          </cell>
          <cell r="AZ284" t="str">
            <v>=</v>
          </cell>
          <cell r="BA284" t="str">
            <v>=</v>
          </cell>
          <cell r="BB284" t="str">
            <v>=</v>
          </cell>
          <cell r="BC284" t="str">
            <v>=</v>
          </cell>
          <cell r="BD284" t="str">
            <v>=</v>
          </cell>
          <cell r="BE284" t="str">
            <v>=</v>
          </cell>
          <cell r="BF284" t="str">
            <v>=</v>
          </cell>
          <cell r="BG284" t="str">
            <v>=</v>
          </cell>
          <cell r="BH284" t="str">
            <v>=</v>
          </cell>
          <cell r="BI284" t="str">
            <v>=</v>
          </cell>
          <cell r="BJ284" t="str">
            <v>=</v>
          </cell>
          <cell r="BK284" t="str">
            <v>=</v>
          </cell>
          <cell r="BL284" t="str">
            <v>=</v>
          </cell>
          <cell r="BM284" t="str">
            <v>=</v>
          </cell>
          <cell r="BN284" t="str">
            <v>=</v>
          </cell>
          <cell r="BO284" t="str">
            <v>=</v>
          </cell>
          <cell r="BP284" t="str">
            <v>=</v>
          </cell>
          <cell r="BQ284" t="str">
            <v>=</v>
          </cell>
          <cell r="BR284" t="str">
            <v>=</v>
          </cell>
          <cell r="BS284" t="str">
            <v>=</v>
          </cell>
          <cell r="BT284" t="str">
            <v>=</v>
          </cell>
          <cell r="BU284" t="str">
            <v>=</v>
          </cell>
          <cell r="BV284" t="str">
            <v>=</v>
          </cell>
          <cell r="BW284" t="str">
            <v>=</v>
          </cell>
          <cell r="BX284" t="str">
            <v>=</v>
          </cell>
          <cell r="BY284" t="str">
            <v>=</v>
          </cell>
          <cell r="BZ284" t="str">
            <v>=</v>
          </cell>
          <cell r="CA284" t="str">
            <v>=</v>
          </cell>
          <cell r="CB284" t="str">
            <v>=</v>
          </cell>
          <cell r="CC284" t="str">
            <v>=</v>
          </cell>
          <cell r="CD284" t="str">
            <v>=</v>
          </cell>
          <cell r="CE284" t="str">
            <v>=</v>
          </cell>
          <cell r="CF284" t="str">
            <v>=</v>
          </cell>
          <cell r="CG284" t="str">
            <v>=</v>
          </cell>
          <cell r="CH284" t="str">
            <v>=</v>
          </cell>
          <cell r="CI284" t="str">
            <v>=</v>
          </cell>
          <cell r="CJ284" t="str">
            <v>=</v>
          </cell>
          <cell r="CK284" t="str">
            <v>=</v>
          </cell>
          <cell r="CL284" t="str">
            <v>=</v>
          </cell>
          <cell r="CM284" t="str">
            <v>=</v>
          </cell>
          <cell r="CN284" t="str">
            <v>=</v>
          </cell>
          <cell r="CO284" t="str">
            <v>=</v>
          </cell>
          <cell r="CP284" t="str">
            <v>=</v>
          </cell>
          <cell r="CQ284" t="str">
            <v>=</v>
          </cell>
          <cell r="CR284" t="str">
            <v>=</v>
          </cell>
          <cell r="CS284" t="str">
            <v>=</v>
          </cell>
          <cell r="CT284" t="str">
            <v>=</v>
          </cell>
          <cell r="CU284" t="str">
            <v>=</v>
          </cell>
          <cell r="CV284" t="str">
            <v>=</v>
          </cell>
          <cell r="CW284" t="str">
            <v>=</v>
          </cell>
          <cell r="CX284" t="str">
            <v>=</v>
          </cell>
          <cell r="CY284" t="str">
            <v>=</v>
          </cell>
          <cell r="CZ284" t="str">
            <v>=</v>
          </cell>
          <cell r="DA284" t="str">
            <v>=</v>
          </cell>
          <cell r="DB284" t="str">
            <v>=</v>
          </cell>
          <cell r="DC284" t="str">
            <v>=</v>
          </cell>
          <cell r="DD284" t="str">
            <v>=</v>
          </cell>
          <cell r="DE284" t="str">
            <v>=</v>
          </cell>
          <cell r="DF284" t="str">
            <v>=</v>
          </cell>
          <cell r="DG284" t="str">
            <v>=</v>
          </cell>
          <cell r="DH284" t="str">
            <v>=</v>
          </cell>
          <cell r="DI284" t="str">
            <v>=</v>
          </cell>
          <cell r="DJ284" t="str">
            <v>=</v>
          </cell>
          <cell r="DK284" t="str">
            <v>=</v>
          </cell>
          <cell r="DL284" t="str">
            <v>=</v>
          </cell>
          <cell r="DM284" t="str">
            <v>=</v>
          </cell>
          <cell r="DN284" t="str">
            <v>=</v>
          </cell>
          <cell r="DO284" t="str">
            <v>=</v>
          </cell>
          <cell r="DP284" t="str">
            <v>=</v>
          </cell>
          <cell r="DQ284" t="str">
            <v>=</v>
          </cell>
          <cell r="DR284" t="str">
            <v>=</v>
          </cell>
          <cell r="DS284" t="str">
            <v>=</v>
          </cell>
          <cell r="DT284" t="str">
            <v>=</v>
          </cell>
          <cell r="DU284" t="str">
            <v>=</v>
          </cell>
          <cell r="DV284" t="str">
            <v>=</v>
          </cell>
          <cell r="DW284" t="str">
            <v>=</v>
          </cell>
          <cell r="DX284" t="str">
            <v>=</v>
          </cell>
          <cell r="DY284" t="str">
            <v>=</v>
          </cell>
          <cell r="DZ284" t="str">
            <v>=</v>
          </cell>
          <cell r="EA284" t="str">
            <v>=</v>
          </cell>
          <cell r="EB284" t="str">
            <v>=</v>
          </cell>
          <cell r="EC284" t="str">
            <v>=</v>
          </cell>
          <cell r="ED284" t="str">
            <v>=</v>
          </cell>
        </row>
        <row r="285">
          <cell r="A285" t="str">
            <v>Net Power Cost/Net System Load</v>
          </cell>
          <cell r="F285">
            <v>-8.3826883744322345E-3</v>
          </cell>
          <cell r="G285">
            <v>-1.545768908277978E-2</v>
          </cell>
          <cell r="H285">
            <v>-1.0209232578668903E-2</v>
          </cell>
          <cell r="I285">
            <v>-7.7184175367577268E-3</v>
          </cell>
          <cell r="J285">
            <v>-5.8087836861204778E-3</v>
          </cell>
          <cell r="K285">
            <v>-7.3065490020205459E-3</v>
          </cell>
          <cell r="L285">
            <v>-1.6278474629242368E-2</v>
          </cell>
          <cell r="M285">
            <v>-1.6432183026076075E-2</v>
          </cell>
          <cell r="N285">
            <v>-1.1294581884826016E-2</v>
          </cell>
          <cell r="O285">
            <v>-8.6571160678090564E-3</v>
          </cell>
          <cell r="P285">
            <v>-9.0436870381829237E-3</v>
          </cell>
          <cell r="Q285">
            <v>-1.0110429141057864E-2</v>
          </cell>
          <cell r="R285">
            <v>-8.7909802581727092E-3</v>
          </cell>
          <cell r="S285">
            <v>-6.957746240733087E-3</v>
          </cell>
          <cell r="T285">
            <v>-6.9812465518523936E-3</v>
          </cell>
          <cell r="U285">
            <v>-7.8111924293473578E-3</v>
          </cell>
          <cell r="V285">
            <v>-6.458919358035331E-3</v>
          </cell>
          <cell r="W285">
            <v>-5.7163045713082283E-3</v>
          </cell>
          <cell r="X285">
            <v>-6.7667195558449578E-3</v>
          </cell>
          <cell r="Y285">
            <v>-1.4419721789650453E-2</v>
          </cell>
          <cell r="Z285">
            <v>-1.3350193098744967E-2</v>
          </cell>
          <cell r="AA285">
            <v>-1.1157179270124828E-2</v>
          </cell>
          <cell r="AB285">
            <v>-8.3055601319550476E-3</v>
          </cell>
          <cell r="AC285">
            <v>-8.3468975015428271E-3</v>
          </cell>
          <cell r="AD285">
            <v>-7.7440355140012684E-3</v>
          </cell>
          <cell r="AE285">
            <v>-8.1651331021390661E-3</v>
          </cell>
          <cell r="AF285">
            <v>-6.0900926829496882E-3</v>
          </cell>
          <cell r="AG285">
            <v>-5.9132250625033578E-3</v>
          </cell>
          <cell r="AH285">
            <v>-6.9950618021223931E-3</v>
          </cell>
          <cell r="AI285">
            <v>-5.901707850920701E-3</v>
          </cell>
          <cell r="AJ285">
            <v>-5.4973226421353161E-3</v>
          </cell>
          <cell r="AK285">
            <v>-6.5500312308586217E-3</v>
          </cell>
          <cell r="AL285">
            <v>-1.4370885696756375E-2</v>
          </cell>
          <cell r="AM285">
            <v>-1.1604651808497124E-2</v>
          </cell>
          <cell r="AN285">
            <v>-1.0455486543694548E-2</v>
          </cell>
          <cell r="AO285">
            <v>-7.8324949979666769E-3</v>
          </cell>
          <cell r="AP285">
            <v>-7.7874899344969606E-3</v>
          </cell>
          <cell r="AQ285">
            <v>-7.4823675773565412E-3</v>
          </cell>
          <cell r="AR285">
            <v>-7.2598763277440526E-3</v>
          </cell>
          <cell r="AS285">
            <v>-5.5080935559814748E-3</v>
          </cell>
          <cell r="AT285">
            <v>-5.0142102631802743E-3</v>
          </cell>
          <cell r="AU285">
            <v>-5.8885003944553205E-3</v>
          </cell>
          <cell r="AV285">
            <v>-5.2324107695120858E-3</v>
          </cell>
          <cell r="AW285">
            <v>-5.5140101306037081E-3</v>
          </cell>
          <cell r="AX285">
            <v>-6.6127400276982939E-3</v>
          </cell>
          <cell r="AY285">
            <v>-1.1489281599583734E-2</v>
          </cell>
          <cell r="AZ285">
            <v>-1.0115618612498878E-2</v>
          </cell>
          <cell r="BA285">
            <v>-8.462080326033572E-3</v>
          </cell>
          <cell r="BB285">
            <v>-7.7305916201382274E-3</v>
          </cell>
          <cell r="BC285">
            <v>-7.951277714980165E-3</v>
          </cell>
          <cell r="BD285">
            <v>-6.5219624964321099E-3</v>
          </cell>
          <cell r="BE285">
            <v>-7.1321545368476791E-3</v>
          </cell>
          <cell r="BF285">
            <v>-4.918902259575475E-3</v>
          </cell>
          <cell r="BG285">
            <v>-4.8677234807925629E-3</v>
          </cell>
          <cell r="BH285">
            <v>-6.1211223879240606E-3</v>
          </cell>
          <cell r="BI285">
            <v>-5.1478846235610831E-3</v>
          </cell>
          <cell r="BJ285">
            <v>-5.9228157650430546E-3</v>
          </cell>
          <cell r="BK285">
            <v>-6.16999168106247E-3</v>
          </cell>
          <cell r="BL285">
            <v>-9.8725132162336138E-3</v>
          </cell>
          <cell r="BM285">
            <v>-1.1110182793501622E-2</v>
          </cell>
          <cell r="BN285">
            <v>-8.0588962932637287E-3</v>
          </cell>
          <cell r="BO285">
            <v>-8.5267796639065807E-3</v>
          </cell>
          <cell r="BP285">
            <v>-7.3614703054332153E-3</v>
          </cell>
          <cell r="BQ285">
            <v>-6.6251447685772291E-3</v>
          </cell>
          <cell r="BR285">
            <v>-9.9860704093508446E-3</v>
          </cell>
          <cell r="BS285">
            <v>-7.5083127804340677E-3</v>
          </cell>
          <cell r="BT285">
            <v>-6.5760454274936819E-3</v>
          </cell>
          <cell r="BU285">
            <v>-8.3277733352140615E-3</v>
          </cell>
          <cell r="BV285">
            <v>-7.1241008159539376E-3</v>
          </cell>
          <cell r="BW285">
            <v>-6.665875399828991E-3</v>
          </cell>
          <cell r="BX285">
            <v>-8.6051968596088102E-3</v>
          </cell>
          <cell r="BY285">
            <v>-1.5568389377666136E-2</v>
          </cell>
          <cell r="BZ285">
            <v>-1.6325757813458353E-2</v>
          </cell>
          <cell r="CA285">
            <v>-1.1057048687078463E-2</v>
          </cell>
          <cell r="CB285">
            <v>-1.0502436350755318E-2</v>
          </cell>
          <cell r="CC285">
            <v>-9.7392100688331595E-3</v>
          </cell>
          <cell r="CD285">
            <v>-1.0038089243405324E-2</v>
          </cell>
          <cell r="CE285">
            <v>-1.077674570846554E-2</v>
          </cell>
          <cell r="CF285">
            <v>-7.850831290124205E-3</v>
          </cell>
          <cell r="CG285">
            <v>-7.3042433102941118E-3</v>
          </cell>
          <cell r="CH285">
            <v>-8.2171950179379394E-3</v>
          </cell>
          <cell r="CI285">
            <v>-7.630849481071067E-3</v>
          </cell>
          <cell r="CJ285">
            <v>-7.1724634470271553E-3</v>
          </cell>
          <cell r="CK285">
            <v>-9.3572068388958485E-3</v>
          </cell>
          <cell r="CL285">
            <v>-1.7191371018988377E-2</v>
          </cell>
          <cell r="CM285">
            <v>-1.799082594962087E-2</v>
          </cell>
          <cell r="CN285">
            <v>-1.0390554460503409E-2</v>
          </cell>
          <cell r="CO285">
            <v>-1.1334151517509383E-2</v>
          </cell>
          <cell r="CP285">
            <v>-1.1637403342547259E-2</v>
          </cell>
          <cell r="CQ285">
            <v>-1.1055048451211746E-2</v>
          </cell>
          <cell r="CR285">
            <v>-1.1383184975045424E-2</v>
          </cell>
          <cell r="CS285">
            <v>-8.2295641548739695E-3</v>
          </cell>
          <cell r="CT285">
            <v>-7.8353470276049109E-3</v>
          </cell>
          <cell r="CU285">
            <v>-9.65754982708944E-3</v>
          </cell>
          <cell r="CV285">
            <v>-8.2805466109796555E-3</v>
          </cell>
          <cell r="CW285">
            <v>-7.3679145255844958E-3</v>
          </cell>
          <cell r="CX285">
            <v>-9.8195100044158323E-3</v>
          </cell>
          <cell r="CY285">
            <v>-1.8507565506954649E-2</v>
          </cell>
          <cell r="CZ285">
            <v>-1.8011038558629622E-2</v>
          </cell>
          <cell r="DA285">
            <v>-1.2220472518773562E-2</v>
          </cell>
          <cell r="DB285">
            <v>-1.1511322294914805E-2</v>
          </cell>
          <cell r="DC285">
            <v>-1.2095264573261488E-2</v>
          </cell>
          <cell r="DD285">
            <v>-1.0916505010957422E-2</v>
          </cell>
          <cell r="DE285">
            <v>-1.1793405103571075E-2</v>
          </cell>
          <cell r="DF285">
            <v>-8.7258703937642679E-3</v>
          </cell>
          <cell r="DG285">
            <v>-8.1839014772207008E-3</v>
          </cell>
          <cell r="DH285">
            <v>-1.0169598444402794E-2</v>
          </cell>
          <cell r="DI285">
            <v>-8.3954052142445335E-3</v>
          </cell>
          <cell r="DJ285">
            <v>-7.383578814859959E-3</v>
          </cell>
          <cell r="DK285">
            <v>-1.0565944132725491E-2</v>
          </cell>
          <cell r="DL285">
            <v>-1.852982360026445E-2</v>
          </cell>
          <cell r="DM285">
            <v>-1.8152780708419414E-2</v>
          </cell>
          <cell r="DN285">
            <v>-1.2727700383116769E-2</v>
          </cell>
          <cell r="DO285">
            <v>-1.2343112250899679E-2</v>
          </cell>
          <cell r="DP285">
            <v>-1.2728901020594208E-2</v>
          </cell>
          <cell r="DQ285">
            <v>-1.1580672192096131E-2</v>
          </cell>
          <cell r="DR285">
            <v>-1.3137983315704815E-2</v>
          </cell>
          <cell r="DS285">
            <v>-9.5431410804707184E-3</v>
          </cell>
          <cell r="DT285">
            <v>3.5150250281645867E-4</v>
          </cell>
          <cell r="DU285">
            <v>-1.0651888963941758E-2</v>
          </cell>
          <cell r="DV285">
            <v>-9.6654063130152679E-3</v>
          </cell>
          <cell r="DW285">
            <v>-8.5963714312562445E-3</v>
          </cell>
          <cell r="DX285">
            <v>-1.2326412941781939E-2</v>
          </cell>
          <cell r="DY285">
            <v>-2.3934824783257369E-2</v>
          </cell>
          <cell r="DZ285">
            <v>-2.451614003889091E-2</v>
          </cell>
          <cell r="EA285">
            <v>-1.6301649999128642E-2</v>
          </cell>
          <cell r="EB285">
            <v>-1.2885603446463278E-2</v>
          </cell>
          <cell r="EC285">
            <v>-1.3248351183694496E-2</v>
          </cell>
          <cell r="ED285">
            <v>-1.2900333680072151E-2</v>
          </cell>
        </row>
        <row r="286">
          <cell r="F286">
            <v>21.524011249890577</v>
          </cell>
          <cell r="G286">
            <v>41.587591862192177</v>
          </cell>
          <cell r="H286">
            <v>23.247719828390522</v>
          </cell>
          <cell r="I286">
            <v>19.346974024220163</v>
          </cell>
          <cell r="J286">
            <v>15.353036169295731</v>
          </cell>
          <cell r="K286">
            <v>16.160900742319388</v>
          </cell>
          <cell r="L286">
            <v>35.88829756453719</v>
          </cell>
          <cell r="M286">
            <v>33.304973548254111</v>
          </cell>
          <cell r="N286">
            <v>20.402494661566035</v>
          </cell>
          <cell r="O286">
            <v>16.043405447707638</v>
          </cell>
          <cell r="P286">
            <v>17.395136084963166</v>
          </cell>
          <cell r="Q286">
            <v>21.846270486315831</v>
          </cell>
          <cell r="R286">
            <v>19.354333883528877</v>
          </cell>
          <cell r="S286">
            <v>17.866295449668751</v>
          </cell>
          <cell r="T286">
            <v>19.062053354180303</v>
          </cell>
          <cell r="U286">
            <v>17.753727253809085</v>
          </cell>
          <cell r="V286">
            <v>16.176905556834093</v>
          </cell>
          <cell r="W286">
            <v>15.092281349363111</v>
          </cell>
          <cell r="X286">
            <v>14.973486127033048</v>
          </cell>
          <cell r="Y286">
            <v>31.919682684082346</v>
          </cell>
          <cell r="Z286">
            <v>27.079575019558199</v>
          </cell>
          <cell r="AA286">
            <v>20.156982233012513</v>
          </cell>
          <cell r="AB286">
            <v>15.384113628663028</v>
          </cell>
          <cell r="AC286">
            <v>15.998023168382831</v>
          </cell>
          <cell r="AD286">
            <v>16.684362732299462</v>
          </cell>
          <cell r="AE286">
            <v>17.960314218553805</v>
          </cell>
          <cell r="AF286">
            <v>15.655428943073652</v>
          </cell>
          <cell r="AG286">
            <v>15.897128319520993</v>
          </cell>
          <cell r="AH286">
            <v>15.901391876675438</v>
          </cell>
          <cell r="AI286">
            <v>14.778032937309684</v>
          </cell>
          <cell r="AJ286">
            <v>14.498402236259698</v>
          </cell>
          <cell r="AK286">
            <v>14.604368422223018</v>
          </cell>
          <cell r="AL286">
            <v>31.814219454247848</v>
          </cell>
          <cell r="AM286">
            <v>23.525923029357006</v>
          </cell>
          <cell r="AN286">
            <v>18.865586738652279</v>
          </cell>
          <cell r="AO286">
            <v>14.478124541302321</v>
          </cell>
          <cell r="AP286">
            <v>14.94103707890558</v>
          </cell>
          <cell r="AQ286">
            <v>16.142005465004086</v>
          </cell>
          <cell r="AR286">
            <v>16.039257681947788</v>
          </cell>
          <cell r="AS286">
            <v>14.246386364308572</v>
          </cell>
          <cell r="AT286">
            <v>13.559387499212955</v>
          </cell>
          <cell r="AU286">
            <v>13.46156720854218</v>
          </cell>
          <cell r="AV286">
            <v>13.172365162735101</v>
          </cell>
          <cell r="AW286">
            <v>14.624963384519232</v>
          </cell>
          <cell r="AX286">
            <v>14.701585702763332</v>
          </cell>
          <cell r="AY286">
            <v>25.549825282595819</v>
          </cell>
          <cell r="AZ286">
            <v>20.600601257078544</v>
          </cell>
          <cell r="BA286">
            <v>15.333007238451172</v>
          </cell>
          <cell r="BB286">
            <v>14.349767233160044</v>
          </cell>
          <cell r="BC286">
            <v>15.326858584592642</v>
          </cell>
          <cell r="BD286">
            <v>14.138687569482766</v>
          </cell>
          <cell r="BE286">
            <v>15.825867559870673</v>
          </cell>
          <cell r="BF286">
            <v>12.773243589007899</v>
          </cell>
          <cell r="BG286">
            <v>13.212092302823267</v>
          </cell>
          <cell r="BH286">
            <v>14.05829090233442</v>
          </cell>
          <cell r="BI286">
            <v>13.029173285798333</v>
          </cell>
          <cell r="BJ286">
            <v>15.766097796755755</v>
          </cell>
          <cell r="BK286">
            <v>13.781887768534856</v>
          </cell>
          <cell r="BL286">
            <v>22.058641850808428</v>
          </cell>
          <cell r="BM286">
            <v>22.724103667449313</v>
          </cell>
          <cell r="BN286">
            <v>14.673491398093518</v>
          </cell>
          <cell r="BO286">
            <v>15.895843161374984</v>
          </cell>
          <cell r="BP286">
            <v>14.249152579864175</v>
          </cell>
          <cell r="BQ286">
            <v>14.419159559083189</v>
          </cell>
          <cell r="BR286">
            <v>22.291186629115586</v>
          </cell>
          <cell r="BS286">
            <v>19.571894227281675</v>
          </cell>
          <cell r="BT286">
            <v>18.185105503359669</v>
          </cell>
          <cell r="BU286">
            <v>19.199742830265723</v>
          </cell>
          <cell r="BV286">
            <v>18.080957976921898</v>
          </cell>
          <cell r="BW286">
            <v>17.8158081112704</v>
          </cell>
          <cell r="BX286">
            <v>19.43685823969512</v>
          </cell>
          <cell r="BY286">
            <v>34.914360630523575</v>
          </cell>
          <cell r="BZ286">
            <v>33.52851084086678</v>
          </cell>
          <cell r="CA286">
            <v>20.217391296692366</v>
          </cell>
          <cell r="CB286">
            <v>19.656778342626321</v>
          </cell>
          <cell r="CC286">
            <v>18.949146243580444</v>
          </cell>
          <cell r="CD286">
            <v>21.943845296127456</v>
          </cell>
          <cell r="CE286">
            <v>24.080892289388625</v>
          </cell>
          <cell r="CF286">
            <v>20.542869621705059</v>
          </cell>
          <cell r="CG286">
            <v>19.985636544595664</v>
          </cell>
          <cell r="CH286">
            <v>19.017112284925329</v>
          </cell>
          <cell r="CI286">
            <v>19.446184471791334</v>
          </cell>
          <cell r="CJ286">
            <v>19.213544694354187</v>
          </cell>
          <cell r="CK286">
            <v>21.05084871715566</v>
          </cell>
          <cell r="CL286">
            <v>38.663170053396065</v>
          </cell>
          <cell r="CM286">
            <v>37.065211603485892</v>
          </cell>
          <cell r="CN286">
            <v>19.035588449340342</v>
          </cell>
          <cell r="CO286">
            <v>21.260183475369359</v>
          </cell>
          <cell r="CP286">
            <v>22.68291409217148</v>
          </cell>
          <cell r="CQ286">
            <v>24.234741412158463</v>
          </cell>
          <cell r="CR286">
            <v>25.396806637071901</v>
          </cell>
          <cell r="CS286">
            <v>21.500942429263656</v>
          </cell>
          <cell r="CT286">
            <v>21.393739811960231</v>
          </cell>
          <cell r="CU286">
            <v>22.307001776370903</v>
          </cell>
          <cell r="CV286">
            <v>21.051017908375645</v>
          </cell>
          <cell r="CW286">
            <v>19.728920989522688</v>
          </cell>
          <cell r="CX286">
            <v>22.049973344621321</v>
          </cell>
          <cell r="CY286">
            <v>41.600275126693852</v>
          </cell>
          <cell r="CZ286">
            <v>37.066079094399157</v>
          </cell>
          <cell r="DA286">
            <v>22.343527203916576</v>
          </cell>
          <cell r="DB286">
            <v>21.553717950786851</v>
          </cell>
          <cell r="DC286">
            <v>23.533510268171558</v>
          </cell>
          <cell r="DD286">
            <v>23.89905081522534</v>
          </cell>
          <cell r="DE286">
            <v>26.373289651776442</v>
          </cell>
          <cell r="DF286">
            <v>22.888685530858954</v>
          </cell>
          <cell r="DG286">
            <v>22.433662957730249</v>
          </cell>
          <cell r="DH286">
            <v>23.564415452799306</v>
          </cell>
          <cell r="DI286">
            <v>21.411066560472879</v>
          </cell>
          <cell r="DJ286">
            <v>19.811560584074702</v>
          </cell>
          <cell r="DK286">
            <v>23.99035995031808</v>
          </cell>
          <cell r="DL286">
            <v>41.664217716970121</v>
          </cell>
          <cell r="DM286">
            <v>37.353841860352105</v>
          </cell>
          <cell r="DN286">
            <v>23.271418491532547</v>
          </cell>
          <cell r="DO286">
            <v>23.109129511387881</v>
          </cell>
          <cell r="DP286">
            <v>24.768957846791931</v>
          </cell>
          <cell r="DQ286">
            <v>25.368314720558043</v>
          </cell>
          <cell r="DR286">
            <v>29.450593014394531</v>
          </cell>
          <cell r="DS286">
            <v>25.067744600424085</v>
          </cell>
          <cell r="DT286">
            <v>-0.97813091914422023</v>
          </cell>
          <cell r="DU286">
            <v>24.677972324094508</v>
          </cell>
          <cell r="DV286">
            <v>24.658683327337585</v>
          </cell>
          <cell r="DW286">
            <v>23.044530600794207</v>
          </cell>
          <cell r="DX286">
            <v>27.763460650711728</v>
          </cell>
          <cell r="DY286">
            <v>54.033101758530663</v>
          </cell>
          <cell r="DZ286">
            <v>50.613843510768326</v>
          </cell>
          <cell r="EA286">
            <v>29.892511296949387</v>
          </cell>
          <cell r="EB286">
            <v>24.166413008081964</v>
          </cell>
          <cell r="EC286">
            <v>25.860537267084958</v>
          </cell>
          <cell r="ED286">
            <v>28.354089606915689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A288" t="str">
            <v>Adjustments to Load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A297" t="str">
            <v>Net System Load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A299" t="str">
            <v>Special Sales For Resale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East Area Sales (WCA Sale)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Hurricane Sale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LADWP (IPP Layoff)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Shell Sale 2013-2014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SMUD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UMPA II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C313" t="str">
            <v>COB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C314" t="str">
            <v>Four Corners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C315" t="str">
            <v>Mid Columbia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C316" t="str">
            <v>Mona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C317" t="str">
            <v>Palo Verde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C318" t="str">
            <v>SP15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STF Index Trades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4">
          <cell r="C324" t="str">
            <v>COB</v>
          </cell>
          <cell r="F324">
            <v>0</v>
          </cell>
          <cell r="G324">
            <v>2.4269999999996799</v>
          </cell>
          <cell r="H324">
            <v>5.4099999999998545</v>
          </cell>
          <cell r="I324">
            <v>0</v>
          </cell>
          <cell r="J324">
            <v>11.304000000003725</v>
          </cell>
          <cell r="K324">
            <v>0.53500000000349246</v>
          </cell>
          <cell r="L324">
            <v>-2</v>
          </cell>
          <cell r="M324">
            <v>27.144000000000233</v>
          </cell>
          <cell r="N324">
            <v>2.4700000000011642</v>
          </cell>
          <cell r="O324">
            <v>0</v>
          </cell>
          <cell r="P324">
            <v>0</v>
          </cell>
          <cell r="Q324">
            <v>0</v>
          </cell>
          <cell r="R324">
            <v>123.6730000001844</v>
          </cell>
          <cell r="S324">
            <v>0</v>
          </cell>
          <cell r="T324">
            <v>0</v>
          </cell>
          <cell r="U324">
            <v>0</v>
          </cell>
          <cell r="V324">
            <v>3.2200000000011642</v>
          </cell>
          <cell r="W324">
            <v>19.445000000006985</v>
          </cell>
          <cell r="X324">
            <v>78.114000000001397</v>
          </cell>
          <cell r="Y324">
            <v>9.7039999999979045</v>
          </cell>
          <cell r="Z324">
            <v>12.569999999992433</v>
          </cell>
          <cell r="AA324">
            <v>0.6200000000098953</v>
          </cell>
          <cell r="AB324">
            <v>0</v>
          </cell>
          <cell r="AC324">
            <v>0</v>
          </cell>
          <cell r="AD324">
            <v>0</v>
          </cell>
          <cell r="AE324">
            <v>13.056999999796972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3.8350000000064028</v>
          </cell>
          <cell r="AL324">
            <v>2.3960000000079162</v>
          </cell>
          <cell r="AM324">
            <v>0.59999999999126885</v>
          </cell>
          <cell r="AN324">
            <v>6.2260000000096625</v>
          </cell>
          <cell r="AO324">
            <v>0</v>
          </cell>
          <cell r="AP324">
            <v>0</v>
          </cell>
          <cell r="AQ324">
            <v>0</v>
          </cell>
          <cell r="AR324">
            <v>63.423999999999069</v>
          </cell>
          <cell r="AS324">
            <v>0</v>
          </cell>
          <cell r="AT324">
            <v>0</v>
          </cell>
          <cell r="AU324">
            <v>2.7400000000052387</v>
          </cell>
          <cell r="AV324">
            <v>0</v>
          </cell>
          <cell r="AW324">
            <v>34.05000000000291</v>
          </cell>
          <cell r="AX324">
            <v>8.680000000007567</v>
          </cell>
          <cell r="AY324">
            <v>4.6999999999970896</v>
          </cell>
          <cell r="AZ324">
            <v>4.9199999999982538</v>
          </cell>
          <cell r="BA324">
            <v>8.3340000000025611</v>
          </cell>
          <cell r="BB324">
            <v>0</v>
          </cell>
          <cell r="BC324">
            <v>0</v>
          </cell>
          <cell r="BD324">
            <v>0</v>
          </cell>
          <cell r="BE324">
            <v>229.24499999999534</v>
          </cell>
          <cell r="BF324">
            <v>0</v>
          </cell>
          <cell r="BG324">
            <v>0</v>
          </cell>
          <cell r="BH324">
            <v>3.5600000000122236</v>
          </cell>
          <cell r="BI324">
            <v>0</v>
          </cell>
          <cell r="BJ324">
            <v>43.073999999998705</v>
          </cell>
          <cell r="BK324">
            <v>13.609000000011292</v>
          </cell>
          <cell r="BL324">
            <v>21.25</v>
          </cell>
          <cell r="BM324">
            <v>5.805000000007567</v>
          </cell>
          <cell r="BN324">
            <v>30.363000000004831</v>
          </cell>
          <cell r="BO324">
            <v>21.474000000001979</v>
          </cell>
          <cell r="BP324">
            <v>62.100000000005821</v>
          </cell>
          <cell r="BQ324">
            <v>28.009999999994761</v>
          </cell>
          <cell r="BR324">
            <v>279.80099999997765</v>
          </cell>
          <cell r="BS324">
            <v>13.825000000004366</v>
          </cell>
          <cell r="BT324">
            <v>34.550999999999476</v>
          </cell>
          <cell r="BU324">
            <v>39.809999999997672</v>
          </cell>
          <cell r="BV324">
            <v>19.504000000000815</v>
          </cell>
          <cell r="BW324">
            <v>50.296000000000276</v>
          </cell>
          <cell r="BX324">
            <v>13.569999999992433</v>
          </cell>
          <cell r="BY324">
            <v>28.339999999996508</v>
          </cell>
          <cell r="BZ324">
            <v>9.2200000000011642</v>
          </cell>
          <cell r="CA324">
            <v>25.485000000000582</v>
          </cell>
          <cell r="CB324">
            <v>26.919999999998254</v>
          </cell>
          <cell r="CC324">
            <v>15.5</v>
          </cell>
          <cell r="CD324">
            <v>2.7799999999988358</v>
          </cell>
          <cell r="CE324">
            <v>-8.2379999996628612</v>
          </cell>
          <cell r="CF324">
            <v>9.0030000000042492</v>
          </cell>
          <cell r="CG324">
            <v>38.051999999996042</v>
          </cell>
          <cell r="CH324">
            <v>23.799999999995634</v>
          </cell>
          <cell r="CI324">
            <v>32.459999999999127</v>
          </cell>
          <cell r="CJ324">
            <v>31.876000000000204</v>
          </cell>
          <cell r="CK324">
            <v>10.80000000000291</v>
          </cell>
          <cell r="CL324">
            <v>31.130000000004657</v>
          </cell>
          <cell r="CM324">
            <v>17.490000000005239</v>
          </cell>
          <cell r="CN324">
            <v>-306.60899999999674</v>
          </cell>
          <cell r="CO324">
            <v>35.440000000002328</v>
          </cell>
          <cell r="CP324">
            <v>61.5</v>
          </cell>
          <cell r="CQ324">
            <v>6.8200000000069849</v>
          </cell>
          <cell r="CR324">
            <v>425.67399999999907</v>
          </cell>
          <cell r="CS324">
            <v>7.385999999998603</v>
          </cell>
          <cell r="CT324">
            <v>29.669999999998254</v>
          </cell>
          <cell r="CU324">
            <v>56.230999999999767</v>
          </cell>
          <cell r="CV324">
            <v>33.460999999995693</v>
          </cell>
          <cell r="CW324">
            <v>59.718999999999141</v>
          </cell>
          <cell r="CX324">
            <v>27.94999999999709</v>
          </cell>
          <cell r="CY324">
            <v>36.839999999996508</v>
          </cell>
          <cell r="CZ324">
            <v>18.32499999999709</v>
          </cell>
          <cell r="DA324">
            <v>49.765999999995984</v>
          </cell>
          <cell r="DB324">
            <v>34.690000000002328</v>
          </cell>
          <cell r="DC324">
            <v>51.490000000005239</v>
          </cell>
          <cell r="DD324">
            <v>20.146000000007916</v>
          </cell>
          <cell r="DE324">
            <v>386.11999999999534</v>
          </cell>
          <cell r="DF324">
            <v>9.8119999999980791</v>
          </cell>
          <cell r="DG324">
            <v>19.414000000004307</v>
          </cell>
          <cell r="DH324">
            <v>42.432000000000698</v>
          </cell>
          <cell r="DI324">
            <v>24.759999999994761</v>
          </cell>
          <cell r="DJ324">
            <v>33.042999999999665</v>
          </cell>
          <cell r="DK324">
            <v>23.200000000011642</v>
          </cell>
          <cell r="DL324">
            <v>49.724000000001979</v>
          </cell>
          <cell r="DM324">
            <v>11.660000000003492</v>
          </cell>
          <cell r="DN324">
            <v>67.25</v>
          </cell>
          <cell r="DO324">
            <v>32.860000000000582</v>
          </cell>
          <cell r="DP324">
            <v>56.715000000011059</v>
          </cell>
          <cell r="DQ324">
            <v>15.25</v>
          </cell>
          <cell r="DR324">
            <v>241.22880000015721</v>
          </cell>
          <cell r="DS324">
            <v>15.726999999998952</v>
          </cell>
          <cell r="DT324">
            <v>-256.90600000000268</v>
          </cell>
          <cell r="DU324">
            <v>36.98700000000099</v>
          </cell>
          <cell r="DV324">
            <v>35.519999999996799</v>
          </cell>
          <cell r="DW324">
            <v>12.611799999999675</v>
          </cell>
          <cell r="DX324">
            <v>17.536000000007334</v>
          </cell>
          <cell r="DY324">
            <v>107.94999999999709</v>
          </cell>
          <cell r="DZ324">
            <v>21.575000000011642</v>
          </cell>
          <cell r="EA324">
            <v>131.15200000000186</v>
          </cell>
          <cell r="EB324">
            <v>26.819999999992433</v>
          </cell>
          <cell r="EC324">
            <v>60.25</v>
          </cell>
          <cell r="ED324">
            <v>32.005999999993946</v>
          </cell>
        </row>
        <row r="325">
          <cell r="C325" t="str">
            <v>Four Corners</v>
          </cell>
          <cell r="F325">
            <v>240.4210000000021</v>
          </cell>
          <cell r="G325">
            <v>57.715000000000146</v>
          </cell>
          <cell r="H325">
            <v>0</v>
          </cell>
          <cell r="I325">
            <v>16.280000000000655</v>
          </cell>
          <cell r="J325">
            <v>0.54500000000007276</v>
          </cell>
          <cell r="K325">
            <v>-4.800000000068394E-2</v>
          </cell>
          <cell r="L325">
            <v>2</v>
          </cell>
          <cell r="M325">
            <v>9.1299999999901047</v>
          </cell>
          <cell r="N325">
            <v>42.32499999999709</v>
          </cell>
          <cell r="O325">
            <v>47.289999999993597</v>
          </cell>
          <cell r="P325">
            <v>143.38000000000466</v>
          </cell>
          <cell r="Q325">
            <v>296.25</v>
          </cell>
          <cell r="R325">
            <v>599.72800000011921</v>
          </cell>
          <cell r="S325">
            <v>139.36999999999534</v>
          </cell>
          <cell r="T325">
            <v>83.929999999993015</v>
          </cell>
          <cell r="U325">
            <v>49.918000000005122</v>
          </cell>
          <cell r="V325">
            <v>77.011000000002241</v>
          </cell>
          <cell r="W325">
            <v>22.753999999997177</v>
          </cell>
          <cell r="X325">
            <v>1.9199999999982538</v>
          </cell>
          <cell r="Y325">
            <v>-0.30999999999767169</v>
          </cell>
          <cell r="Z325">
            <v>8.2650000000139698</v>
          </cell>
          <cell r="AA325">
            <v>7.5899999999965075</v>
          </cell>
          <cell r="AB325">
            <v>54.649999999994179</v>
          </cell>
          <cell r="AC325">
            <v>88.259999999994761</v>
          </cell>
          <cell r="AD325">
            <v>66.369999999995343</v>
          </cell>
          <cell r="AE325">
            <v>950.57399999978952</v>
          </cell>
          <cell r="AF325">
            <v>109.43999999997322</v>
          </cell>
          <cell r="AG325">
            <v>143.05999999999767</v>
          </cell>
          <cell r="AH325">
            <v>69.654999999998836</v>
          </cell>
          <cell r="AI325">
            <v>97.474999999998545</v>
          </cell>
          <cell r="AJ325">
            <v>55.372999999999593</v>
          </cell>
          <cell r="AK325">
            <v>4.4259999999922002</v>
          </cell>
          <cell r="AL325">
            <v>-0.72400000000197906</v>
          </cell>
          <cell r="AM325">
            <v>6.7890000000043074</v>
          </cell>
          <cell r="AN325">
            <v>11.169999999983702</v>
          </cell>
          <cell r="AO325">
            <v>102.93999999997322</v>
          </cell>
          <cell r="AP325">
            <v>209.81999999999243</v>
          </cell>
          <cell r="AQ325">
            <v>141.14999999999418</v>
          </cell>
          <cell r="AR325">
            <v>937.76899999985471</v>
          </cell>
          <cell r="AS325">
            <v>242.97000000000116</v>
          </cell>
          <cell r="AT325">
            <v>60.98399999999674</v>
          </cell>
          <cell r="AU325">
            <v>70.346000000005006</v>
          </cell>
          <cell r="AV325">
            <v>67.364000000001397</v>
          </cell>
          <cell r="AW325">
            <v>23.989999999997963</v>
          </cell>
          <cell r="AX325">
            <v>8.4199999999982538</v>
          </cell>
          <cell r="AY325">
            <v>14.865000000005239</v>
          </cell>
          <cell r="AZ325">
            <v>6.8599999999860302</v>
          </cell>
          <cell r="BA325">
            <v>1.5</v>
          </cell>
          <cell r="BB325">
            <v>84.39000000001397</v>
          </cell>
          <cell r="BC325">
            <v>144.1200000000099</v>
          </cell>
          <cell r="BD325">
            <v>211.96000000002095</v>
          </cell>
          <cell r="BE325">
            <v>506.85000000009313</v>
          </cell>
          <cell r="BF325">
            <v>185.90000000002328</v>
          </cell>
          <cell r="BG325">
            <v>76.909999999988941</v>
          </cell>
          <cell r="BH325">
            <v>48.309999999997672</v>
          </cell>
          <cell r="BI325">
            <v>37.25</v>
          </cell>
          <cell r="BJ325">
            <v>15.599999999991269</v>
          </cell>
          <cell r="BK325">
            <v>1</v>
          </cell>
          <cell r="BL325">
            <v>5.75</v>
          </cell>
          <cell r="BM325">
            <v>3.9199999999982538</v>
          </cell>
          <cell r="BN325">
            <v>4.7000000000116415</v>
          </cell>
          <cell r="BO325">
            <v>43.139999999984866</v>
          </cell>
          <cell r="BP325">
            <v>47.980000000010477</v>
          </cell>
          <cell r="BQ325">
            <v>36.389999999984866</v>
          </cell>
          <cell r="BR325">
            <v>281.12999999988824</v>
          </cell>
          <cell r="BS325">
            <v>23.950000000011642</v>
          </cell>
          <cell r="BT325">
            <v>31.549999999988358</v>
          </cell>
          <cell r="BU325">
            <v>27.899999999994179</v>
          </cell>
          <cell r="BV325">
            <v>4.9199999999982538</v>
          </cell>
          <cell r="BW325">
            <v>10.190000000002328</v>
          </cell>
          <cell r="BX325">
            <v>1.2200000000011642</v>
          </cell>
          <cell r="BY325">
            <v>21.259999999994761</v>
          </cell>
          <cell r="BZ325">
            <v>16.639999999999418</v>
          </cell>
          <cell r="CA325">
            <v>5.6600000000034925</v>
          </cell>
          <cell r="CB325">
            <v>40.909999999974389</v>
          </cell>
          <cell r="CC325">
            <v>67.779999999998836</v>
          </cell>
          <cell r="CD325">
            <v>29.149999999994179</v>
          </cell>
          <cell r="CE325">
            <v>221.12899999995716</v>
          </cell>
          <cell r="CF325">
            <v>18.360000000015134</v>
          </cell>
          <cell r="CG325">
            <v>10</v>
          </cell>
          <cell r="CH325">
            <v>28.710000000006403</v>
          </cell>
          <cell r="CI325">
            <v>15.889999999999418</v>
          </cell>
          <cell r="CJ325">
            <v>14.660000000003492</v>
          </cell>
          <cell r="CK325">
            <v>2.4539999999979045</v>
          </cell>
          <cell r="CL325">
            <v>22.764999999999418</v>
          </cell>
          <cell r="CM325">
            <v>8.3800000000046566</v>
          </cell>
          <cell r="CN325">
            <v>4.8000000000174623</v>
          </cell>
          <cell r="CO325">
            <v>20.540000000008149</v>
          </cell>
          <cell r="CP325">
            <v>33.020000000018626</v>
          </cell>
          <cell r="CQ325">
            <v>41.549999999988358</v>
          </cell>
          <cell r="CR325">
            <v>233.95600000023842</v>
          </cell>
          <cell r="CS325">
            <v>27.420000000012806</v>
          </cell>
          <cell r="CT325">
            <v>35.029999999998836</v>
          </cell>
          <cell r="CU325">
            <v>13.339999999996508</v>
          </cell>
          <cell r="CV325">
            <v>4.2359999999898719</v>
          </cell>
          <cell r="CW325">
            <v>17.69999999999709</v>
          </cell>
          <cell r="CX325">
            <v>3.7799999999988358</v>
          </cell>
          <cell r="CY325">
            <v>11.429999999993015</v>
          </cell>
          <cell r="CZ325">
            <v>13.619999999995343</v>
          </cell>
          <cell r="DA325">
            <v>8.5699999999778811</v>
          </cell>
          <cell r="DB325">
            <v>26.5</v>
          </cell>
          <cell r="DC325">
            <v>34.970000000001164</v>
          </cell>
          <cell r="DD325">
            <v>37.35999999998603</v>
          </cell>
          <cell r="DE325">
            <v>262.68599999975413</v>
          </cell>
          <cell r="DF325">
            <v>29.270000000018626</v>
          </cell>
          <cell r="DG325">
            <v>43.069999999977881</v>
          </cell>
          <cell r="DH325">
            <v>7.7450000000098953</v>
          </cell>
          <cell r="DI325">
            <v>2.6399999999994179</v>
          </cell>
          <cell r="DJ325">
            <v>24.625</v>
          </cell>
          <cell r="DK325">
            <v>1.75</v>
          </cell>
          <cell r="DL325">
            <v>8.3600000000005821</v>
          </cell>
          <cell r="DM325">
            <v>1.2060000000055879</v>
          </cell>
          <cell r="DN325">
            <v>7.1600000000034925</v>
          </cell>
          <cell r="DO325">
            <v>21.450000000011642</v>
          </cell>
          <cell r="DP325">
            <v>93.489999999990687</v>
          </cell>
          <cell r="DQ325">
            <v>21.920000000012806</v>
          </cell>
          <cell r="DR325">
            <v>181.85899999993853</v>
          </cell>
          <cell r="DS325">
            <v>51.349999999976717</v>
          </cell>
          <cell r="DT325">
            <v>21.569999999977881</v>
          </cell>
          <cell r="DU325">
            <v>23.809999999997672</v>
          </cell>
          <cell r="DV325">
            <v>114.04999999998836</v>
          </cell>
          <cell r="DW325">
            <v>7.3849999999947613</v>
          </cell>
          <cell r="DX325">
            <v>13.399999999994179</v>
          </cell>
          <cell r="DY325">
            <v>13.104000000006636</v>
          </cell>
          <cell r="DZ325">
            <v>48.5</v>
          </cell>
          <cell r="EA325">
            <v>-185.51000000000931</v>
          </cell>
          <cell r="EB325">
            <v>21.760000000009313</v>
          </cell>
          <cell r="EC325">
            <v>28.420000000012806</v>
          </cell>
          <cell r="ED325">
            <v>24.019999999989523</v>
          </cell>
        </row>
        <row r="326">
          <cell r="C326" t="str">
            <v>Mid Columbia</v>
          </cell>
          <cell r="F326">
            <v>255.89999999996508</v>
          </cell>
          <cell r="G326">
            <v>214.59999999997672</v>
          </cell>
          <cell r="H326">
            <v>25.689999999944121</v>
          </cell>
          <cell r="I326">
            <v>149.07000000000698</v>
          </cell>
          <cell r="J326">
            <v>90.936999999998079</v>
          </cell>
          <cell r="K326">
            <v>174.51999999998952</v>
          </cell>
          <cell r="L326">
            <v>30.909999999974389</v>
          </cell>
          <cell r="M326">
            <v>104.70999999999185</v>
          </cell>
          <cell r="N326">
            <v>102.94000000000233</v>
          </cell>
          <cell r="O326">
            <v>74.379999999975553</v>
          </cell>
          <cell r="P326">
            <v>35.299999999988358</v>
          </cell>
          <cell r="Q326">
            <v>90.560000000026776</v>
          </cell>
          <cell r="R326">
            <v>648.14600000006612</v>
          </cell>
          <cell r="S326">
            <v>2.3019999999960419</v>
          </cell>
          <cell r="T326">
            <v>3.0709999999962747</v>
          </cell>
          <cell r="U326">
            <v>44.980000000010477</v>
          </cell>
          <cell r="V326">
            <v>224.99499999999534</v>
          </cell>
          <cell r="W326">
            <v>104.09999999999854</v>
          </cell>
          <cell r="X326">
            <v>94.30000000000291</v>
          </cell>
          <cell r="Y326">
            <v>56.69999999999709</v>
          </cell>
          <cell r="Z326">
            <v>21.35399999999936</v>
          </cell>
          <cell r="AA326">
            <v>55.405999999995402</v>
          </cell>
          <cell r="AB326">
            <v>13.101999999998952</v>
          </cell>
          <cell r="AC326">
            <v>14.515999999995984</v>
          </cell>
          <cell r="AD326">
            <v>13.319999999977881</v>
          </cell>
          <cell r="AE326">
            <v>242.66800000000512</v>
          </cell>
          <cell r="AF326">
            <v>0</v>
          </cell>
          <cell r="AG326">
            <v>0</v>
          </cell>
          <cell r="AH326">
            <v>13.293000000001484</v>
          </cell>
          <cell r="AI326">
            <v>27.167999999997846</v>
          </cell>
          <cell r="AJ326">
            <v>32.38300000000163</v>
          </cell>
          <cell r="AK326">
            <v>127.74299999999857</v>
          </cell>
          <cell r="AL326">
            <v>15.25</v>
          </cell>
          <cell r="AM326">
            <v>9.7050000000017462</v>
          </cell>
          <cell r="AN326">
            <v>9.56600000000617</v>
          </cell>
          <cell r="AO326">
            <v>0</v>
          </cell>
          <cell r="AP326">
            <v>0</v>
          </cell>
          <cell r="AQ326">
            <v>7.5599999999976717</v>
          </cell>
          <cell r="AR326">
            <v>77.006999999866821</v>
          </cell>
          <cell r="AS326">
            <v>0</v>
          </cell>
          <cell r="AT326">
            <v>0</v>
          </cell>
          <cell r="AU326">
            <v>26.993999999998778</v>
          </cell>
          <cell r="AV326">
            <v>32.410000000003492</v>
          </cell>
          <cell r="AW326">
            <v>27.584000000000742</v>
          </cell>
          <cell r="AX326">
            <v>138.125</v>
          </cell>
          <cell r="AY326">
            <v>-60.559999999997672</v>
          </cell>
          <cell r="AZ326">
            <v>26.667999999997846</v>
          </cell>
          <cell r="BA326">
            <v>22.703000000001339</v>
          </cell>
          <cell r="BB326">
            <v>9.4599999999918509</v>
          </cell>
          <cell r="BC326">
            <v>0</v>
          </cell>
          <cell r="BD326">
            <v>-146.37700000000041</v>
          </cell>
          <cell r="BE326">
            <v>-276.52619999996386</v>
          </cell>
          <cell r="BF326">
            <v>0</v>
          </cell>
          <cell r="BG326">
            <v>0</v>
          </cell>
          <cell r="BH326">
            <v>54.402000000001863</v>
          </cell>
          <cell r="BI326">
            <v>50.691000000002532</v>
          </cell>
          <cell r="BJ326">
            <v>13.548800000000483</v>
          </cell>
          <cell r="BK326">
            <v>23.293999999994412</v>
          </cell>
          <cell r="BL326">
            <v>-235.97000000000116</v>
          </cell>
          <cell r="BM326">
            <v>27.355999999999767</v>
          </cell>
          <cell r="BN326">
            <v>30.779999999998836</v>
          </cell>
          <cell r="BO326">
            <v>33.314999999987776</v>
          </cell>
          <cell r="BP326">
            <v>1.3790000000008149</v>
          </cell>
          <cell r="BQ326">
            <v>-275.32200000000012</v>
          </cell>
          <cell r="BR326">
            <v>-19.063900000182912</v>
          </cell>
          <cell r="BS326">
            <v>1.7671000000000276</v>
          </cell>
          <cell r="BT326">
            <v>2.1849999999994907</v>
          </cell>
          <cell r="BU326">
            <v>64.175999999999476</v>
          </cell>
          <cell r="BV326">
            <v>57.938000000001921</v>
          </cell>
          <cell r="BW326">
            <v>23.153000000000247</v>
          </cell>
          <cell r="BX326">
            <v>18.720000000001164</v>
          </cell>
          <cell r="BY326">
            <v>12.769999999989523</v>
          </cell>
          <cell r="BZ326">
            <v>36.004999999997381</v>
          </cell>
          <cell r="CA326">
            <v>28.289999999993597</v>
          </cell>
          <cell r="CB326">
            <v>2.0200000000004366</v>
          </cell>
          <cell r="CC326">
            <v>5.5819999999985157</v>
          </cell>
          <cell r="CD326">
            <v>-271.66999999999825</v>
          </cell>
          <cell r="CE326">
            <v>-6.4888999999966472</v>
          </cell>
          <cell r="CF326">
            <v>2.9609999999993306</v>
          </cell>
          <cell r="CG326">
            <v>0</v>
          </cell>
          <cell r="CH326">
            <v>45.680000000000291</v>
          </cell>
          <cell r="CI326">
            <v>67.215000000000146</v>
          </cell>
          <cell r="CJ326">
            <v>26.472099999999955</v>
          </cell>
          <cell r="CK326">
            <v>36.070000000006985</v>
          </cell>
          <cell r="CL326">
            <v>43.529999999998836</v>
          </cell>
          <cell r="CM326">
            <v>40.326000000000931</v>
          </cell>
          <cell r="CN326">
            <v>-94.120000000009895</v>
          </cell>
          <cell r="CO326">
            <v>18.650000000008731</v>
          </cell>
          <cell r="CP326">
            <v>27.30199999999968</v>
          </cell>
          <cell r="CQ326">
            <v>-220.57499999999709</v>
          </cell>
          <cell r="CR326">
            <v>51.589000000036322</v>
          </cell>
          <cell r="CS326">
            <v>0</v>
          </cell>
          <cell r="CT326">
            <v>0</v>
          </cell>
          <cell r="CU326">
            <v>31.909999999999854</v>
          </cell>
          <cell r="CV326">
            <v>80.911999999996624</v>
          </cell>
          <cell r="CW326">
            <v>36.333999999998923</v>
          </cell>
          <cell r="CX326">
            <v>18.445999999996275</v>
          </cell>
          <cell r="CY326">
            <v>50.329999999987194</v>
          </cell>
          <cell r="CZ326">
            <v>36.531999999999243</v>
          </cell>
          <cell r="DA326">
            <v>28.779999999998836</v>
          </cell>
          <cell r="DB326">
            <v>9.8369999999995343</v>
          </cell>
          <cell r="DC326">
            <v>7.9529999999977008</v>
          </cell>
          <cell r="DD326">
            <v>-249.44499999999971</v>
          </cell>
          <cell r="DE326">
            <v>90.606399999931455</v>
          </cell>
          <cell r="DF326">
            <v>2.5630000000001019</v>
          </cell>
          <cell r="DG326">
            <v>3.3300000000017462</v>
          </cell>
          <cell r="DH326">
            <v>48.953000000001339</v>
          </cell>
          <cell r="DI326">
            <v>54.007999999997992</v>
          </cell>
          <cell r="DJ326">
            <v>22.766399999999521</v>
          </cell>
          <cell r="DK326">
            <v>26.940000000002328</v>
          </cell>
          <cell r="DL326">
            <v>49.479999999981374</v>
          </cell>
          <cell r="DM326">
            <v>32.650000000001455</v>
          </cell>
          <cell r="DN326">
            <v>35.619999999995343</v>
          </cell>
          <cell r="DO326">
            <v>35.490000000005239</v>
          </cell>
          <cell r="DP326">
            <v>9.6310000000012224</v>
          </cell>
          <cell r="DQ326">
            <v>-230.82500000000437</v>
          </cell>
          <cell r="DR326">
            <v>612.25919999997132</v>
          </cell>
          <cell r="DS326">
            <v>2.3999999999996362</v>
          </cell>
          <cell r="DT326">
            <v>-3.1679999999978463</v>
          </cell>
          <cell r="DU326">
            <v>62.851999999998952</v>
          </cell>
          <cell r="DV326">
            <v>59.25</v>
          </cell>
          <cell r="DW326">
            <v>9.6802000000002408</v>
          </cell>
          <cell r="DX326">
            <v>82.589999999996508</v>
          </cell>
          <cell r="DY326">
            <v>170.48000000001048</v>
          </cell>
          <cell r="DZ326">
            <v>183.39799999999377</v>
          </cell>
          <cell r="EA326">
            <v>149.30099999999948</v>
          </cell>
          <cell r="EB326">
            <v>66.690000000002328</v>
          </cell>
          <cell r="EC326">
            <v>8.5709999999999127</v>
          </cell>
          <cell r="ED326">
            <v>-179.78500000000349</v>
          </cell>
        </row>
        <row r="327">
          <cell r="C327" t="str">
            <v>Mona</v>
          </cell>
          <cell r="F327">
            <v>27.389999999999418</v>
          </cell>
          <cell r="G327">
            <v>56.259999999994761</v>
          </cell>
          <cell r="H327">
            <v>1.3360000000029686</v>
          </cell>
          <cell r="I327">
            <v>26.137199999999211</v>
          </cell>
          <cell r="J327">
            <v>13.394000000000233</v>
          </cell>
          <cell r="K327">
            <v>0.1860000000015134</v>
          </cell>
          <cell r="L327">
            <v>-1.9059999999881256</v>
          </cell>
          <cell r="M327">
            <v>37.960000000006403</v>
          </cell>
          <cell r="N327">
            <v>0.29000000000814907</v>
          </cell>
          <cell r="O327">
            <v>25.07499999999709</v>
          </cell>
          <cell r="P327">
            <v>45.98399999999674</v>
          </cell>
          <cell r="Q327">
            <v>106.84199999997509</v>
          </cell>
          <cell r="R327">
            <v>263.67299999995157</v>
          </cell>
          <cell r="S327">
            <v>68.86600000000908</v>
          </cell>
          <cell r="T327">
            <v>38.307000000000698</v>
          </cell>
          <cell r="U327">
            <v>45.230999999999767</v>
          </cell>
          <cell r="V327">
            <v>-65.513000000006286</v>
          </cell>
          <cell r="W327">
            <v>14.45400000000518</v>
          </cell>
          <cell r="X327">
            <v>10.505000000004657</v>
          </cell>
          <cell r="Y327">
            <v>8.1479999999864958</v>
          </cell>
          <cell r="Z327">
            <v>0.49299999998765998</v>
          </cell>
          <cell r="AA327">
            <v>34.569999999977881</v>
          </cell>
          <cell r="AB327">
            <v>17.582000000023982</v>
          </cell>
          <cell r="AC327">
            <v>32.207000000023982</v>
          </cell>
          <cell r="AD327">
            <v>58.823000000003958</v>
          </cell>
          <cell r="AE327">
            <v>412.2839999999851</v>
          </cell>
          <cell r="AF327">
            <v>45.828000000008615</v>
          </cell>
          <cell r="AG327">
            <v>53.690000000002328</v>
          </cell>
          <cell r="AH327">
            <v>31.336999999999534</v>
          </cell>
          <cell r="AI327">
            <v>49.780000000006112</v>
          </cell>
          <cell r="AJ327">
            <v>28.161000000000058</v>
          </cell>
          <cell r="AK327">
            <v>5.3800000000046566</v>
          </cell>
          <cell r="AL327">
            <v>1.0940000000118744</v>
          </cell>
          <cell r="AM327">
            <v>0.99300000000221189</v>
          </cell>
          <cell r="AN327">
            <v>22.980000000010477</v>
          </cell>
          <cell r="AO327">
            <v>54.628999999986263</v>
          </cell>
          <cell r="AP327">
            <v>38.994999999995343</v>
          </cell>
          <cell r="AQ327">
            <v>79.417000000001281</v>
          </cell>
          <cell r="AR327">
            <v>428.55399999977089</v>
          </cell>
          <cell r="AS327">
            <v>60.661999999996624</v>
          </cell>
          <cell r="AT327">
            <v>43.267000000007101</v>
          </cell>
          <cell r="AU327">
            <v>19.716999999996915</v>
          </cell>
          <cell r="AV327">
            <v>45.035000000003492</v>
          </cell>
          <cell r="AW327">
            <v>21.333000000013271</v>
          </cell>
          <cell r="AX327">
            <v>5.463000000003376</v>
          </cell>
          <cell r="AY327">
            <v>7.5709999999962747</v>
          </cell>
          <cell r="AZ327">
            <v>4.6869999999908032</v>
          </cell>
          <cell r="BA327">
            <v>27.004000000015367</v>
          </cell>
          <cell r="BB327">
            <v>39.914999999979045</v>
          </cell>
          <cell r="BC327">
            <v>38.997000000003027</v>
          </cell>
          <cell r="BD327">
            <v>114.9030000000057</v>
          </cell>
          <cell r="BE327">
            <v>324.41200000024401</v>
          </cell>
          <cell r="BF327">
            <v>56.357000000018161</v>
          </cell>
          <cell r="BG327">
            <v>7.2669999999925494</v>
          </cell>
          <cell r="BH327">
            <v>83.424999999988358</v>
          </cell>
          <cell r="BI327">
            <v>10.811000000001513</v>
          </cell>
          <cell r="BJ327">
            <v>11.139999999999418</v>
          </cell>
          <cell r="BK327">
            <v>3.69100000000617</v>
          </cell>
          <cell r="BL327">
            <v>31.898000000001048</v>
          </cell>
          <cell r="BM327">
            <v>8.1390000000101281</v>
          </cell>
          <cell r="BN327">
            <v>55.069999999992433</v>
          </cell>
          <cell r="BO327">
            <v>29.605000000010477</v>
          </cell>
          <cell r="BP327">
            <v>22.504000000015367</v>
          </cell>
          <cell r="BQ327">
            <v>4.5050000000046566</v>
          </cell>
          <cell r="BR327">
            <v>150.55500000016764</v>
          </cell>
          <cell r="BS327">
            <v>21.78000000002794</v>
          </cell>
          <cell r="BT327">
            <v>4.6209999999846332</v>
          </cell>
          <cell r="BU327">
            <v>4.260999999998603</v>
          </cell>
          <cell r="BV327">
            <v>8.7239999999874271</v>
          </cell>
          <cell r="BW327">
            <v>8.6609999999927823</v>
          </cell>
          <cell r="BX327">
            <v>3.9969999999884749</v>
          </cell>
          <cell r="BY327">
            <v>2.2859999999927823</v>
          </cell>
          <cell r="BZ327">
            <v>2.1849999999976717</v>
          </cell>
          <cell r="CA327">
            <v>37.230000000010477</v>
          </cell>
          <cell r="CB327">
            <v>3.9000000000232831</v>
          </cell>
          <cell r="CC327">
            <v>14.66799999999057</v>
          </cell>
          <cell r="CD327">
            <v>38.24199999999837</v>
          </cell>
          <cell r="CE327">
            <v>54.333999999798834</v>
          </cell>
          <cell r="CF327">
            <v>10.032000000006519</v>
          </cell>
          <cell r="CG327">
            <v>7.1869999999908032</v>
          </cell>
          <cell r="CH327">
            <v>8.8240000000077998</v>
          </cell>
          <cell r="CI327">
            <v>5.2999999999883585</v>
          </cell>
          <cell r="CJ327">
            <v>8.805000000007567</v>
          </cell>
          <cell r="CK327">
            <v>6.0069999999977881</v>
          </cell>
          <cell r="CL327">
            <v>3.3839999999909196</v>
          </cell>
          <cell r="CM327">
            <v>14.970000000001164</v>
          </cell>
          <cell r="CN327">
            <v>-68.190000000002328</v>
          </cell>
          <cell r="CO327">
            <v>11.529999999998836</v>
          </cell>
          <cell r="CP327">
            <v>22.305000000007567</v>
          </cell>
          <cell r="CQ327">
            <v>24.179999999993015</v>
          </cell>
          <cell r="CR327">
            <v>189.68599999975413</v>
          </cell>
          <cell r="CS327">
            <v>8.7449999999953434</v>
          </cell>
          <cell r="CT327">
            <v>7.1300000000046566</v>
          </cell>
          <cell r="CU327">
            <v>17.218000000008033</v>
          </cell>
          <cell r="CV327">
            <v>6.0190000000002328</v>
          </cell>
          <cell r="CW327">
            <v>6.6139999999868451</v>
          </cell>
          <cell r="CX327">
            <v>0</v>
          </cell>
          <cell r="CY327">
            <v>7.8190000000031432</v>
          </cell>
          <cell r="CZ327">
            <v>26.557000000000698</v>
          </cell>
          <cell r="DA327">
            <v>53.69999999999709</v>
          </cell>
          <cell r="DB327">
            <v>17.899000000004889</v>
          </cell>
          <cell r="DC327">
            <v>11.976999999998952</v>
          </cell>
          <cell r="DD327">
            <v>26.00800000000163</v>
          </cell>
          <cell r="DE327">
            <v>198.4269999996759</v>
          </cell>
          <cell r="DF327">
            <v>22.214000000007218</v>
          </cell>
          <cell r="DG327">
            <v>8.2660000000032596</v>
          </cell>
          <cell r="DH327">
            <v>3.2229999999981374</v>
          </cell>
          <cell r="DI327">
            <v>10.246000000013737</v>
          </cell>
          <cell r="DJ327">
            <v>9.2730000000010477</v>
          </cell>
          <cell r="DK327">
            <v>10.423999999999069</v>
          </cell>
          <cell r="DL327">
            <v>2.6480000000010477</v>
          </cell>
          <cell r="DM327">
            <v>20.23399999999674</v>
          </cell>
          <cell r="DN327">
            <v>36.399999999994179</v>
          </cell>
          <cell r="DO327">
            <v>17.904999999998836</v>
          </cell>
          <cell r="DP327">
            <v>46.596999999994296</v>
          </cell>
          <cell r="DQ327">
            <v>10.997000000003027</v>
          </cell>
          <cell r="DR327">
            <v>238.52399999997579</v>
          </cell>
          <cell r="DS327">
            <v>11.952999999994063</v>
          </cell>
          <cell r="DT327">
            <v>15.267000000007101</v>
          </cell>
          <cell r="DU327">
            <v>18.361999999993714</v>
          </cell>
          <cell r="DV327">
            <v>7.9429999999993015</v>
          </cell>
          <cell r="DW327">
            <v>19.375</v>
          </cell>
          <cell r="DX327">
            <v>10.718000000008033</v>
          </cell>
          <cell r="DY327">
            <v>10.298000000009779</v>
          </cell>
          <cell r="DZ327">
            <v>56.352999999988242</v>
          </cell>
          <cell r="EA327">
            <v>28.273000000001048</v>
          </cell>
          <cell r="EB327">
            <v>13.607000000018161</v>
          </cell>
          <cell r="EC327">
            <v>23.195000000006985</v>
          </cell>
          <cell r="ED327">
            <v>23.179999999993015</v>
          </cell>
        </row>
        <row r="328">
          <cell r="C328" t="str">
            <v>Palo Verde</v>
          </cell>
          <cell r="F328">
            <v>92.239999999997963</v>
          </cell>
          <cell r="G328">
            <v>110.69599999999627</v>
          </cell>
          <cell r="H328">
            <v>111.0089999999982</v>
          </cell>
          <cell r="I328">
            <v>75.774999999994179</v>
          </cell>
          <cell r="J328">
            <v>12.035000000003492</v>
          </cell>
          <cell r="K328">
            <v>0</v>
          </cell>
          <cell r="L328">
            <v>6.8999999999941792</v>
          </cell>
          <cell r="M328">
            <v>17.720000000001164</v>
          </cell>
          <cell r="N328">
            <v>3.4499999999970896</v>
          </cell>
          <cell r="O328">
            <v>0</v>
          </cell>
          <cell r="P328">
            <v>0</v>
          </cell>
          <cell r="Q328">
            <v>0</v>
          </cell>
          <cell r="R328">
            <v>277.17200000002049</v>
          </cell>
          <cell r="S328">
            <v>3.4100000000034925</v>
          </cell>
          <cell r="T328">
            <v>1</v>
          </cell>
          <cell r="U328">
            <v>0.18599999999787542</v>
          </cell>
          <cell r="V328">
            <v>22.624000000003434</v>
          </cell>
          <cell r="W328">
            <v>8.3499999999985448</v>
          </cell>
          <cell r="X328">
            <v>4.4919999999983702</v>
          </cell>
          <cell r="Y328">
            <v>16.520000000018626</v>
          </cell>
          <cell r="Z328">
            <v>36.269999999960419</v>
          </cell>
          <cell r="AA328">
            <v>17.519999999960419</v>
          </cell>
          <cell r="AB328">
            <v>49.939999999973224</v>
          </cell>
          <cell r="AC328">
            <v>90.730000000010477</v>
          </cell>
          <cell r="AD328">
            <v>26.129999999975553</v>
          </cell>
          <cell r="AE328">
            <v>0.79399999999441206</v>
          </cell>
          <cell r="AF328">
            <v>0</v>
          </cell>
          <cell r="AG328">
            <v>0</v>
          </cell>
          <cell r="AH328">
            <v>0.15400000000954606</v>
          </cell>
          <cell r="AI328">
            <v>0.63999999999941792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5.0615000003017485</v>
          </cell>
          <cell r="AS328">
            <v>0</v>
          </cell>
          <cell r="AT328">
            <v>3.8999999989755452E-2</v>
          </cell>
          <cell r="AU328">
            <v>2.1050000000104774</v>
          </cell>
          <cell r="AV328">
            <v>0</v>
          </cell>
          <cell r="AW328">
            <v>0</v>
          </cell>
          <cell r="AX328">
            <v>0</v>
          </cell>
          <cell r="AY328">
            <v>2.1050000000104774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0.8125</v>
          </cell>
          <cell r="BE328">
            <v>0.46149999999761349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0.46149999999988722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0.53010000000358559</v>
          </cell>
          <cell r="CF328">
            <v>0</v>
          </cell>
          <cell r="CG328">
            <v>0.53009999999994761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4.9292000000059488</v>
          </cell>
          <cell r="CS328">
            <v>0</v>
          </cell>
          <cell r="CT328">
            <v>0</v>
          </cell>
          <cell r="CU328">
            <v>0.53600000000005821</v>
          </cell>
          <cell r="CV328">
            <v>0</v>
          </cell>
          <cell r="CW328">
            <v>0</v>
          </cell>
          <cell r="CX328">
            <v>0</v>
          </cell>
          <cell r="CY328">
            <v>3.1623999999999342</v>
          </cell>
          <cell r="CZ328">
            <v>1.2308000000000447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0.3319000000046799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0.33190000000013242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2.822199999998702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0.32710000000020045</v>
          </cell>
          <cell r="DX328">
            <v>0</v>
          </cell>
          <cell r="DY328">
            <v>1.4594999999999345</v>
          </cell>
          <cell r="DZ328">
            <v>1.0356000000001586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C329" t="str">
            <v>SP15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C330" t="str">
            <v>Trapped Energy - Curtailment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C331" t="str">
            <v>Trapped Energy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54.059315000000424</v>
          </cell>
          <cell r="AF331">
            <v>0</v>
          </cell>
          <cell r="AG331">
            <v>0</v>
          </cell>
          <cell r="AH331">
            <v>18.14965999999913</v>
          </cell>
          <cell r="AI331">
            <v>0</v>
          </cell>
          <cell r="AJ331">
            <v>12.449949999999944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12.009750000001077</v>
          </cell>
          <cell r="AP331">
            <v>0</v>
          </cell>
          <cell r="AQ331">
            <v>11.449955000000045</v>
          </cell>
          <cell r="AR331">
            <v>63.260307000000466</v>
          </cell>
          <cell r="AS331">
            <v>0</v>
          </cell>
          <cell r="AT331">
            <v>0</v>
          </cell>
          <cell r="AU331">
            <v>17.559880000000703</v>
          </cell>
          <cell r="AV331">
            <v>8.3701169999999365</v>
          </cell>
          <cell r="AW331">
            <v>12.44993999999997</v>
          </cell>
          <cell r="AX331">
            <v>4.0300300000003517</v>
          </cell>
          <cell r="AY331">
            <v>0</v>
          </cell>
          <cell r="AZ331">
            <v>0</v>
          </cell>
          <cell r="BA331">
            <v>0</v>
          </cell>
          <cell r="BB331">
            <v>20.850339999999051</v>
          </cell>
          <cell r="BC331">
            <v>0</v>
          </cell>
          <cell r="BD331">
            <v>0</v>
          </cell>
          <cell r="BE331">
            <v>24.927101419998507</v>
          </cell>
          <cell r="BF331">
            <v>0</v>
          </cell>
          <cell r="BG331">
            <v>0</v>
          </cell>
          <cell r="BH331">
            <v>17.689879999999903</v>
          </cell>
          <cell r="BI331">
            <v>7.0801000000001295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0.15712141999938467</v>
          </cell>
          <cell r="BP331">
            <v>0</v>
          </cell>
          <cell r="BQ331">
            <v>0</v>
          </cell>
          <cell r="BR331">
            <v>39.949901999999383</v>
          </cell>
          <cell r="BS331">
            <v>0</v>
          </cell>
          <cell r="BT331">
            <v>0</v>
          </cell>
          <cell r="BU331">
            <v>13.409899999998743</v>
          </cell>
          <cell r="BV331">
            <v>25.64009999999962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0.8999020000010205</v>
          </cell>
          <cell r="CC331">
            <v>0</v>
          </cell>
          <cell r="CD331">
            <v>0</v>
          </cell>
          <cell r="CE331">
            <v>38.899349999997867</v>
          </cell>
          <cell r="CF331">
            <v>0</v>
          </cell>
          <cell r="CG331">
            <v>0</v>
          </cell>
          <cell r="CH331">
            <v>32.049499999999171</v>
          </cell>
          <cell r="CI331">
            <v>0</v>
          </cell>
          <cell r="CJ331">
            <v>0</v>
          </cell>
          <cell r="CK331">
            <v>2.0200199999999313</v>
          </cell>
          <cell r="CL331">
            <v>0</v>
          </cell>
          <cell r="CM331">
            <v>0</v>
          </cell>
          <cell r="CN331">
            <v>0</v>
          </cell>
          <cell r="CO331">
            <v>4.8298299999987648</v>
          </cell>
          <cell r="CP331">
            <v>0</v>
          </cell>
          <cell r="CQ331">
            <v>0</v>
          </cell>
          <cell r="CR331">
            <v>49.470050599999468</v>
          </cell>
          <cell r="CS331">
            <v>0</v>
          </cell>
          <cell r="CT331">
            <v>0</v>
          </cell>
          <cell r="CU331">
            <v>0</v>
          </cell>
          <cell r="CV331">
            <v>8.8200899999997091</v>
          </cell>
          <cell r="CW331">
            <v>0</v>
          </cell>
          <cell r="CX331">
            <v>0</v>
          </cell>
          <cell r="CY331">
            <v>0</v>
          </cell>
          <cell r="CZ331">
            <v>8.2299805999999975</v>
          </cell>
          <cell r="DA331">
            <v>25.189999999999827</v>
          </cell>
          <cell r="DB331">
            <v>7.2299800000000687</v>
          </cell>
          <cell r="DC331">
            <v>0</v>
          </cell>
          <cell r="DD331">
            <v>0</v>
          </cell>
          <cell r="DE331">
            <v>22.869616699999824</v>
          </cell>
          <cell r="DF331">
            <v>0</v>
          </cell>
          <cell r="DG331">
            <v>0</v>
          </cell>
          <cell r="DH331">
            <v>5.9599609999995664</v>
          </cell>
          <cell r="DI331">
            <v>7.659900000000107</v>
          </cell>
          <cell r="DJ331">
            <v>0</v>
          </cell>
          <cell r="DK331">
            <v>2.019775700000082</v>
          </cell>
          <cell r="DL331">
            <v>0</v>
          </cell>
          <cell r="DM331">
            <v>0</v>
          </cell>
          <cell r="DN331">
            <v>0</v>
          </cell>
          <cell r="DO331">
            <v>7.2299800000000687</v>
          </cell>
          <cell r="DP331">
            <v>0</v>
          </cell>
          <cell r="DQ331">
            <v>0</v>
          </cell>
          <cell r="DR331">
            <v>39.299660000000131</v>
          </cell>
          <cell r="DS331">
            <v>0</v>
          </cell>
          <cell r="DT331">
            <v>0</v>
          </cell>
          <cell r="DU331">
            <v>30.939800000000105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8.3598599999999976</v>
          </cell>
          <cell r="EC331">
            <v>0</v>
          </cell>
          <cell r="ED331">
            <v>0</v>
          </cell>
        </row>
        <row r="332">
          <cell r="F332">
            <v>615.95099999988452</v>
          </cell>
          <cell r="G332">
            <v>441.69799999997485</v>
          </cell>
          <cell r="H332">
            <v>143.44499999994878</v>
          </cell>
          <cell r="I332">
            <v>267.26219999999739</v>
          </cell>
          <cell r="J332">
            <v>128.2149999999674</v>
          </cell>
          <cell r="K332">
            <v>175.1929999999702</v>
          </cell>
          <cell r="L332">
            <v>35.903999999922235</v>
          </cell>
          <cell r="M332">
            <v>196.66399999998976</v>
          </cell>
          <cell r="N332">
            <v>151.47499999997672</v>
          </cell>
          <cell r="O332">
            <v>146.74499999999534</v>
          </cell>
          <cell r="P332">
            <v>224.66399999998976</v>
          </cell>
          <cell r="Q332">
            <v>493.65200000006007</v>
          </cell>
          <cell r="R332">
            <v>1912.3920000009239</v>
          </cell>
          <cell r="S332">
            <v>213.94800000003306</v>
          </cell>
          <cell r="T332">
            <v>126.30799999996088</v>
          </cell>
          <cell r="U332">
            <v>140.31500000006054</v>
          </cell>
          <cell r="V332">
            <v>262.33699999994133</v>
          </cell>
          <cell r="W332">
            <v>169.10300000000279</v>
          </cell>
          <cell r="X332">
            <v>189.33100000000559</v>
          </cell>
          <cell r="Y332">
            <v>90.761999999987893</v>
          </cell>
          <cell r="Z332">
            <v>78.951999999815598</v>
          </cell>
          <cell r="AA332">
            <v>115.70600000000559</v>
          </cell>
          <cell r="AB332">
            <v>135.27399999985937</v>
          </cell>
          <cell r="AC332">
            <v>225.71299999998882</v>
          </cell>
          <cell r="AD332">
            <v>164.64299999992363</v>
          </cell>
          <cell r="AE332">
            <v>1673.4363149991259</v>
          </cell>
          <cell r="AF332">
            <v>155.26800000004005</v>
          </cell>
          <cell r="AG332">
            <v>196.75</v>
          </cell>
          <cell r="AH332">
            <v>132.58866000000853</v>
          </cell>
          <cell r="AI332">
            <v>175.06300000002375</v>
          </cell>
          <cell r="AJ332">
            <v>128.366949999996</v>
          </cell>
          <cell r="AK332">
            <v>141.38399999996182</v>
          </cell>
          <cell r="AL332">
            <v>18.016000000061467</v>
          </cell>
          <cell r="AM332">
            <v>18.086999999999534</v>
          </cell>
          <cell r="AN332">
            <v>49.942000000039116</v>
          </cell>
          <cell r="AO332">
            <v>169.57874999986961</v>
          </cell>
          <cell r="AP332">
            <v>248.81500000000233</v>
          </cell>
          <cell r="AQ332">
            <v>239.57695500005502</v>
          </cell>
          <cell r="AR332">
            <v>1575.0758070005104</v>
          </cell>
          <cell r="AS332">
            <v>303.63199999998324</v>
          </cell>
          <cell r="AT332">
            <v>104.29000000003725</v>
          </cell>
          <cell r="AU332">
            <v>139.46188000001712</v>
          </cell>
          <cell r="AV332">
            <v>153.17911700002151</v>
          </cell>
          <cell r="AW332">
            <v>119.40694000001531</v>
          </cell>
          <cell r="AX332">
            <v>164.71802999998908</v>
          </cell>
          <cell r="AY332">
            <v>-31.318999999959487</v>
          </cell>
          <cell r="AZ332">
            <v>43.134999999951106</v>
          </cell>
          <cell r="BA332">
            <v>59.54100000008475</v>
          </cell>
          <cell r="BB332">
            <v>154.61534000001848</v>
          </cell>
          <cell r="BC332">
            <v>183.11699999996927</v>
          </cell>
          <cell r="BD332">
            <v>181.29849999997532</v>
          </cell>
          <cell r="BE332">
            <v>809.3694014204666</v>
          </cell>
          <cell r="BF332">
            <v>242.25700000009965</v>
          </cell>
          <cell r="BG332">
            <v>84.177000000025146</v>
          </cell>
          <cell r="BH332">
            <v>207.38687999994727</v>
          </cell>
          <cell r="BI332">
            <v>105.83209999999963</v>
          </cell>
          <cell r="BJ332">
            <v>83.362800000002608</v>
          </cell>
          <cell r="BK332">
            <v>41.594000000040978</v>
          </cell>
          <cell r="BL332">
            <v>-177.07199999998556</v>
          </cell>
          <cell r="BM332">
            <v>45.220000000030268</v>
          </cell>
          <cell r="BN332">
            <v>120.91300000005867</v>
          </cell>
          <cell r="BO332">
            <v>127.69112142006634</v>
          </cell>
          <cell r="BP332">
            <v>134.42449999996461</v>
          </cell>
          <cell r="BQ332">
            <v>-206.41700000013225</v>
          </cell>
          <cell r="BR332">
            <v>732.37200199998915</v>
          </cell>
          <cell r="BS332">
            <v>61.32210000010673</v>
          </cell>
          <cell r="BT332">
            <v>72.907000000006519</v>
          </cell>
          <cell r="BU332">
            <v>149.55690000002505</v>
          </cell>
          <cell r="BV332">
            <v>116.72609999997076</v>
          </cell>
          <cell r="BW332">
            <v>92.300000000017462</v>
          </cell>
          <cell r="BX332">
            <v>37.507000000041444</v>
          </cell>
          <cell r="BY332">
            <v>64.656000000017229</v>
          </cell>
          <cell r="BZ332">
            <v>64.049999999930151</v>
          </cell>
          <cell r="CA332">
            <v>96.664999999979045</v>
          </cell>
          <cell r="CB332">
            <v>74.649901999975555</v>
          </cell>
          <cell r="CC332">
            <v>103.52999999996973</v>
          </cell>
          <cell r="CD332">
            <v>-201.49800000002142</v>
          </cell>
          <cell r="CE332">
            <v>300.16555000003427</v>
          </cell>
          <cell r="CF332">
            <v>40.356000000028871</v>
          </cell>
          <cell r="CG332">
            <v>55.769099999975879</v>
          </cell>
          <cell r="CH332">
            <v>139.0635000000475</v>
          </cell>
          <cell r="CI332">
            <v>120.86499999999069</v>
          </cell>
          <cell r="CJ332">
            <v>81.813100000028498</v>
          </cell>
          <cell r="CK332">
            <v>57.351020000001881</v>
          </cell>
          <cell r="CL332">
            <v>100.80900000006659</v>
          </cell>
          <cell r="CM332">
            <v>81.166000000026543</v>
          </cell>
          <cell r="CN332">
            <v>-464.11899999994785</v>
          </cell>
          <cell r="CO332">
            <v>90.989830000034999</v>
          </cell>
          <cell r="CP332">
            <v>144.12700000003679</v>
          </cell>
          <cell r="CQ332">
            <v>-148.02500000002328</v>
          </cell>
          <cell r="CR332">
            <v>955.30425059888512</v>
          </cell>
          <cell r="CS332">
            <v>43.551000000094064</v>
          </cell>
          <cell r="CT332">
            <v>71.830000000016298</v>
          </cell>
          <cell r="CU332">
            <v>119.23499999998603</v>
          </cell>
          <cell r="CV332">
            <v>133.44809000001987</v>
          </cell>
          <cell r="CW332">
            <v>120.36699999999837</v>
          </cell>
          <cell r="CX332">
            <v>50.175999999977648</v>
          </cell>
          <cell r="CY332">
            <v>109.58139999996638</v>
          </cell>
          <cell r="CZ332">
            <v>104.49478060001275</v>
          </cell>
          <cell r="DA332">
            <v>166.00599999993574</v>
          </cell>
          <cell r="DB332">
            <v>96.155980000039563</v>
          </cell>
          <cell r="DC332">
            <v>106.39000000001397</v>
          </cell>
          <cell r="DD332">
            <v>-165.93100000004051</v>
          </cell>
          <cell r="DE332">
            <v>961.0409166989848</v>
          </cell>
          <cell r="DF332">
            <v>63.85899999999674</v>
          </cell>
          <cell r="DG332">
            <v>74.080000000016298</v>
          </cell>
          <cell r="DH332">
            <v>108.31296100007603</v>
          </cell>
          <cell r="DI332">
            <v>99.313900000008289</v>
          </cell>
          <cell r="DJ332">
            <v>89.707399999955669</v>
          </cell>
          <cell r="DK332">
            <v>64.333775700011756</v>
          </cell>
          <cell r="DL332">
            <v>110.54390000004787</v>
          </cell>
          <cell r="DM332">
            <v>65.75</v>
          </cell>
          <cell r="DN332">
            <v>146.43000000005122</v>
          </cell>
          <cell r="DO332">
            <v>114.9349799999618</v>
          </cell>
          <cell r="DP332">
            <v>206.43300000001909</v>
          </cell>
          <cell r="DQ332">
            <v>-182.65800000005402</v>
          </cell>
          <cell r="DR332">
            <v>1315.9928600005805</v>
          </cell>
          <cell r="DS332">
            <v>81.430000000051223</v>
          </cell>
          <cell r="DT332">
            <v>-223.23700000002282</v>
          </cell>
          <cell r="DU332">
            <v>172.95080000004964</v>
          </cell>
          <cell r="DV332">
            <v>216.76299999997718</v>
          </cell>
          <cell r="DW332">
            <v>49.379100000020117</v>
          </cell>
          <cell r="DX332">
            <v>124.24400000000605</v>
          </cell>
          <cell r="DY332">
            <v>303.29150000005029</v>
          </cell>
          <cell r="DZ332">
            <v>310.86160000000382</v>
          </cell>
          <cell r="EA332">
            <v>123.21599999995669</v>
          </cell>
          <cell r="EB332">
            <v>137.23686000000453</v>
          </cell>
          <cell r="EC332">
            <v>120.43600000004517</v>
          </cell>
          <cell r="ED332">
            <v>-100.5789999999688</v>
          </cell>
        </row>
        <row r="334">
          <cell r="A334" t="str">
            <v>Total Special Sales For Resale</v>
          </cell>
          <cell r="F334">
            <v>615.95099999988452</v>
          </cell>
          <cell r="G334">
            <v>441.69799999985844</v>
          </cell>
          <cell r="H334">
            <v>143.44500000006519</v>
          </cell>
          <cell r="I334">
            <v>267.26219999999739</v>
          </cell>
          <cell r="J334">
            <v>128.21499999985099</v>
          </cell>
          <cell r="K334">
            <v>175.1929999999702</v>
          </cell>
          <cell r="L334">
            <v>35.903999999980442</v>
          </cell>
          <cell r="M334">
            <v>196.66400000010617</v>
          </cell>
          <cell r="N334">
            <v>151.47499999997672</v>
          </cell>
          <cell r="O334">
            <v>146.74499999987893</v>
          </cell>
          <cell r="P334">
            <v>224.66400000010617</v>
          </cell>
          <cell r="Q334">
            <v>493.65200000023469</v>
          </cell>
          <cell r="R334">
            <v>1912.3920000009239</v>
          </cell>
          <cell r="S334">
            <v>213.94799999997485</v>
          </cell>
          <cell r="T334">
            <v>126.30799999996088</v>
          </cell>
          <cell r="U334">
            <v>140.31500000006054</v>
          </cell>
          <cell r="V334">
            <v>262.33699999994133</v>
          </cell>
          <cell r="W334">
            <v>169.10300000000279</v>
          </cell>
          <cell r="X334">
            <v>189.33100000000559</v>
          </cell>
          <cell r="Y334">
            <v>90.761999999987893</v>
          </cell>
          <cell r="Z334">
            <v>78.951999999815598</v>
          </cell>
          <cell r="AA334">
            <v>115.70600000000559</v>
          </cell>
          <cell r="AB334">
            <v>135.27399999985937</v>
          </cell>
          <cell r="AC334">
            <v>225.71299999998882</v>
          </cell>
          <cell r="AD334">
            <v>164.64299999992363</v>
          </cell>
          <cell r="AE334">
            <v>1673.4363150009885</v>
          </cell>
          <cell r="AF334">
            <v>155.26800000004005</v>
          </cell>
          <cell r="AG334">
            <v>196.75</v>
          </cell>
          <cell r="AH334">
            <v>132.58866000000853</v>
          </cell>
          <cell r="AI334">
            <v>175.06300000002375</v>
          </cell>
          <cell r="AJ334">
            <v>128.366949999996</v>
          </cell>
          <cell r="AK334">
            <v>141.38399999996182</v>
          </cell>
          <cell r="AL334">
            <v>18.016000000061467</v>
          </cell>
          <cell r="AM334">
            <v>18.086999999999534</v>
          </cell>
          <cell r="AN334">
            <v>49.942000000039116</v>
          </cell>
          <cell r="AO334">
            <v>169.57874999986961</v>
          </cell>
          <cell r="AP334">
            <v>248.81500000000233</v>
          </cell>
          <cell r="AQ334">
            <v>239.57695500005502</v>
          </cell>
          <cell r="AR334">
            <v>1575.0758069995791</v>
          </cell>
          <cell r="AS334">
            <v>303.63199999998324</v>
          </cell>
          <cell r="AT334">
            <v>104.29000000003725</v>
          </cell>
          <cell r="AU334">
            <v>139.46188000001712</v>
          </cell>
          <cell r="AV334">
            <v>153.17911700007971</v>
          </cell>
          <cell r="AW334">
            <v>119.40694000001531</v>
          </cell>
          <cell r="AX334">
            <v>164.71802999998908</v>
          </cell>
          <cell r="AY334">
            <v>-31.319000000017695</v>
          </cell>
          <cell r="AZ334">
            <v>43.134999999951106</v>
          </cell>
          <cell r="BA334">
            <v>59.54100000008475</v>
          </cell>
          <cell r="BB334">
            <v>154.61534000001848</v>
          </cell>
          <cell r="BC334">
            <v>183.11699999996927</v>
          </cell>
          <cell r="BD334">
            <v>181.29849999997532</v>
          </cell>
          <cell r="BE334">
            <v>809.3694014204666</v>
          </cell>
          <cell r="BF334">
            <v>242.25700000009965</v>
          </cell>
          <cell r="BG334">
            <v>84.177000000025146</v>
          </cell>
          <cell r="BH334">
            <v>207.38687999994727</v>
          </cell>
          <cell r="BI334">
            <v>105.83209999999963</v>
          </cell>
          <cell r="BJ334">
            <v>83.362800000002608</v>
          </cell>
          <cell r="BK334">
            <v>41.594000000040978</v>
          </cell>
          <cell r="BL334">
            <v>-177.07199999998556</v>
          </cell>
          <cell r="BM334">
            <v>45.220000000030268</v>
          </cell>
          <cell r="BN334">
            <v>120.91300000005867</v>
          </cell>
          <cell r="BO334">
            <v>127.69112142006634</v>
          </cell>
          <cell r="BP334">
            <v>134.42449999996461</v>
          </cell>
          <cell r="BQ334">
            <v>-206.41700000013225</v>
          </cell>
          <cell r="BR334">
            <v>732.37200200092047</v>
          </cell>
          <cell r="BS334">
            <v>61.32210000010673</v>
          </cell>
          <cell r="BT334">
            <v>72.907000000006519</v>
          </cell>
          <cell r="BU334">
            <v>149.55690000002505</v>
          </cell>
          <cell r="BV334">
            <v>116.72609999997076</v>
          </cell>
          <cell r="BW334">
            <v>92.300000000017462</v>
          </cell>
          <cell r="BX334">
            <v>37.507000000041444</v>
          </cell>
          <cell r="BY334">
            <v>64.656000000017229</v>
          </cell>
          <cell r="BZ334">
            <v>64.049999999930151</v>
          </cell>
          <cell r="CA334">
            <v>96.664999999979045</v>
          </cell>
          <cell r="CB334">
            <v>74.649901999975555</v>
          </cell>
          <cell r="CC334">
            <v>103.52999999996973</v>
          </cell>
          <cell r="CD334">
            <v>-201.49800000002142</v>
          </cell>
          <cell r="CE334">
            <v>300.16555000003427</v>
          </cell>
          <cell r="CF334">
            <v>40.356000000028871</v>
          </cell>
          <cell r="CG334">
            <v>55.769099999975879</v>
          </cell>
          <cell r="CH334">
            <v>139.0635000000475</v>
          </cell>
          <cell r="CI334">
            <v>120.86499999999069</v>
          </cell>
          <cell r="CJ334">
            <v>81.813100000028498</v>
          </cell>
          <cell r="CK334">
            <v>57.351020000001881</v>
          </cell>
          <cell r="CL334">
            <v>100.80900000006659</v>
          </cell>
          <cell r="CM334">
            <v>81.166000000026543</v>
          </cell>
          <cell r="CN334">
            <v>-464.11899999994785</v>
          </cell>
          <cell r="CO334">
            <v>90.989830000034999</v>
          </cell>
          <cell r="CP334">
            <v>144.12700000003679</v>
          </cell>
          <cell r="CQ334">
            <v>-148.02500000002328</v>
          </cell>
          <cell r="CR334">
            <v>955.30425059981644</v>
          </cell>
          <cell r="CS334">
            <v>43.551000000094064</v>
          </cell>
          <cell r="CT334">
            <v>71.830000000016298</v>
          </cell>
          <cell r="CU334">
            <v>119.23499999998603</v>
          </cell>
          <cell r="CV334">
            <v>133.44809000001987</v>
          </cell>
          <cell r="CW334">
            <v>120.36699999999837</v>
          </cell>
          <cell r="CX334">
            <v>50.175999999977648</v>
          </cell>
          <cell r="CY334">
            <v>109.58139999996638</v>
          </cell>
          <cell r="CZ334">
            <v>104.49478060001275</v>
          </cell>
          <cell r="DA334">
            <v>166.00599999993574</v>
          </cell>
          <cell r="DB334">
            <v>96.155980000039563</v>
          </cell>
          <cell r="DC334">
            <v>106.39000000001397</v>
          </cell>
          <cell r="DD334">
            <v>-165.93100000004051</v>
          </cell>
          <cell r="DE334">
            <v>961.04091670084745</v>
          </cell>
          <cell r="DF334">
            <v>63.85899999999674</v>
          </cell>
          <cell r="DG334">
            <v>74.080000000016298</v>
          </cell>
          <cell r="DH334">
            <v>108.31296100007603</v>
          </cell>
          <cell r="DI334">
            <v>99.313900000008289</v>
          </cell>
          <cell r="DJ334">
            <v>89.707399999955669</v>
          </cell>
          <cell r="DK334">
            <v>64.333775700011756</v>
          </cell>
          <cell r="DL334">
            <v>110.54390000004787</v>
          </cell>
          <cell r="DM334">
            <v>65.75</v>
          </cell>
          <cell r="DN334">
            <v>146.43000000005122</v>
          </cell>
          <cell r="DO334">
            <v>114.9349799999618</v>
          </cell>
          <cell r="DP334">
            <v>206.43300000001909</v>
          </cell>
          <cell r="DQ334">
            <v>-182.65800000005402</v>
          </cell>
          <cell r="DR334">
            <v>1315.9928600005805</v>
          </cell>
          <cell r="DS334">
            <v>81.430000000051223</v>
          </cell>
          <cell r="DT334">
            <v>-223.23700000002282</v>
          </cell>
          <cell r="DU334">
            <v>172.95080000004964</v>
          </cell>
          <cell r="DV334">
            <v>216.76299999997718</v>
          </cell>
          <cell r="DW334">
            <v>49.379100000020117</v>
          </cell>
          <cell r="DX334">
            <v>124.24400000000605</v>
          </cell>
          <cell r="DY334">
            <v>303.29150000005029</v>
          </cell>
          <cell r="DZ334">
            <v>310.86160000000382</v>
          </cell>
          <cell r="EA334">
            <v>123.21599999995669</v>
          </cell>
          <cell r="EB334">
            <v>137.23686000000453</v>
          </cell>
          <cell r="EC334">
            <v>120.43600000004517</v>
          </cell>
          <cell r="ED334">
            <v>-100.5789999999688</v>
          </cell>
        </row>
        <row r="335">
          <cell r="F335" t="str">
            <v>=</v>
          </cell>
          <cell r="G335" t="str">
            <v>=</v>
          </cell>
          <cell r="H335" t="str">
            <v>=</v>
          </cell>
          <cell r="I335" t="str">
            <v>=</v>
          </cell>
          <cell r="J335" t="str">
            <v>=</v>
          </cell>
          <cell r="K335" t="str">
            <v>=</v>
          </cell>
          <cell r="L335" t="str">
            <v>=</v>
          </cell>
          <cell r="M335" t="str">
            <v>=</v>
          </cell>
          <cell r="N335" t="str">
            <v>=</v>
          </cell>
          <cell r="O335" t="str">
            <v>=</v>
          </cell>
          <cell r="P335" t="str">
            <v>=</v>
          </cell>
          <cell r="Q335" t="str">
            <v>=</v>
          </cell>
          <cell r="R335" t="str">
            <v>=</v>
          </cell>
          <cell r="S335" t="str">
            <v>=</v>
          </cell>
          <cell r="T335" t="str">
            <v>=</v>
          </cell>
          <cell r="U335" t="str">
            <v>=</v>
          </cell>
          <cell r="V335" t="str">
            <v>=</v>
          </cell>
          <cell r="W335" t="str">
            <v>=</v>
          </cell>
          <cell r="X335" t="str">
            <v>=</v>
          </cell>
          <cell r="Y335" t="str">
            <v>=</v>
          </cell>
          <cell r="Z335" t="str">
            <v>=</v>
          </cell>
          <cell r="AA335" t="str">
            <v>=</v>
          </cell>
          <cell r="AB335" t="str">
            <v>=</v>
          </cell>
          <cell r="AC335" t="str">
            <v>=</v>
          </cell>
          <cell r="AD335" t="str">
            <v>=</v>
          </cell>
          <cell r="AE335" t="str">
            <v>=</v>
          </cell>
          <cell r="AF335" t="str">
            <v>=</v>
          </cell>
          <cell r="AG335" t="str">
            <v>=</v>
          </cell>
          <cell r="AH335" t="str">
            <v>=</v>
          </cell>
          <cell r="AI335" t="str">
            <v>=</v>
          </cell>
          <cell r="AJ335" t="str">
            <v>=</v>
          </cell>
          <cell r="AK335" t="str">
            <v>=</v>
          </cell>
          <cell r="AL335" t="str">
            <v>=</v>
          </cell>
          <cell r="AM335" t="str">
            <v>=</v>
          </cell>
          <cell r="AN335" t="str">
            <v>=</v>
          </cell>
          <cell r="AO335" t="str">
            <v>=</v>
          </cell>
          <cell r="AP335" t="str">
            <v>=</v>
          </cell>
          <cell r="AQ335" t="str">
            <v>=</v>
          </cell>
          <cell r="AR335" t="str">
            <v>=</v>
          </cell>
          <cell r="AS335" t="str">
            <v>=</v>
          </cell>
          <cell r="AT335" t="str">
            <v>=</v>
          </cell>
          <cell r="AU335" t="str">
            <v>=</v>
          </cell>
          <cell r="AV335" t="str">
            <v>=</v>
          </cell>
          <cell r="AW335" t="str">
            <v>=</v>
          </cell>
          <cell r="AX335" t="str">
            <v>=</v>
          </cell>
          <cell r="AY335" t="str">
            <v>=</v>
          </cell>
          <cell r="AZ335" t="str">
            <v>=</v>
          </cell>
          <cell r="BA335" t="str">
            <v>=</v>
          </cell>
          <cell r="BB335" t="str">
            <v>=</v>
          </cell>
          <cell r="BC335" t="str">
            <v>=</v>
          </cell>
          <cell r="BD335" t="str">
            <v>=</v>
          </cell>
          <cell r="BE335" t="str">
            <v>=</v>
          </cell>
          <cell r="BF335" t="str">
            <v>=</v>
          </cell>
          <cell r="BG335" t="str">
            <v>=</v>
          </cell>
          <cell r="BH335" t="str">
            <v>=</v>
          </cell>
          <cell r="BI335" t="str">
            <v>=</v>
          </cell>
          <cell r="BJ335" t="str">
            <v>=</v>
          </cell>
          <cell r="BK335" t="str">
            <v>=</v>
          </cell>
          <cell r="BL335" t="str">
            <v>=</v>
          </cell>
          <cell r="BM335" t="str">
            <v>=</v>
          </cell>
          <cell r="BN335" t="str">
            <v>=</v>
          </cell>
          <cell r="BO335" t="str">
            <v>=</v>
          </cell>
          <cell r="BP335" t="str">
            <v>=</v>
          </cell>
          <cell r="BQ335" t="str">
            <v>=</v>
          </cell>
          <cell r="BR335" t="str">
            <v>=</v>
          </cell>
          <cell r="BS335" t="str">
            <v>=</v>
          </cell>
          <cell r="BT335" t="str">
            <v>=</v>
          </cell>
          <cell r="BU335" t="str">
            <v>=</v>
          </cell>
          <cell r="BV335" t="str">
            <v>=</v>
          </cell>
          <cell r="BW335" t="str">
            <v>=</v>
          </cell>
          <cell r="BX335" t="str">
            <v>=</v>
          </cell>
          <cell r="BY335" t="str">
            <v>=</v>
          </cell>
          <cell r="BZ335" t="str">
            <v>=</v>
          </cell>
          <cell r="CA335" t="str">
            <v>=</v>
          </cell>
          <cell r="CB335" t="str">
            <v>=</v>
          </cell>
          <cell r="CC335" t="str">
            <v>=</v>
          </cell>
          <cell r="CD335" t="str">
            <v>=</v>
          </cell>
          <cell r="CE335" t="str">
            <v>=</v>
          </cell>
          <cell r="CF335" t="str">
            <v>=</v>
          </cell>
          <cell r="CG335" t="str">
            <v>=</v>
          </cell>
          <cell r="CH335" t="str">
            <v>=</v>
          </cell>
          <cell r="CI335" t="str">
            <v>=</v>
          </cell>
          <cell r="CJ335" t="str">
            <v>=</v>
          </cell>
          <cell r="CK335" t="str">
            <v>=</v>
          </cell>
          <cell r="CL335" t="str">
            <v>=</v>
          </cell>
          <cell r="CM335" t="str">
            <v>=</v>
          </cell>
          <cell r="CN335" t="str">
            <v>=</v>
          </cell>
          <cell r="CO335" t="str">
            <v>=</v>
          </cell>
          <cell r="CP335" t="str">
            <v>=</v>
          </cell>
          <cell r="CQ335" t="str">
            <v>=</v>
          </cell>
          <cell r="CR335" t="str">
            <v>=</v>
          </cell>
          <cell r="CS335" t="str">
            <v>=</v>
          </cell>
          <cell r="CT335" t="str">
            <v>=</v>
          </cell>
          <cell r="CU335" t="str">
            <v>=</v>
          </cell>
          <cell r="CV335" t="str">
            <v>=</v>
          </cell>
          <cell r="CW335" t="str">
            <v>=</v>
          </cell>
          <cell r="CX335" t="str">
            <v>=</v>
          </cell>
          <cell r="CY335" t="str">
            <v>=</v>
          </cell>
          <cell r="CZ335" t="str">
            <v>=</v>
          </cell>
          <cell r="DA335" t="str">
            <v>=</v>
          </cell>
          <cell r="DB335" t="str">
            <v>=</v>
          </cell>
          <cell r="DC335" t="str">
            <v>=</v>
          </cell>
          <cell r="DD335" t="str">
            <v>=</v>
          </cell>
          <cell r="DE335" t="str">
            <v>=</v>
          </cell>
          <cell r="DF335" t="str">
            <v>=</v>
          </cell>
          <cell r="DG335" t="str">
            <v>=</v>
          </cell>
          <cell r="DH335" t="str">
            <v>=</v>
          </cell>
          <cell r="DI335" t="str">
            <v>=</v>
          </cell>
          <cell r="DJ335" t="str">
            <v>=</v>
          </cell>
          <cell r="DK335" t="str">
            <v>=</v>
          </cell>
          <cell r="DL335" t="str">
            <v>=</v>
          </cell>
          <cell r="DM335" t="str">
            <v>=</v>
          </cell>
          <cell r="DN335" t="str">
            <v>=</v>
          </cell>
          <cell r="DO335" t="str">
            <v>=</v>
          </cell>
          <cell r="DP335" t="str">
            <v>=</v>
          </cell>
          <cell r="DQ335" t="str">
            <v>=</v>
          </cell>
          <cell r="DR335" t="str">
            <v>=</v>
          </cell>
          <cell r="DS335" t="str">
            <v>=</v>
          </cell>
          <cell r="DT335" t="str">
            <v>=</v>
          </cell>
          <cell r="DU335" t="str">
            <v>=</v>
          </cell>
          <cell r="DV335" t="str">
            <v>=</v>
          </cell>
          <cell r="DW335" t="str">
            <v>=</v>
          </cell>
          <cell r="DX335" t="str">
            <v>=</v>
          </cell>
          <cell r="DY335" t="str">
            <v>=</v>
          </cell>
          <cell r="DZ335" t="str">
            <v>=</v>
          </cell>
          <cell r="EA335" t="str">
            <v>=</v>
          </cell>
          <cell r="EB335" t="str">
            <v>=</v>
          </cell>
          <cell r="EC335" t="str">
            <v>=</v>
          </cell>
          <cell r="ED335" t="str">
            <v>=</v>
          </cell>
        </row>
        <row r="336">
          <cell r="A336" t="str">
            <v>Total Requirements</v>
          </cell>
          <cell r="F336">
            <v>615.95099999941885</v>
          </cell>
          <cell r="G336">
            <v>441.69799999985844</v>
          </cell>
          <cell r="H336">
            <v>143.4449999993667</v>
          </cell>
          <cell r="I336">
            <v>267.26220000069588</v>
          </cell>
          <cell r="J336">
            <v>128.21499999985099</v>
          </cell>
          <cell r="K336">
            <v>175.1929999999702</v>
          </cell>
          <cell r="L336">
            <v>35.904000000096858</v>
          </cell>
          <cell r="M336">
            <v>196.66399999987334</v>
          </cell>
          <cell r="N336">
            <v>151.47500000055879</v>
          </cell>
          <cell r="O336">
            <v>146.74500000011176</v>
          </cell>
          <cell r="P336">
            <v>224.66399999987334</v>
          </cell>
          <cell r="Q336">
            <v>493.65200000070035</v>
          </cell>
          <cell r="R336">
            <v>1912.391999989748</v>
          </cell>
          <cell r="S336">
            <v>213.94799999985844</v>
          </cell>
          <cell r="T336">
            <v>126.30799999926239</v>
          </cell>
          <cell r="U336">
            <v>140.31499999947846</v>
          </cell>
          <cell r="V336">
            <v>262.33700000029057</v>
          </cell>
          <cell r="W336">
            <v>169.10299999918789</v>
          </cell>
          <cell r="X336">
            <v>189.3309999993071</v>
          </cell>
          <cell r="Y336">
            <v>90.762000000104308</v>
          </cell>
          <cell r="Z336">
            <v>78.951999999582767</v>
          </cell>
          <cell r="AA336">
            <v>115.70600000023842</v>
          </cell>
          <cell r="AB336">
            <v>135.27400000020862</v>
          </cell>
          <cell r="AC336">
            <v>225.71299999952316</v>
          </cell>
          <cell r="AD336">
            <v>164.64299999922514</v>
          </cell>
          <cell r="AE336">
            <v>1673.4363150075078</v>
          </cell>
          <cell r="AF336">
            <v>155.26800000015646</v>
          </cell>
          <cell r="AG336">
            <v>196.75</v>
          </cell>
          <cell r="AH336">
            <v>132.58865999989212</v>
          </cell>
          <cell r="AI336">
            <v>175.06300000008196</v>
          </cell>
          <cell r="AJ336">
            <v>128.36694999970496</v>
          </cell>
          <cell r="AK336">
            <v>141.38399999961257</v>
          </cell>
          <cell r="AL336">
            <v>18.015999999828637</v>
          </cell>
          <cell r="AM336">
            <v>18.08699999935925</v>
          </cell>
          <cell r="AN336">
            <v>49.941999999806285</v>
          </cell>
          <cell r="AO336">
            <v>169.57875000033528</v>
          </cell>
          <cell r="AP336">
            <v>248.81499999947846</v>
          </cell>
          <cell r="AQ336">
            <v>239.57695499993861</v>
          </cell>
          <cell r="AR336">
            <v>1575.0758069977164</v>
          </cell>
          <cell r="AS336">
            <v>303.63200000021607</v>
          </cell>
          <cell r="AT336">
            <v>104.29000000003725</v>
          </cell>
          <cell r="AU336">
            <v>139.46188000030816</v>
          </cell>
          <cell r="AV336">
            <v>153.17911699973047</v>
          </cell>
          <cell r="AW336">
            <v>119.40694000013173</v>
          </cell>
          <cell r="AX336">
            <v>164.7180300001055</v>
          </cell>
          <cell r="AY336">
            <v>-31.31900000013411</v>
          </cell>
          <cell r="AZ336">
            <v>43.134999999776483</v>
          </cell>
          <cell r="BA336">
            <v>59.541000000201166</v>
          </cell>
          <cell r="BB336">
            <v>154.61534000001848</v>
          </cell>
          <cell r="BC336">
            <v>183.11699999962002</v>
          </cell>
          <cell r="BD336">
            <v>181.29849999956787</v>
          </cell>
          <cell r="BE336">
            <v>809.36940141022205</v>
          </cell>
          <cell r="BF336">
            <v>242.25699999928474</v>
          </cell>
          <cell r="BG336">
            <v>84.177000000141561</v>
          </cell>
          <cell r="BH336">
            <v>207.38688000012189</v>
          </cell>
          <cell r="BI336">
            <v>105.83210000023246</v>
          </cell>
          <cell r="BJ336">
            <v>83.362800000235438</v>
          </cell>
          <cell r="BK336">
            <v>41.593999999575317</v>
          </cell>
          <cell r="BL336">
            <v>-177.07199999969453</v>
          </cell>
          <cell r="BM336">
            <v>45.21999999973923</v>
          </cell>
          <cell r="BN336">
            <v>120.91299999970943</v>
          </cell>
          <cell r="BO336">
            <v>127.69112141989172</v>
          </cell>
          <cell r="BP336">
            <v>134.42449999973178</v>
          </cell>
          <cell r="BQ336">
            <v>-206.41699999943376</v>
          </cell>
          <cell r="BR336">
            <v>732.37200199067593</v>
          </cell>
          <cell r="BS336">
            <v>61.322100000455976</v>
          </cell>
          <cell r="BT336">
            <v>72.907000000588596</v>
          </cell>
          <cell r="BU336">
            <v>149.55690000019968</v>
          </cell>
          <cell r="BV336">
            <v>116.72609999962151</v>
          </cell>
          <cell r="BW336">
            <v>92.299999999813735</v>
          </cell>
          <cell r="BX336">
            <v>37.507000000216067</v>
          </cell>
          <cell r="BY336">
            <v>64.655999999493361</v>
          </cell>
          <cell r="BZ336">
            <v>64.049999999813735</v>
          </cell>
          <cell r="CA336">
            <v>96.665000000037253</v>
          </cell>
          <cell r="CB336">
            <v>74.649901999160647</v>
          </cell>
          <cell r="CC336">
            <v>103.52999999932945</v>
          </cell>
          <cell r="CD336">
            <v>-201.49799999967217</v>
          </cell>
          <cell r="CE336">
            <v>300.16555000841618</v>
          </cell>
          <cell r="CF336">
            <v>40.356000000610948</v>
          </cell>
          <cell r="CG336">
            <v>55.769100000150502</v>
          </cell>
          <cell r="CH336">
            <v>139.06350000016391</v>
          </cell>
          <cell r="CI336">
            <v>120.86499999929219</v>
          </cell>
          <cell r="CJ336">
            <v>81.813099999912083</v>
          </cell>
          <cell r="CK336">
            <v>57.351019999943674</v>
          </cell>
          <cell r="CL336">
            <v>100.80900000035763</v>
          </cell>
          <cell r="CM336">
            <v>81.166000000201166</v>
          </cell>
          <cell r="CN336">
            <v>-464.11899999994785</v>
          </cell>
          <cell r="CO336">
            <v>90.989830000326037</v>
          </cell>
          <cell r="CP336">
            <v>144.12700000032783</v>
          </cell>
          <cell r="CQ336">
            <v>-148.02500000037253</v>
          </cell>
          <cell r="CR336">
            <v>955.30425061285496</v>
          </cell>
          <cell r="CS336">
            <v>43.550999999977648</v>
          </cell>
          <cell r="CT336">
            <v>71.830000000074506</v>
          </cell>
          <cell r="CU336">
            <v>119.23500000033528</v>
          </cell>
          <cell r="CV336">
            <v>133.44809000007808</v>
          </cell>
          <cell r="CW336">
            <v>120.36699999962002</v>
          </cell>
          <cell r="CX336">
            <v>50.175999999977648</v>
          </cell>
          <cell r="CY336">
            <v>109.58140000049025</v>
          </cell>
          <cell r="CZ336">
            <v>104.49478060007095</v>
          </cell>
          <cell r="DA336">
            <v>166.00600000005215</v>
          </cell>
          <cell r="DB336">
            <v>96.155980000272393</v>
          </cell>
          <cell r="DC336">
            <v>106.39000000059605</v>
          </cell>
          <cell r="DD336">
            <v>-165.93099999986589</v>
          </cell>
          <cell r="DE336">
            <v>961.04091669619083</v>
          </cell>
          <cell r="DF336">
            <v>63.859000000171363</v>
          </cell>
          <cell r="DG336">
            <v>74.080000000074506</v>
          </cell>
          <cell r="DH336">
            <v>108.31296100001782</v>
          </cell>
          <cell r="DI336">
            <v>99.313900000415742</v>
          </cell>
          <cell r="DJ336">
            <v>89.707400000654161</v>
          </cell>
          <cell r="DK336">
            <v>64.333775700069964</v>
          </cell>
          <cell r="DL336">
            <v>110.54389999993145</v>
          </cell>
          <cell r="DM336">
            <v>65.75</v>
          </cell>
          <cell r="DN336">
            <v>146.42999999970198</v>
          </cell>
          <cell r="DO336">
            <v>114.93498000036925</v>
          </cell>
          <cell r="DP336">
            <v>206.43300000019372</v>
          </cell>
          <cell r="DQ336">
            <v>-182.65800000075251</v>
          </cell>
          <cell r="DR336">
            <v>1315.9928599819541</v>
          </cell>
          <cell r="DS336">
            <v>81.429999999701977</v>
          </cell>
          <cell r="DT336">
            <v>-223.23699999973178</v>
          </cell>
          <cell r="DU336">
            <v>172.95080000068992</v>
          </cell>
          <cell r="DV336">
            <v>216.76300000026822</v>
          </cell>
          <cell r="DW336">
            <v>49.379099999554455</v>
          </cell>
          <cell r="DX336">
            <v>124.24399999994785</v>
          </cell>
          <cell r="DY336">
            <v>303.29150000028312</v>
          </cell>
          <cell r="DZ336">
            <v>310.86160000041127</v>
          </cell>
          <cell r="EA336">
            <v>123.2160000000149</v>
          </cell>
          <cell r="EB336">
            <v>137.23685999959707</v>
          </cell>
          <cell r="EC336">
            <v>120.43599999975413</v>
          </cell>
          <cell r="ED336">
            <v>-100.57899999991059</v>
          </cell>
        </row>
        <row r="337">
          <cell r="F337" t="str">
            <v>=</v>
          </cell>
          <cell r="G337" t="str">
            <v>=</v>
          </cell>
          <cell r="H337" t="str">
            <v>=</v>
          </cell>
          <cell r="I337" t="str">
            <v>=</v>
          </cell>
          <cell r="J337" t="str">
            <v>=</v>
          </cell>
          <cell r="K337" t="str">
            <v>=</v>
          </cell>
          <cell r="L337" t="str">
            <v>=</v>
          </cell>
          <cell r="M337" t="str">
            <v>=</v>
          </cell>
          <cell r="N337" t="str">
            <v>=</v>
          </cell>
          <cell r="O337" t="str">
            <v>=</v>
          </cell>
          <cell r="P337" t="str">
            <v>=</v>
          </cell>
          <cell r="Q337" t="str">
            <v>=</v>
          </cell>
          <cell r="R337" t="str">
            <v>=</v>
          </cell>
          <cell r="S337" t="str">
            <v>=</v>
          </cell>
          <cell r="T337" t="str">
            <v>=</v>
          </cell>
          <cell r="U337" t="str">
            <v>=</v>
          </cell>
          <cell r="V337" t="str">
            <v>=</v>
          </cell>
          <cell r="W337" t="str">
            <v>=</v>
          </cell>
          <cell r="X337" t="str">
            <v>=</v>
          </cell>
          <cell r="Y337" t="str">
            <v>=</v>
          </cell>
          <cell r="Z337" t="str">
            <v>=</v>
          </cell>
          <cell r="AA337" t="str">
            <v>=</v>
          </cell>
          <cell r="AB337" t="str">
            <v>=</v>
          </cell>
          <cell r="AC337" t="str">
            <v>=</v>
          </cell>
          <cell r="AD337" t="str">
            <v>=</v>
          </cell>
          <cell r="AE337" t="str">
            <v>=</v>
          </cell>
          <cell r="AF337" t="str">
            <v>=</v>
          </cell>
          <cell r="AG337" t="str">
            <v>=</v>
          </cell>
          <cell r="AH337" t="str">
            <v>=</v>
          </cell>
          <cell r="AI337" t="str">
            <v>=</v>
          </cell>
          <cell r="AJ337" t="str">
            <v>=</v>
          </cell>
          <cell r="AK337" t="str">
            <v>=</v>
          </cell>
          <cell r="AL337" t="str">
            <v>=</v>
          </cell>
          <cell r="AM337" t="str">
            <v>=</v>
          </cell>
          <cell r="AN337" t="str">
            <v>=</v>
          </cell>
          <cell r="AO337" t="str">
            <v>=</v>
          </cell>
          <cell r="AP337" t="str">
            <v>=</v>
          </cell>
          <cell r="AQ337" t="str">
            <v>=</v>
          </cell>
          <cell r="AR337" t="str">
            <v>=</v>
          </cell>
          <cell r="AS337" t="str">
            <v>=</v>
          </cell>
          <cell r="AT337" t="str">
            <v>=</v>
          </cell>
          <cell r="AU337" t="str">
            <v>=</v>
          </cell>
          <cell r="AV337" t="str">
            <v>=</v>
          </cell>
          <cell r="AW337" t="str">
            <v>=</v>
          </cell>
          <cell r="AX337" t="str">
            <v>=</v>
          </cell>
          <cell r="AY337" t="str">
            <v>=</v>
          </cell>
          <cell r="AZ337" t="str">
            <v>=</v>
          </cell>
          <cell r="BA337" t="str">
            <v>=</v>
          </cell>
          <cell r="BB337" t="str">
            <v>=</v>
          </cell>
          <cell r="BC337" t="str">
            <v>=</v>
          </cell>
          <cell r="BD337" t="str">
            <v>=</v>
          </cell>
          <cell r="BE337" t="str">
            <v>=</v>
          </cell>
          <cell r="BF337" t="str">
            <v>=</v>
          </cell>
          <cell r="BG337" t="str">
            <v>=</v>
          </cell>
          <cell r="BH337" t="str">
            <v>=</v>
          </cell>
          <cell r="BI337" t="str">
            <v>=</v>
          </cell>
          <cell r="BJ337" t="str">
            <v>=</v>
          </cell>
          <cell r="BK337" t="str">
            <v>=</v>
          </cell>
          <cell r="BL337" t="str">
            <v>=</v>
          </cell>
          <cell r="BM337" t="str">
            <v>=</v>
          </cell>
          <cell r="BN337" t="str">
            <v>=</v>
          </cell>
          <cell r="BO337" t="str">
            <v>=</v>
          </cell>
          <cell r="BP337" t="str">
            <v>=</v>
          </cell>
          <cell r="BQ337" t="str">
            <v>=</v>
          </cell>
          <cell r="BR337" t="str">
            <v>=</v>
          </cell>
          <cell r="BS337" t="str">
            <v>=</v>
          </cell>
          <cell r="BT337" t="str">
            <v>=</v>
          </cell>
          <cell r="BU337" t="str">
            <v>=</v>
          </cell>
          <cell r="BV337" t="str">
            <v>=</v>
          </cell>
          <cell r="BW337" t="str">
            <v>=</v>
          </cell>
          <cell r="BX337" t="str">
            <v>=</v>
          </cell>
          <cell r="BY337" t="str">
            <v>=</v>
          </cell>
          <cell r="BZ337" t="str">
            <v>=</v>
          </cell>
          <cell r="CA337" t="str">
            <v>=</v>
          </cell>
          <cell r="CB337" t="str">
            <v>=</v>
          </cell>
          <cell r="CC337" t="str">
            <v>=</v>
          </cell>
          <cell r="CD337" t="str">
            <v>=</v>
          </cell>
          <cell r="CE337" t="str">
            <v>=</v>
          </cell>
          <cell r="CF337" t="str">
            <v>=</v>
          </cell>
          <cell r="CG337" t="str">
            <v>=</v>
          </cell>
          <cell r="CH337" t="str">
            <v>=</v>
          </cell>
          <cell r="CI337" t="str">
            <v>=</v>
          </cell>
          <cell r="CJ337" t="str">
            <v>=</v>
          </cell>
          <cell r="CK337" t="str">
            <v>=</v>
          </cell>
          <cell r="CL337" t="str">
            <v>=</v>
          </cell>
          <cell r="CM337" t="str">
            <v>=</v>
          </cell>
          <cell r="CN337" t="str">
            <v>=</v>
          </cell>
          <cell r="CO337" t="str">
            <v>=</v>
          </cell>
          <cell r="CP337" t="str">
            <v>=</v>
          </cell>
          <cell r="CQ337" t="str">
            <v>=</v>
          </cell>
          <cell r="CR337" t="str">
            <v>=</v>
          </cell>
          <cell r="CS337" t="str">
            <v>=</v>
          </cell>
          <cell r="CT337" t="str">
            <v>=</v>
          </cell>
          <cell r="CU337" t="str">
            <v>=</v>
          </cell>
          <cell r="CV337" t="str">
            <v>=</v>
          </cell>
          <cell r="CW337" t="str">
            <v>=</v>
          </cell>
          <cell r="CX337" t="str">
            <v>=</v>
          </cell>
          <cell r="CY337" t="str">
            <v>=</v>
          </cell>
          <cell r="CZ337" t="str">
            <v>=</v>
          </cell>
          <cell r="DA337" t="str">
            <v>=</v>
          </cell>
          <cell r="DB337" t="str">
            <v>=</v>
          </cell>
          <cell r="DC337" t="str">
            <v>=</v>
          </cell>
          <cell r="DD337" t="str">
            <v>=</v>
          </cell>
          <cell r="DE337" t="str">
            <v>=</v>
          </cell>
          <cell r="DF337" t="str">
            <v>=</v>
          </cell>
          <cell r="DG337" t="str">
            <v>=</v>
          </cell>
          <cell r="DH337" t="str">
            <v>=</v>
          </cell>
          <cell r="DI337" t="str">
            <v>=</v>
          </cell>
          <cell r="DJ337" t="str">
            <v>=</v>
          </cell>
          <cell r="DK337" t="str">
            <v>=</v>
          </cell>
          <cell r="DL337" t="str">
            <v>=</v>
          </cell>
          <cell r="DM337" t="str">
            <v>=</v>
          </cell>
          <cell r="DN337" t="str">
            <v>=</v>
          </cell>
          <cell r="DO337" t="str">
            <v>=</v>
          </cell>
          <cell r="DP337" t="str">
            <v>=</v>
          </cell>
          <cell r="DQ337" t="str">
            <v>=</v>
          </cell>
          <cell r="DR337" t="str">
            <v>=</v>
          </cell>
          <cell r="DS337" t="str">
            <v>=</v>
          </cell>
          <cell r="DT337" t="str">
            <v>=</v>
          </cell>
          <cell r="DU337" t="str">
            <v>=</v>
          </cell>
          <cell r="DV337" t="str">
            <v>=</v>
          </cell>
          <cell r="DW337" t="str">
            <v>=</v>
          </cell>
          <cell r="DX337" t="str">
            <v>=</v>
          </cell>
          <cell r="DY337" t="str">
            <v>=</v>
          </cell>
          <cell r="DZ337" t="str">
            <v>=</v>
          </cell>
          <cell r="EA337" t="str">
            <v>=</v>
          </cell>
          <cell r="EB337" t="str">
            <v>=</v>
          </cell>
          <cell r="EC337" t="str">
            <v>=</v>
          </cell>
          <cell r="ED337" t="str">
            <v>=</v>
          </cell>
        </row>
        <row r="339">
          <cell r="A339" t="str">
            <v>Purchased Power &amp; Net Interchange</v>
          </cell>
        </row>
        <row r="341">
          <cell r="C341" t="str">
            <v>APS Supplemental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 xml:space="preserve">Combine Hills Wind 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Cedar Springs Wind I_II_III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Cove Mountain Solar I and II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Hunter Solar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Milican Solar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Milford Solar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Prineville Solar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Sigurd Solar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>Deseret Purchase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Ekola Flats,TB Flats I and II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Soda Lake Geothermal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Gemstate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Hermiston Purchase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C355" t="str">
            <v>Hurricane Purchase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C356" t="str">
            <v>IPP Purchase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C357" t="str">
            <v>MagCorp Reserves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</row>
        <row r="358">
          <cell r="C358" t="str">
            <v>Nucor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59">
          <cell r="C359" t="str">
            <v>Old Mill Solar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0">
          <cell r="C360" t="str">
            <v>P4 Production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C361" t="str">
            <v>Pavant III Solar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C362" t="str">
            <v>PGE Cove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C363" t="str">
            <v>Rock River Wind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C364" t="str">
            <v>Small Purchases east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Small Purchases west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Three Buttes Wind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-5.6043969999591354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-1.2600100000017846</v>
          </cell>
          <cell r="AY366">
            <v>0</v>
          </cell>
          <cell r="AZ366">
            <v>0</v>
          </cell>
          <cell r="BA366">
            <v>0</v>
          </cell>
          <cell r="BB366">
            <v>-4.3443870000010065</v>
          </cell>
          <cell r="BC366">
            <v>0</v>
          </cell>
          <cell r="BD366">
            <v>0</v>
          </cell>
          <cell r="BE366">
            <v>-6.5100099999981467</v>
          </cell>
          <cell r="BF366">
            <v>0</v>
          </cell>
          <cell r="BG366">
            <v>0</v>
          </cell>
          <cell r="BH366">
            <v>0</v>
          </cell>
          <cell r="BI366">
            <v>-2.5400399999998626</v>
          </cell>
          <cell r="BJ366">
            <v>0</v>
          </cell>
          <cell r="BK366">
            <v>0</v>
          </cell>
          <cell r="BL366">
            <v>-3.969970000000103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-15.448750799987465</v>
          </cell>
          <cell r="BS366">
            <v>0</v>
          </cell>
          <cell r="BT366">
            <v>0</v>
          </cell>
          <cell r="BU366">
            <v>0</v>
          </cell>
          <cell r="BV366">
            <v>-11.418720800000301</v>
          </cell>
          <cell r="BW366">
            <v>0</v>
          </cell>
          <cell r="BX366">
            <v>-4.030029999998078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-16.857622999988962</v>
          </cell>
          <cell r="CF366">
            <v>0</v>
          </cell>
          <cell r="CG366">
            <v>0</v>
          </cell>
          <cell r="CH366">
            <v>-3.5373099999997066</v>
          </cell>
          <cell r="CI366">
            <v>-5.4301760000016657</v>
          </cell>
          <cell r="CJ366">
            <v>0</v>
          </cell>
          <cell r="CK366">
            <v>-4.1000980000026175</v>
          </cell>
          <cell r="CL366">
            <v>0</v>
          </cell>
          <cell r="CM366">
            <v>-3.7900389999995241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-9.75</v>
          </cell>
          <cell r="CS366">
            <v>0</v>
          </cell>
          <cell r="CT366">
            <v>0</v>
          </cell>
          <cell r="CU366">
            <v>0</v>
          </cell>
          <cell r="CV366">
            <v>-0.38989299999957439</v>
          </cell>
          <cell r="CW366">
            <v>0</v>
          </cell>
          <cell r="CX366">
            <v>0</v>
          </cell>
          <cell r="CY366">
            <v>0</v>
          </cell>
          <cell r="CZ366">
            <v>-9.3601070000004256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-1.2199700000346638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-1.219969999998284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-18.089844500063919</v>
          </cell>
          <cell r="DS366">
            <v>0</v>
          </cell>
          <cell r="DT366">
            <v>0</v>
          </cell>
          <cell r="DU366">
            <v>-2.1799315000025672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-15.909912999999506</v>
          </cell>
          <cell r="EC366">
            <v>0</v>
          </cell>
          <cell r="ED366">
            <v>0</v>
          </cell>
        </row>
        <row r="367">
          <cell r="C367" t="str">
            <v xml:space="preserve">Top of the World Wind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-9.6098689999198541</v>
          </cell>
          <cell r="AF367">
            <v>0</v>
          </cell>
          <cell r="AG367">
            <v>0</v>
          </cell>
          <cell r="AH367">
            <v>-1.8300820000004023</v>
          </cell>
          <cell r="AI367">
            <v>0</v>
          </cell>
          <cell r="AJ367">
            <v>0</v>
          </cell>
          <cell r="AK367">
            <v>-2.8698729999996431</v>
          </cell>
          <cell r="AL367">
            <v>0</v>
          </cell>
          <cell r="AM367">
            <v>0</v>
          </cell>
          <cell r="AN367">
            <v>0</v>
          </cell>
          <cell r="AO367">
            <v>-4.9099139999998442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-6.4399410999612883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-6.4399410999976681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-6.8298300000024028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-6.8298299999987648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-15.012744000006933</v>
          </cell>
          <cell r="CF367">
            <v>0</v>
          </cell>
          <cell r="CG367">
            <v>0</v>
          </cell>
          <cell r="CH367">
            <v>-12.892870999996376</v>
          </cell>
          <cell r="CI367">
            <v>-2.119873000003281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-11.66992300003767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-4.0998540000000503</v>
          </cell>
          <cell r="CY367">
            <v>0</v>
          </cell>
          <cell r="CZ367">
            <v>-7.5700690000012401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-4.070069000008516</v>
          </cell>
          <cell r="DF367">
            <v>0</v>
          </cell>
          <cell r="DG367">
            <v>0</v>
          </cell>
          <cell r="DH367">
            <v>0</v>
          </cell>
          <cell r="DI367">
            <v>-2.4199220000009518</v>
          </cell>
          <cell r="DJ367">
            <v>0</v>
          </cell>
          <cell r="DK367">
            <v>-1.6501470000002882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-31.638494999962859</v>
          </cell>
          <cell r="DS367">
            <v>0</v>
          </cell>
          <cell r="DT367">
            <v>0</v>
          </cell>
          <cell r="DU367">
            <v>-9.6399000000019441</v>
          </cell>
          <cell r="DV367">
            <v>-1.6198740000036196</v>
          </cell>
          <cell r="DW367">
            <v>0</v>
          </cell>
          <cell r="DX367">
            <v>0</v>
          </cell>
          <cell r="DY367">
            <v>-0.91876300000149058</v>
          </cell>
          <cell r="DZ367">
            <v>0</v>
          </cell>
          <cell r="EA367">
            <v>0</v>
          </cell>
          <cell r="EB367">
            <v>-19.45995799999946</v>
          </cell>
          <cell r="EC367">
            <v>0</v>
          </cell>
          <cell r="ED367">
            <v>0</v>
          </cell>
        </row>
        <row r="368">
          <cell r="C368" t="str">
            <v>Tri-State Purchase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70">
          <cell r="C370" t="str">
            <v>UAMPS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UMPA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C372" t="str">
            <v>Wolverine Creek Wind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-9.6098689995706081</v>
          </cell>
          <cell r="AF374">
            <v>0</v>
          </cell>
          <cell r="AG374">
            <v>0</v>
          </cell>
          <cell r="AH374">
            <v>-1.8300820000004023</v>
          </cell>
          <cell r="AI374">
            <v>0</v>
          </cell>
          <cell r="AJ374">
            <v>0</v>
          </cell>
          <cell r="AK374">
            <v>-2.8698729999596253</v>
          </cell>
          <cell r="AL374">
            <v>0</v>
          </cell>
          <cell r="AM374">
            <v>0</v>
          </cell>
          <cell r="AN374">
            <v>0</v>
          </cell>
          <cell r="AO374">
            <v>-4.9099139999598265</v>
          </cell>
          <cell r="AP374">
            <v>0</v>
          </cell>
          <cell r="AQ374">
            <v>0</v>
          </cell>
          <cell r="AR374">
            <v>-5.6043969998136163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-1.2600099999690428</v>
          </cell>
          <cell r="AY374">
            <v>0</v>
          </cell>
          <cell r="AZ374">
            <v>0</v>
          </cell>
          <cell r="BA374">
            <v>0</v>
          </cell>
          <cell r="BB374">
            <v>-4.3443870000774041</v>
          </cell>
          <cell r="BC374">
            <v>0</v>
          </cell>
          <cell r="BD374">
            <v>0</v>
          </cell>
          <cell r="BE374">
            <v>-12.949951100163162</v>
          </cell>
          <cell r="BF374">
            <v>0</v>
          </cell>
          <cell r="BG374">
            <v>0</v>
          </cell>
          <cell r="BH374">
            <v>0</v>
          </cell>
          <cell r="BI374">
            <v>-2.5400399999925867</v>
          </cell>
          <cell r="BJ374">
            <v>0</v>
          </cell>
          <cell r="BK374">
            <v>0</v>
          </cell>
          <cell r="BL374">
            <v>-10.409911099937744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-22.278580801561475</v>
          </cell>
          <cell r="BS374">
            <v>0</v>
          </cell>
          <cell r="BT374">
            <v>0</v>
          </cell>
          <cell r="BU374">
            <v>0</v>
          </cell>
          <cell r="BV374">
            <v>-11.418720799963921</v>
          </cell>
          <cell r="BW374">
            <v>0</v>
          </cell>
          <cell r="BX374">
            <v>-4.0300299999071285</v>
          </cell>
          <cell r="BY374">
            <v>0</v>
          </cell>
          <cell r="BZ374">
            <v>-6.8298300000024028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-31.870366998016834</v>
          </cell>
          <cell r="CF374">
            <v>0</v>
          </cell>
          <cell r="CG374">
            <v>0</v>
          </cell>
          <cell r="CH374">
            <v>-16.430181000032462</v>
          </cell>
          <cell r="CI374">
            <v>-7.550048999954015</v>
          </cell>
          <cell r="CJ374">
            <v>0</v>
          </cell>
          <cell r="CK374">
            <v>-4.1000980000244454</v>
          </cell>
          <cell r="CL374">
            <v>0</v>
          </cell>
          <cell r="CM374">
            <v>-3.7900389999849722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-21.41992300003767</v>
          </cell>
          <cell r="CS374">
            <v>0</v>
          </cell>
          <cell r="CT374">
            <v>0</v>
          </cell>
          <cell r="CU374">
            <v>0</v>
          </cell>
          <cell r="CV374">
            <v>-0.3898930000141263</v>
          </cell>
          <cell r="CW374">
            <v>0</v>
          </cell>
          <cell r="CX374">
            <v>-4.0998540000291541</v>
          </cell>
          <cell r="CY374">
            <v>0</v>
          </cell>
          <cell r="CZ374">
            <v>-16.930176000052597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-5.2900390010327101</v>
          </cell>
          <cell r="DF374">
            <v>0</v>
          </cell>
          <cell r="DG374">
            <v>0</v>
          </cell>
          <cell r="DH374">
            <v>0</v>
          </cell>
          <cell r="DI374">
            <v>-2.4199220000300556</v>
          </cell>
          <cell r="DJ374">
            <v>0</v>
          </cell>
          <cell r="DK374">
            <v>-2.8701170000713319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-49.728339498862624</v>
          </cell>
          <cell r="DS374">
            <v>0</v>
          </cell>
          <cell r="DT374">
            <v>0</v>
          </cell>
          <cell r="DU374">
            <v>-11.819831500062719</v>
          </cell>
          <cell r="DV374">
            <v>-1.6198739999672398</v>
          </cell>
          <cell r="DW374">
            <v>0</v>
          </cell>
          <cell r="DX374">
            <v>0</v>
          </cell>
          <cell r="DY374">
            <v>-0.91876300005242229</v>
          </cell>
          <cell r="DZ374">
            <v>0</v>
          </cell>
          <cell r="EA374">
            <v>0</v>
          </cell>
          <cell r="EB374">
            <v>-35.369870999944396</v>
          </cell>
          <cell r="EC374">
            <v>0</v>
          </cell>
          <cell r="ED374">
            <v>0</v>
          </cell>
        </row>
        <row r="377">
          <cell r="C377" t="str">
            <v>QF - Sch37 - UT - Wind</v>
          </cell>
          <cell r="F377">
            <v>2063.09</v>
          </cell>
          <cell r="G377">
            <v>1725.33</v>
          </cell>
          <cell r="H377">
            <v>2108.62</v>
          </cell>
          <cell r="I377">
            <v>1813.43</v>
          </cell>
          <cell r="J377">
            <v>1788.74</v>
          </cell>
          <cell r="K377">
            <v>2241.88</v>
          </cell>
          <cell r="L377">
            <v>2577.4499999999998</v>
          </cell>
          <cell r="M377">
            <v>2687.86</v>
          </cell>
          <cell r="N377">
            <v>2630.99</v>
          </cell>
          <cell r="O377">
            <v>2527.04</v>
          </cell>
          <cell r="P377">
            <v>2516.33</v>
          </cell>
          <cell r="Q377">
            <v>2479.6</v>
          </cell>
          <cell r="R377">
            <v>27185.480000000003</v>
          </cell>
          <cell r="S377">
            <v>2063.09</v>
          </cell>
          <cell r="T377">
            <v>1750.45</v>
          </cell>
          <cell r="U377">
            <v>2108.62</v>
          </cell>
          <cell r="V377">
            <v>1813.43</v>
          </cell>
          <cell r="W377">
            <v>1788.74</v>
          </cell>
          <cell r="X377">
            <v>2241.88</v>
          </cell>
          <cell r="Y377">
            <v>2577.4499999999998</v>
          </cell>
          <cell r="Z377">
            <v>2687.86</v>
          </cell>
          <cell r="AA377">
            <v>2630.99</v>
          </cell>
          <cell r="AB377">
            <v>2527.04</v>
          </cell>
          <cell r="AC377">
            <v>2516.33</v>
          </cell>
          <cell r="AD377">
            <v>2479.6</v>
          </cell>
          <cell r="AE377">
            <v>27160.36</v>
          </cell>
          <cell r="AF377">
            <v>2063.09</v>
          </cell>
          <cell r="AG377">
            <v>1725.33</v>
          </cell>
          <cell r="AH377">
            <v>2108.62</v>
          </cell>
          <cell r="AI377">
            <v>1813.43</v>
          </cell>
          <cell r="AJ377">
            <v>1788.74</v>
          </cell>
          <cell r="AK377">
            <v>2241.88</v>
          </cell>
          <cell r="AL377">
            <v>2577.4499999999998</v>
          </cell>
          <cell r="AM377">
            <v>2687.86</v>
          </cell>
          <cell r="AN377">
            <v>2630.99</v>
          </cell>
          <cell r="AO377">
            <v>2527.04</v>
          </cell>
          <cell r="AP377">
            <v>2516.33</v>
          </cell>
          <cell r="AQ377">
            <v>2479.6</v>
          </cell>
          <cell r="AR377">
            <v>27160.36</v>
          </cell>
          <cell r="AS377">
            <v>2063.09</v>
          </cell>
          <cell r="AT377">
            <v>1725.33</v>
          </cell>
          <cell r="AU377">
            <v>2108.62</v>
          </cell>
          <cell r="AV377">
            <v>1813.43</v>
          </cell>
          <cell r="AW377">
            <v>1788.74</v>
          </cell>
          <cell r="AX377">
            <v>2241.88</v>
          </cell>
          <cell r="AY377">
            <v>2577.4499999999998</v>
          </cell>
          <cell r="AZ377">
            <v>2687.86</v>
          </cell>
          <cell r="BA377">
            <v>2630.99</v>
          </cell>
          <cell r="BB377">
            <v>2527.04</v>
          </cell>
          <cell r="BC377">
            <v>2516.33</v>
          </cell>
          <cell r="BD377">
            <v>2479.6</v>
          </cell>
          <cell r="BE377">
            <v>27160.36</v>
          </cell>
          <cell r="BF377">
            <v>2063.09</v>
          </cell>
          <cell r="BG377">
            <v>1725.33</v>
          </cell>
          <cell r="BH377">
            <v>2108.62</v>
          </cell>
          <cell r="BI377">
            <v>1813.43</v>
          </cell>
          <cell r="BJ377">
            <v>1788.74</v>
          </cell>
          <cell r="BK377">
            <v>2241.88</v>
          </cell>
          <cell r="BL377">
            <v>2577.4499999999998</v>
          </cell>
          <cell r="BM377">
            <v>2687.86</v>
          </cell>
          <cell r="BN377">
            <v>2630.99</v>
          </cell>
          <cell r="BO377">
            <v>2527.04</v>
          </cell>
          <cell r="BP377">
            <v>2516.33</v>
          </cell>
          <cell r="BQ377">
            <v>2479.6</v>
          </cell>
          <cell r="BR377">
            <v>27185.480000000003</v>
          </cell>
          <cell r="BS377">
            <v>2063.09</v>
          </cell>
          <cell r="BT377">
            <v>1750.45</v>
          </cell>
          <cell r="BU377">
            <v>2108.62</v>
          </cell>
          <cell r="BV377">
            <v>1813.43</v>
          </cell>
          <cell r="BW377">
            <v>1788.74</v>
          </cell>
          <cell r="BX377">
            <v>2241.88</v>
          </cell>
          <cell r="BY377">
            <v>2577.4499999999998</v>
          </cell>
          <cell r="BZ377">
            <v>2687.86</v>
          </cell>
          <cell r="CA377">
            <v>2630.99</v>
          </cell>
          <cell r="CB377">
            <v>2527.04</v>
          </cell>
          <cell r="CC377">
            <v>2516.33</v>
          </cell>
          <cell r="CD377">
            <v>2479.6</v>
          </cell>
          <cell r="CE377">
            <v>27160.36</v>
          </cell>
          <cell r="CF377">
            <v>2063.09</v>
          </cell>
          <cell r="CG377">
            <v>1725.33</v>
          </cell>
          <cell r="CH377">
            <v>2108.62</v>
          </cell>
          <cell r="CI377">
            <v>1813.43</v>
          </cell>
          <cell r="CJ377">
            <v>1788.74</v>
          </cell>
          <cell r="CK377">
            <v>2241.88</v>
          </cell>
          <cell r="CL377">
            <v>2577.4499999999998</v>
          </cell>
          <cell r="CM377">
            <v>2687.86</v>
          </cell>
          <cell r="CN377">
            <v>2630.99</v>
          </cell>
          <cell r="CO377">
            <v>2527.04</v>
          </cell>
          <cell r="CP377">
            <v>2516.33</v>
          </cell>
          <cell r="CQ377">
            <v>2479.6</v>
          </cell>
          <cell r="CR377">
            <v>27160.36</v>
          </cell>
          <cell r="CS377">
            <v>2063.09</v>
          </cell>
          <cell r="CT377">
            <v>1725.33</v>
          </cell>
          <cell r="CU377">
            <v>2108.62</v>
          </cell>
          <cell r="CV377">
            <v>1813.43</v>
          </cell>
          <cell r="CW377">
            <v>1788.74</v>
          </cell>
          <cell r="CX377">
            <v>2241.88</v>
          </cell>
          <cell r="CY377">
            <v>2577.4499999999998</v>
          </cell>
          <cell r="CZ377">
            <v>2687.86</v>
          </cell>
          <cell r="DA377">
            <v>2630.99</v>
          </cell>
          <cell r="DB377">
            <v>2527.04</v>
          </cell>
          <cell r="DC377">
            <v>2516.33</v>
          </cell>
          <cell r="DD377">
            <v>2479.6</v>
          </cell>
          <cell r="DE377">
            <v>27160.36</v>
          </cell>
          <cell r="DF377">
            <v>2063.09</v>
          </cell>
          <cell r="DG377">
            <v>1725.33</v>
          </cell>
          <cell r="DH377">
            <v>2108.62</v>
          </cell>
          <cell r="DI377">
            <v>1813.43</v>
          </cell>
          <cell r="DJ377">
            <v>1788.74</v>
          </cell>
          <cell r="DK377">
            <v>2241.88</v>
          </cell>
          <cell r="DL377">
            <v>2577.4499999999998</v>
          </cell>
          <cell r="DM377">
            <v>2687.86</v>
          </cell>
          <cell r="DN377">
            <v>2630.99</v>
          </cell>
          <cell r="DO377">
            <v>2527.04</v>
          </cell>
          <cell r="DP377">
            <v>2516.33</v>
          </cell>
          <cell r="DQ377">
            <v>2479.6</v>
          </cell>
          <cell r="DR377">
            <v>27185.480000000003</v>
          </cell>
          <cell r="DS377">
            <v>2063.09</v>
          </cell>
          <cell r="DT377">
            <v>1750.45</v>
          </cell>
          <cell r="DU377">
            <v>2108.62</v>
          </cell>
          <cell r="DV377">
            <v>1813.43</v>
          </cell>
          <cell r="DW377">
            <v>1788.74</v>
          </cell>
          <cell r="DX377">
            <v>2241.88</v>
          </cell>
          <cell r="DY377">
            <v>2577.4499999999998</v>
          </cell>
          <cell r="DZ377">
            <v>2687.86</v>
          </cell>
          <cell r="EA377">
            <v>2630.99</v>
          </cell>
          <cell r="EB377">
            <v>2527.04</v>
          </cell>
          <cell r="EC377">
            <v>2516.33</v>
          </cell>
          <cell r="ED377">
            <v>2479.6</v>
          </cell>
        </row>
        <row r="378">
          <cell r="C378" t="str">
            <v>Curtailment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C379" t="str">
            <v>Net Generation</v>
          </cell>
          <cell r="F379">
            <v>2063.09</v>
          </cell>
          <cell r="G379">
            <v>1725.33</v>
          </cell>
          <cell r="H379">
            <v>2108.62</v>
          </cell>
          <cell r="I379">
            <v>1813.43</v>
          </cell>
          <cell r="J379">
            <v>1788.74</v>
          </cell>
          <cell r="K379">
            <v>2241.88</v>
          </cell>
          <cell r="L379">
            <v>2577.4499999999998</v>
          </cell>
          <cell r="M379">
            <v>2687.86</v>
          </cell>
          <cell r="N379">
            <v>2630.99</v>
          </cell>
          <cell r="O379">
            <v>2527.04</v>
          </cell>
          <cell r="P379">
            <v>2516.33</v>
          </cell>
          <cell r="Q379">
            <v>2479.6</v>
          </cell>
          <cell r="R379">
            <v>27185.480000000003</v>
          </cell>
          <cell r="S379">
            <v>2063.09</v>
          </cell>
          <cell r="T379">
            <v>1750.45</v>
          </cell>
          <cell r="U379">
            <v>2108.62</v>
          </cell>
          <cell r="V379">
            <v>1813.43</v>
          </cell>
          <cell r="W379">
            <v>1788.74</v>
          </cell>
          <cell r="X379">
            <v>2241.88</v>
          </cell>
          <cell r="Y379">
            <v>2577.4499999999998</v>
          </cell>
          <cell r="Z379">
            <v>2687.86</v>
          </cell>
          <cell r="AA379">
            <v>2630.99</v>
          </cell>
          <cell r="AB379">
            <v>2527.04</v>
          </cell>
          <cell r="AC379">
            <v>2516.33</v>
          </cell>
          <cell r="AD379">
            <v>2479.6</v>
          </cell>
          <cell r="AE379">
            <v>27160.36</v>
          </cell>
          <cell r="AF379">
            <v>2063.09</v>
          </cell>
          <cell r="AG379">
            <v>1725.33</v>
          </cell>
          <cell r="AH379">
            <v>2108.62</v>
          </cell>
          <cell r="AI379">
            <v>1813.43</v>
          </cell>
          <cell r="AJ379">
            <v>1788.74</v>
          </cell>
          <cell r="AK379">
            <v>2241.88</v>
          </cell>
          <cell r="AL379">
            <v>2577.4499999999998</v>
          </cell>
          <cell r="AM379">
            <v>2687.86</v>
          </cell>
          <cell r="AN379">
            <v>2630.99</v>
          </cell>
          <cell r="AO379">
            <v>2527.04</v>
          </cell>
          <cell r="AP379">
            <v>2516.33</v>
          </cell>
          <cell r="AQ379">
            <v>2479.6</v>
          </cell>
          <cell r="AR379">
            <v>27160.36</v>
          </cell>
          <cell r="AS379">
            <v>2063.09</v>
          </cell>
          <cell r="AT379">
            <v>1725.33</v>
          </cell>
          <cell r="AU379">
            <v>2108.62</v>
          </cell>
          <cell r="AV379">
            <v>1813.43</v>
          </cell>
          <cell r="AW379">
            <v>1788.74</v>
          </cell>
          <cell r="AX379">
            <v>2241.88</v>
          </cell>
          <cell r="AY379">
            <v>2577.4499999999998</v>
          </cell>
          <cell r="AZ379">
            <v>2687.86</v>
          </cell>
          <cell r="BA379">
            <v>2630.99</v>
          </cell>
          <cell r="BB379">
            <v>2527.04</v>
          </cell>
          <cell r="BC379">
            <v>2516.33</v>
          </cell>
          <cell r="BD379">
            <v>2479.6</v>
          </cell>
          <cell r="BE379">
            <v>27160.36</v>
          </cell>
          <cell r="BF379">
            <v>2063.09</v>
          </cell>
          <cell r="BG379">
            <v>1725.33</v>
          </cell>
          <cell r="BH379">
            <v>2108.62</v>
          </cell>
          <cell r="BI379">
            <v>1813.43</v>
          </cell>
          <cell r="BJ379">
            <v>1788.74</v>
          </cell>
          <cell r="BK379">
            <v>2241.88</v>
          </cell>
          <cell r="BL379">
            <v>2577.4499999999998</v>
          </cell>
          <cell r="BM379">
            <v>2687.86</v>
          </cell>
          <cell r="BN379">
            <v>2630.99</v>
          </cell>
          <cell r="BO379">
            <v>2527.04</v>
          </cell>
          <cell r="BP379">
            <v>2516.33</v>
          </cell>
          <cell r="BQ379">
            <v>2479.6</v>
          </cell>
          <cell r="BR379">
            <v>27185.480000000003</v>
          </cell>
          <cell r="BS379">
            <v>2063.09</v>
          </cell>
          <cell r="BT379">
            <v>1750.45</v>
          </cell>
          <cell r="BU379">
            <v>2108.62</v>
          </cell>
          <cell r="BV379">
            <v>1813.43</v>
          </cell>
          <cell r="BW379">
            <v>1788.74</v>
          </cell>
          <cell r="BX379">
            <v>2241.88</v>
          </cell>
          <cell r="BY379">
            <v>2577.4499999999998</v>
          </cell>
          <cell r="BZ379">
            <v>2687.86</v>
          </cell>
          <cell r="CA379">
            <v>2630.99</v>
          </cell>
          <cell r="CB379">
            <v>2527.04</v>
          </cell>
          <cell r="CC379">
            <v>2516.33</v>
          </cell>
          <cell r="CD379">
            <v>2479.6</v>
          </cell>
          <cell r="CE379">
            <v>27160.36</v>
          </cell>
          <cell r="CF379">
            <v>2063.09</v>
          </cell>
          <cell r="CG379">
            <v>1725.33</v>
          </cell>
          <cell r="CH379">
            <v>2108.62</v>
          </cell>
          <cell r="CI379">
            <v>1813.43</v>
          </cell>
          <cell r="CJ379">
            <v>1788.74</v>
          </cell>
          <cell r="CK379">
            <v>2241.88</v>
          </cell>
          <cell r="CL379">
            <v>2577.4499999999998</v>
          </cell>
          <cell r="CM379">
            <v>2687.86</v>
          </cell>
          <cell r="CN379">
            <v>2630.99</v>
          </cell>
          <cell r="CO379">
            <v>2527.04</v>
          </cell>
          <cell r="CP379">
            <v>2516.33</v>
          </cell>
          <cell r="CQ379">
            <v>2479.6</v>
          </cell>
          <cell r="CR379">
            <v>27160.36</v>
          </cell>
          <cell r="CS379">
            <v>2063.09</v>
          </cell>
          <cell r="CT379">
            <v>1725.33</v>
          </cell>
          <cell r="CU379">
            <v>2108.62</v>
          </cell>
          <cell r="CV379">
            <v>1813.43</v>
          </cell>
          <cell r="CW379">
            <v>1788.74</v>
          </cell>
          <cell r="CX379">
            <v>2241.88</v>
          </cell>
          <cell r="CY379">
            <v>2577.4499999999998</v>
          </cell>
          <cell r="CZ379">
            <v>2687.86</v>
          </cell>
          <cell r="DA379">
            <v>2630.99</v>
          </cell>
          <cell r="DB379">
            <v>2527.04</v>
          </cell>
          <cell r="DC379">
            <v>2516.33</v>
          </cell>
          <cell r="DD379">
            <v>2479.6</v>
          </cell>
          <cell r="DE379">
            <v>27160.36</v>
          </cell>
          <cell r="DF379">
            <v>2063.09</v>
          </cell>
          <cell r="DG379">
            <v>1725.33</v>
          </cell>
          <cell r="DH379">
            <v>2108.62</v>
          </cell>
          <cell r="DI379">
            <v>1813.43</v>
          </cell>
          <cell r="DJ379">
            <v>1788.74</v>
          </cell>
          <cell r="DK379">
            <v>2241.88</v>
          </cell>
          <cell r="DL379">
            <v>2577.4499999999998</v>
          </cell>
          <cell r="DM379">
            <v>2687.86</v>
          </cell>
          <cell r="DN379">
            <v>2630.99</v>
          </cell>
          <cell r="DO379">
            <v>2527.04</v>
          </cell>
          <cell r="DP379">
            <v>2516.33</v>
          </cell>
          <cell r="DQ379">
            <v>2479.6</v>
          </cell>
          <cell r="DR379">
            <v>27185.480000000003</v>
          </cell>
          <cell r="DS379">
            <v>2063.09</v>
          </cell>
          <cell r="DT379">
            <v>1750.45</v>
          </cell>
          <cell r="DU379">
            <v>2108.62</v>
          </cell>
          <cell r="DV379">
            <v>1813.43</v>
          </cell>
          <cell r="DW379">
            <v>1788.74</v>
          </cell>
          <cell r="DX379">
            <v>2241.88</v>
          </cell>
          <cell r="DY379">
            <v>2577.4499999999998</v>
          </cell>
          <cell r="DZ379">
            <v>2687.86</v>
          </cell>
          <cell r="EA379">
            <v>2630.99</v>
          </cell>
          <cell r="EB379">
            <v>2527.04</v>
          </cell>
          <cell r="EC379">
            <v>2516.33</v>
          </cell>
          <cell r="ED379">
            <v>2479.6</v>
          </cell>
        </row>
        <row r="381">
          <cell r="C381" t="str">
            <v>Potential QFs  -  Central Oregon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Potential QFs  -  West Main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Potential QFs  -  Walla Walla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>Potential QFs  -  IPC West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Potential QFs  -  Clover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>Potential QFs  -  PP-GC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Potential QFs  -  Utah North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Potential QFs  -  Utah South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Potential QFs  -  Trona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Potential QFs  -  Wyoming Northeast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2">
          <cell r="C392" t="str">
            <v>QF California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QF Idaho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QF Oregon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QF Utah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QF Washington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QF Wyoming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9">
          <cell r="C399" t="str">
            <v>Biomass QF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Black Cap II Solar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Champlin Blue Mtn Wind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Chevron Wind QF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 xml:space="preserve">Douglas County Forest Products QF   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Evergreen BioPower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Everpower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First Wind QF Projects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Five Pine Wind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Foote Creek II &amp; III Wind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Kennecott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Latigo Wind Park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Sage I &amp; II Solar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Sage III Solar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Boswell Wind QF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Monticello Wind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Mountain Wind 1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Mountain Wind 2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North Point Wind QF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Ochoco Solar QF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C419" t="str">
            <v>Orchard Wind Farm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>Oregon Sch 37 QFs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C421" t="str">
            <v>Oregon Wind Farm QF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C422" t="str">
            <v>Pavant Solar QF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C423" t="str">
            <v>Pioneer Wind Park I QF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Power County North Wind QF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C425" t="str">
            <v>Power County South Wind QF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Roseburg Dillard QF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C427" t="str">
            <v>Sigurd Solar QF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Spanish Fork Wind 2 QF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C429" t="str">
            <v>Sunnyside QF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C430" t="str">
            <v>Glen Canyon A &amp; B Solar QFs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C431" t="str">
            <v>Sweetwater Solar QF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C432" t="str">
            <v>Tesoro QF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C433" t="str">
            <v>Three Peaks Solar QF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Threemile Canyon Wind QF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US Magnesium QF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Utah Pavant Solar I &amp; II QF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Utah Red Hills Solar QF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Utah SunEdison Wind QF Projects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Utah Sch 37 Solar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1">
          <cell r="F441">
            <v>2063.0899999999674</v>
          </cell>
          <cell r="G441">
            <v>1725.3300000000163</v>
          </cell>
          <cell r="H441">
            <v>2108.6199999999953</v>
          </cell>
          <cell r="I441">
            <v>1813.4299999999348</v>
          </cell>
          <cell r="J441">
            <v>1788.7399999999907</v>
          </cell>
          <cell r="K441">
            <v>2241.8800000000047</v>
          </cell>
          <cell r="L441">
            <v>2577.4499999999534</v>
          </cell>
          <cell r="M441">
            <v>2687.859999999986</v>
          </cell>
          <cell r="N441">
            <v>2630.9899999999907</v>
          </cell>
          <cell r="O441">
            <v>2527.0400000000373</v>
          </cell>
          <cell r="P441">
            <v>2516.3299999999581</v>
          </cell>
          <cell r="Q441">
            <v>2479.5999999999767</v>
          </cell>
          <cell r="R441">
            <v>27185.479999999516</v>
          </cell>
          <cell r="S441">
            <v>2063.0900000000256</v>
          </cell>
          <cell r="T441">
            <v>1750.4500000000116</v>
          </cell>
          <cell r="U441">
            <v>2108.6199999999953</v>
          </cell>
          <cell r="V441">
            <v>1813.4299999999348</v>
          </cell>
          <cell r="W441">
            <v>1788.7399999999907</v>
          </cell>
          <cell r="X441">
            <v>2241.8800000000047</v>
          </cell>
          <cell r="Y441">
            <v>2577.4500000000698</v>
          </cell>
          <cell r="Z441">
            <v>2687.859999999986</v>
          </cell>
          <cell r="AA441">
            <v>2630.9899999999907</v>
          </cell>
          <cell r="AB441">
            <v>2527.0400000000373</v>
          </cell>
          <cell r="AC441">
            <v>2516.3299999999581</v>
          </cell>
          <cell r="AD441">
            <v>2479.5999999999767</v>
          </cell>
          <cell r="AE441">
            <v>27160.359999999404</v>
          </cell>
          <cell r="AF441">
            <v>2063.0900000000256</v>
          </cell>
          <cell r="AG441">
            <v>1725.3300000000163</v>
          </cell>
          <cell r="AH441">
            <v>2108.6200000001118</v>
          </cell>
          <cell r="AI441">
            <v>1813.4299999999348</v>
          </cell>
          <cell r="AJ441">
            <v>1788.7399999999907</v>
          </cell>
          <cell r="AK441">
            <v>2241.8800000000047</v>
          </cell>
          <cell r="AL441">
            <v>2577.4499999999534</v>
          </cell>
          <cell r="AM441">
            <v>2687.859999999986</v>
          </cell>
          <cell r="AN441">
            <v>2630.9899999999907</v>
          </cell>
          <cell r="AO441">
            <v>2527.0399999999208</v>
          </cell>
          <cell r="AP441">
            <v>2516.3299999998417</v>
          </cell>
          <cell r="AQ441">
            <v>2479.6000000000349</v>
          </cell>
          <cell r="AR441">
            <v>27160.359999999404</v>
          </cell>
          <cell r="AS441">
            <v>2063.0900000000256</v>
          </cell>
          <cell r="AT441">
            <v>1725.3300000000163</v>
          </cell>
          <cell r="AU441">
            <v>2108.6199999999953</v>
          </cell>
          <cell r="AV441">
            <v>1813.4300000000512</v>
          </cell>
          <cell r="AW441">
            <v>1788.7399999999907</v>
          </cell>
          <cell r="AX441">
            <v>2241.8800000000047</v>
          </cell>
          <cell r="AY441">
            <v>2577.4499999999534</v>
          </cell>
          <cell r="AZ441">
            <v>2687.859999999986</v>
          </cell>
          <cell r="BA441">
            <v>2630.9899999999907</v>
          </cell>
          <cell r="BB441">
            <v>2527.039999999979</v>
          </cell>
          <cell r="BC441">
            <v>2516.3299999999581</v>
          </cell>
          <cell r="BD441">
            <v>2479.5999999999767</v>
          </cell>
          <cell r="BE441">
            <v>27160.359999999404</v>
          </cell>
          <cell r="BF441">
            <v>2063.0899999999674</v>
          </cell>
          <cell r="BG441">
            <v>1725.3299999999581</v>
          </cell>
          <cell r="BH441">
            <v>2108.6199999999953</v>
          </cell>
          <cell r="BI441">
            <v>1813.4299999999348</v>
          </cell>
          <cell r="BJ441">
            <v>1788.7399999999907</v>
          </cell>
          <cell r="BK441">
            <v>2241.8800000000047</v>
          </cell>
          <cell r="BL441">
            <v>2577.4500000000116</v>
          </cell>
          <cell r="BM441">
            <v>2687.859999999986</v>
          </cell>
          <cell r="BN441">
            <v>2630.9899999999907</v>
          </cell>
          <cell r="BO441">
            <v>2527.0400000000373</v>
          </cell>
          <cell r="BP441">
            <v>2516.3300000000163</v>
          </cell>
          <cell r="BQ441">
            <v>2479.6000000000349</v>
          </cell>
          <cell r="BR441">
            <v>27185.479999999516</v>
          </cell>
          <cell r="BS441">
            <v>2063.0900000000256</v>
          </cell>
          <cell r="BT441">
            <v>1750.4499999999534</v>
          </cell>
          <cell r="BU441">
            <v>2108.6199999999953</v>
          </cell>
          <cell r="BV441">
            <v>1813.4300000000512</v>
          </cell>
          <cell r="BW441">
            <v>1788.7399999999325</v>
          </cell>
          <cell r="BX441">
            <v>2241.8800000000047</v>
          </cell>
          <cell r="BY441">
            <v>2577.4499999999534</v>
          </cell>
          <cell r="BZ441">
            <v>2687.859999999986</v>
          </cell>
          <cell r="CA441">
            <v>2630.9899999999907</v>
          </cell>
          <cell r="CB441">
            <v>2527.0399999999208</v>
          </cell>
          <cell r="CC441">
            <v>2516.3299999999581</v>
          </cell>
          <cell r="CD441">
            <v>2479.5999999999767</v>
          </cell>
          <cell r="CE441">
            <v>27160.360000000335</v>
          </cell>
          <cell r="CF441">
            <v>2063.0899999999674</v>
          </cell>
          <cell r="CG441">
            <v>1725.3300000000163</v>
          </cell>
          <cell r="CH441">
            <v>2108.6199999999953</v>
          </cell>
          <cell r="CI441">
            <v>1813.4299999999348</v>
          </cell>
          <cell r="CJ441">
            <v>1788.7399999999907</v>
          </cell>
          <cell r="CK441">
            <v>2241.8800000000047</v>
          </cell>
          <cell r="CL441">
            <v>2577.4500000000116</v>
          </cell>
          <cell r="CM441">
            <v>2687.8599999999278</v>
          </cell>
          <cell r="CN441">
            <v>2630.9900000001071</v>
          </cell>
          <cell r="CO441">
            <v>2527.039999999979</v>
          </cell>
          <cell r="CP441">
            <v>2516.3300000000163</v>
          </cell>
          <cell r="CQ441">
            <v>2479.6000000000931</v>
          </cell>
          <cell r="CR441">
            <v>27160.360000001267</v>
          </cell>
          <cell r="CS441">
            <v>2063.0899999999674</v>
          </cell>
          <cell r="CT441">
            <v>1725.3299999999581</v>
          </cell>
          <cell r="CU441">
            <v>2108.6199999999953</v>
          </cell>
          <cell r="CV441">
            <v>1813.4300000000512</v>
          </cell>
          <cell r="CW441">
            <v>1788.7399999999907</v>
          </cell>
          <cell r="CX441">
            <v>2241.8800000000047</v>
          </cell>
          <cell r="CY441">
            <v>2577.4499999999534</v>
          </cell>
          <cell r="CZ441">
            <v>2687.8600000000442</v>
          </cell>
          <cell r="DA441">
            <v>2630.9900000001071</v>
          </cell>
          <cell r="DB441">
            <v>2527.0400000000373</v>
          </cell>
          <cell r="DC441">
            <v>2516.3300000000163</v>
          </cell>
          <cell r="DD441">
            <v>2479.5999999999767</v>
          </cell>
          <cell r="DE441">
            <v>27160.360000000335</v>
          </cell>
          <cell r="DF441">
            <v>2063.0899999999674</v>
          </cell>
          <cell r="DG441">
            <v>1725.3300000000745</v>
          </cell>
          <cell r="DH441">
            <v>2108.6200000000536</v>
          </cell>
          <cell r="DI441">
            <v>1813.4300000000512</v>
          </cell>
          <cell r="DJ441">
            <v>1788.7399999999907</v>
          </cell>
          <cell r="DK441">
            <v>2241.8800000000047</v>
          </cell>
          <cell r="DL441">
            <v>2577.4500000000698</v>
          </cell>
          <cell r="DM441">
            <v>2687.859999999986</v>
          </cell>
          <cell r="DN441">
            <v>2630.9899999999907</v>
          </cell>
          <cell r="DO441">
            <v>2527.0400000000373</v>
          </cell>
          <cell r="DP441">
            <v>2516.3300000000163</v>
          </cell>
          <cell r="DQ441">
            <v>2479.5999999999767</v>
          </cell>
          <cell r="DR441">
            <v>27185.480000000447</v>
          </cell>
          <cell r="DS441">
            <v>2063.0899999999674</v>
          </cell>
          <cell r="DT441">
            <v>1750.4500000000116</v>
          </cell>
          <cell r="DU441">
            <v>2108.6199999999953</v>
          </cell>
          <cell r="DV441">
            <v>1813.4299999999348</v>
          </cell>
          <cell r="DW441">
            <v>1788.7399999999907</v>
          </cell>
          <cell r="DX441">
            <v>2241.8800000000047</v>
          </cell>
          <cell r="DY441">
            <v>2577.4500000000116</v>
          </cell>
          <cell r="DZ441">
            <v>2687.859999999986</v>
          </cell>
          <cell r="EA441">
            <v>2630.9899999999907</v>
          </cell>
          <cell r="EB441">
            <v>2527.039999999979</v>
          </cell>
          <cell r="EC441">
            <v>2516.3300000000163</v>
          </cell>
          <cell r="ED441">
            <v>2479.5999999999767</v>
          </cell>
        </row>
        <row r="444">
          <cell r="C444" t="str">
            <v xml:space="preserve">Douglas - Wells 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Grant Reasonable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C446" t="str">
            <v xml:space="preserve">Grant Surplus 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C447" t="str">
            <v>Grant - Wanapum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1">
          <cell r="F451">
            <v>2063.0899999999674</v>
          </cell>
          <cell r="G451">
            <v>1725.3300000000163</v>
          </cell>
          <cell r="H451">
            <v>2108.6199999999953</v>
          </cell>
          <cell r="I451">
            <v>1813.4299999999348</v>
          </cell>
          <cell r="J451">
            <v>1788.7399999999907</v>
          </cell>
          <cell r="K451">
            <v>2241.8800000000047</v>
          </cell>
          <cell r="L451">
            <v>2577.4499999999534</v>
          </cell>
          <cell r="M451">
            <v>2687.859999999986</v>
          </cell>
          <cell r="N451">
            <v>2630.9899999999907</v>
          </cell>
          <cell r="O451">
            <v>2527.0400000000373</v>
          </cell>
          <cell r="P451">
            <v>2516.3299999999581</v>
          </cell>
          <cell r="Q451">
            <v>2479.5999999999767</v>
          </cell>
          <cell r="R451">
            <v>27185.479999999516</v>
          </cell>
          <cell r="S451">
            <v>2063.0900000000256</v>
          </cell>
          <cell r="T451">
            <v>1750.4500000000116</v>
          </cell>
          <cell r="U451">
            <v>2108.6199999999953</v>
          </cell>
          <cell r="V451">
            <v>1813.4299999999348</v>
          </cell>
          <cell r="W451">
            <v>1788.7399999999907</v>
          </cell>
          <cell r="X451">
            <v>2241.8800000000047</v>
          </cell>
          <cell r="Y451">
            <v>2577.4500000000698</v>
          </cell>
          <cell r="Z451">
            <v>2687.859999999986</v>
          </cell>
          <cell r="AA451">
            <v>2630.9899999999907</v>
          </cell>
          <cell r="AB451">
            <v>2527.0400000000373</v>
          </cell>
          <cell r="AC451">
            <v>2516.3299999999581</v>
          </cell>
          <cell r="AD451">
            <v>2479.5999999999767</v>
          </cell>
          <cell r="AE451">
            <v>27150.750130999833</v>
          </cell>
          <cell r="AF451">
            <v>2063.0900000000256</v>
          </cell>
          <cell r="AG451">
            <v>1725.3300000000163</v>
          </cell>
          <cell r="AH451">
            <v>2106.7899180001114</v>
          </cell>
          <cell r="AI451">
            <v>1813.4299999999348</v>
          </cell>
          <cell r="AJ451">
            <v>1788.7399999999907</v>
          </cell>
          <cell r="AK451">
            <v>2239.010127000045</v>
          </cell>
          <cell r="AL451">
            <v>2577.4499999999534</v>
          </cell>
          <cell r="AM451">
            <v>2687.859999999986</v>
          </cell>
          <cell r="AN451">
            <v>2630.9899999999907</v>
          </cell>
          <cell r="AO451">
            <v>2522.130085999961</v>
          </cell>
          <cell r="AP451">
            <v>2516.3299999998417</v>
          </cell>
          <cell r="AQ451">
            <v>2479.6000000000349</v>
          </cell>
          <cell r="AR451">
            <v>27154.75560299959</v>
          </cell>
          <cell r="AS451">
            <v>2063.0900000000256</v>
          </cell>
          <cell r="AT451">
            <v>1725.3300000000163</v>
          </cell>
          <cell r="AU451">
            <v>2108.6199999999953</v>
          </cell>
          <cell r="AV451">
            <v>1813.4300000000512</v>
          </cell>
          <cell r="AW451">
            <v>1788.7399999999907</v>
          </cell>
          <cell r="AX451">
            <v>2240.6199900000356</v>
          </cell>
          <cell r="AY451">
            <v>2577.4499999999534</v>
          </cell>
          <cell r="AZ451">
            <v>2687.859999999986</v>
          </cell>
          <cell r="BA451">
            <v>2630.9899999999907</v>
          </cell>
          <cell r="BB451">
            <v>2522.6956129999016</v>
          </cell>
          <cell r="BC451">
            <v>2516.3299999999581</v>
          </cell>
          <cell r="BD451">
            <v>2479.5999999999767</v>
          </cell>
          <cell r="BE451">
            <v>27147.410048899241</v>
          </cell>
          <cell r="BF451">
            <v>2063.0899999999674</v>
          </cell>
          <cell r="BG451">
            <v>1725.3299999999581</v>
          </cell>
          <cell r="BH451">
            <v>2108.6199999999953</v>
          </cell>
          <cell r="BI451">
            <v>1810.8899599999422</v>
          </cell>
          <cell r="BJ451">
            <v>1788.7399999999907</v>
          </cell>
          <cell r="BK451">
            <v>2241.8800000000047</v>
          </cell>
          <cell r="BL451">
            <v>2567.0400889000739</v>
          </cell>
          <cell r="BM451">
            <v>2687.859999999986</v>
          </cell>
          <cell r="BN451">
            <v>2630.9899999999907</v>
          </cell>
          <cell r="BO451">
            <v>2527.0400000000373</v>
          </cell>
          <cell r="BP451">
            <v>2516.3300000000163</v>
          </cell>
          <cell r="BQ451">
            <v>2479.6000000000349</v>
          </cell>
          <cell r="BR451">
            <v>27163.201419197954</v>
          </cell>
          <cell r="BS451">
            <v>2063.0900000000256</v>
          </cell>
          <cell r="BT451">
            <v>1750.4499999999534</v>
          </cell>
          <cell r="BU451">
            <v>2108.6199999999953</v>
          </cell>
          <cell r="BV451">
            <v>1802.0112792000873</v>
          </cell>
          <cell r="BW451">
            <v>1788.7399999999325</v>
          </cell>
          <cell r="BX451">
            <v>2237.8499700000975</v>
          </cell>
          <cell r="BY451">
            <v>2577.4499999999534</v>
          </cell>
          <cell r="BZ451">
            <v>2681.0301699999836</v>
          </cell>
          <cell r="CA451">
            <v>2630.9899999999907</v>
          </cell>
          <cell r="CB451">
            <v>2527.0399999999208</v>
          </cell>
          <cell r="CC451">
            <v>2516.3299999999581</v>
          </cell>
          <cell r="CD451">
            <v>2479.5999999999767</v>
          </cell>
          <cell r="CE451">
            <v>27128.489633002318</v>
          </cell>
          <cell r="CF451">
            <v>2063.0899999999674</v>
          </cell>
          <cell r="CG451">
            <v>1725.3300000000163</v>
          </cell>
          <cell r="CH451">
            <v>2092.1898189999629</v>
          </cell>
          <cell r="CI451">
            <v>1805.8799509999808</v>
          </cell>
          <cell r="CJ451">
            <v>1788.7399999999907</v>
          </cell>
          <cell r="CK451">
            <v>2237.7799019999802</v>
          </cell>
          <cell r="CL451">
            <v>2577.4500000000116</v>
          </cell>
          <cell r="CM451">
            <v>2684.0699609999429</v>
          </cell>
          <cell r="CN451">
            <v>2630.9900000001071</v>
          </cell>
          <cell r="CO451">
            <v>2527.039999999979</v>
          </cell>
          <cell r="CP451">
            <v>2516.3300000000163</v>
          </cell>
          <cell r="CQ451">
            <v>2479.6000000000931</v>
          </cell>
          <cell r="CR451">
            <v>27138.940077001229</v>
          </cell>
          <cell r="CS451">
            <v>2063.0899999999674</v>
          </cell>
          <cell r="CT451">
            <v>1725.3299999999581</v>
          </cell>
          <cell r="CU451">
            <v>2108.6199999999953</v>
          </cell>
          <cell r="CV451">
            <v>1813.0401070000371</v>
          </cell>
          <cell r="CW451">
            <v>1788.7399999999907</v>
          </cell>
          <cell r="CX451">
            <v>2237.7801459999755</v>
          </cell>
          <cell r="CY451">
            <v>2577.4499999999534</v>
          </cell>
          <cell r="CZ451">
            <v>2670.9298239999916</v>
          </cell>
          <cell r="DA451">
            <v>2630.9900000001071</v>
          </cell>
          <cell r="DB451">
            <v>2527.0400000000373</v>
          </cell>
          <cell r="DC451">
            <v>2516.3300000000163</v>
          </cell>
          <cell r="DD451">
            <v>2479.5999999999767</v>
          </cell>
          <cell r="DE451">
            <v>27155.069960999303</v>
          </cell>
          <cell r="DF451">
            <v>2063.0899999999674</v>
          </cell>
          <cell r="DG451">
            <v>1725.3300000000745</v>
          </cell>
          <cell r="DH451">
            <v>2108.6200000000536</v>
          </cell>
          <cell r="DI451">
            <v>1811.0100780000212</v>
          </cell>
          <cell r="DJ451">
            <v>1788.7399999999907</v>
          </cell>
          <cell r="DK451">
            <v>2239.0098829999333</v>
          </cell>
          <cell r="DL451">
            <v>2577.4500000000698</v>
          </cell>
          <cell r="DM451">
            <v>2687.859999999986</v>
          </cell>
          <cell r="DN451">
            <v>2630.9899999999907</v>
          </cell>
          <cell r="DO451">
            <v>2527.0400000000373</v>
          </cell>
          <cell r="DP451">
            <v>2516.3300000000163</v>
          </cell>
          <cell r="DQ451">
            <v>2479.5999999999767</v>
          </cell>
          <cell r="DR451">
            <v>27135.751660501584</v>
          </cell>
          <cell r="DS451">
            <v>2063.0899999999674</v>
          </cell>
          <cell r="DT451">
            <v>1750.4500000000116</v>
          </cell>
          <cell r="DU451">
            <v>2096.8001684999326</v>
          </cell>
          <cell r="DV451">
            <v>1811.8101259999676</v>
          </cell>
          <cell r="DW451">
            <v>1788.7399999999907</v>
          </cell>
          <cell r="DX451">
            <v>2241.8800000000047</v>
          </cell>
          <cell r="DY451">
            <v>2576.5312369999592</v>
          </cell>
          <cell r="DZ451">
            <v>2687.859999999986</v>
          </cell>
          <cell r="EA451">
            <v>2630.9899999999907</v>
          </cell>
          <cell r="EB451">
            <v>2491.6701290000346</v>
          </cell>
          <cell r="EC451">
            <v>2516.3300000000163</v>
          </cell>
          <cell r="ED451">
            <v>2479.5999999999767</v>
          </cell>
        </row>
        <row r="454">
          <cell r="C454" t="str">
            <v>APS Exchange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C455" t="str">
            <v>BPA FC II Wind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C456" t="str">
            <v>BPA FC IV Wind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C457" t="str">
            <v>BPA Exchange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C458" t="str">
            <v>BPA So. Idaho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59">
          <cell r="C459" t="str">
            <v>Cowlitz Swift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C460" t="str">
            <v>EWEB FC I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C461" t="str">
            <v>PSCo Exchange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C462" t="str">
            <v>PSCO FC III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C463" t="str">
            <v>Redding Exchange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C464" t="str">
            <v>SCL State Line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9">
          <cell r="C469" t="str">
            <v>COB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C470" t="str">
            <v>Four Corners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</row>
        <row r="471">
          <cell r="C471" t="str">
            <v>Mid Columbia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C472" t="str">
            <v>Mona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Palo Verde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C474" t="str">
            <v>SP15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C475" t="str">
            <v>STF Index Trades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80">
          <cell r="C480" t="str">
            <v>COB</v>
          </cell>
          <cell r="F480">
            <v>0</v>
          </cell>
          <cell r="G480">
            <v>-6.2234999999998308</v>
          </cell>
          <cell r="H480">
            <v>-48.245999999999185</v>
          </cell>
          <cell r="I480">
            <v>-10.755500000000211</v>
          </cell>
          <cell r="J480">
            <v>-1.6903999999994994</v>
          </cell>
          <cell r="K480">
            <v>-2.0001200000000381</v>
          </cell>
          <cell r="L480">
            <v>-40.680899999999383</v>
          </cell>
          <cell r="M480">
            <v>-49.542299999999159</v>
          </cell>
          <cell r="N480">
            <v>-9.6698600000000283</v>
          </cell>
          <cell r="O480">
            <v>0</v>
          </cell>
          <cell r="P480">
            <v>0</v>
          </cell>
          <cell r="Q480">
            <v>0</v>
          </cell>
          <cell r="R480">
            <v>-156.37317500001518</v>
          </cell>
          <cell r="S480">
            <v>0</v>
          </cell>
          <cell r="T480">
            <v>0</v>
          </cell>
          <cell r="U480">
            <v>-1.2998049999998784</v>
          </cell>
          <cell r="V480">
            <v>-1.9199000000003252</v>
          </cell>
          <cell r="W480">
            <v>-9.0680100000004131</v>
          </cell>
          <cell r="X480">
            <v>-15.042999999999665</v>
          </cell>
          <cell r="Y480">
            <v>-12.159600000000864</v>
          </cell>
          <cell r="Z480">
            <v>-73.631400000002031</v>
          </cell>
          <cell r="AA480">
            <v>-25.805460000000039</v>
          </cell>
          <cell r="AB480">
            <v>0</v>
          </cell>
          <cell r="AC480">
            <v>0</v>
          </cell>
          <cell r="AD480">
            <v>-17.445999999999913</v>
          </cell>
          <cell r="AE480">
            <v>-23.942545999998401</v>
          </cell>
          <cell r="AF480">
            <v>0</v>
          </cell>
          <cell r="AG480">
            <v>0</v>
          </cell>
          <cell r="AH480">
            <v>-2.913265999999993</v>
          </cell>
          <cell r="AI480">
            <v>0</v>
          </cell>
          <cell r="AJ480">
            <v>0</v>
          </cell>
          <cell r="AK480">
            <v>-5.0453599999996186</v>
          </cell>
          <cell r="AL480">
            <v>-3.7605000000003201</v>
          </cell>
          <cell r="AM480">
            <v>-10.038820000000214</v>
          </cell>
          <cell r="AN480">
            <v>-2.1846000000000458</v>
          </cell>
          <cell r="AO480">
            <v>0</v>
          </cell>
          <cell r="AP480">
            <v>0</v>
          </cell>
          <cell r="AQ480">
            <v>0</v>
          </cell>
          <cell r="AR480">
            <v>-103.24257999999827</v>
          </cell>
          <cell r="AS480">
            <v>0</v>
          </cell>
          <cell r="AT480">
            <v>0</v>
          </cell>
          <cell r="AU480">
            <v>-5.8060899999999265</v>
          </cell>
          <cell r="AV480">
            <v>0</v>
          </cell>
          <cell r="AW480">
            <v>-44.207000000000335</v>
          </cell>
          <cell r="AX480">
            <v>0</v>
          </cell>
          <cell r="AY480">
            <v>-30.722900000000664</v>
          </cell>
          <cell r="AZ480">
            <v>-19.380390000000261</v>
          </cell>
          <cell r="BA480">
            <v>-1.8738000000000739</v>
          </cell>
          <cell r="BB480">
            <v>0</v>
          </cell>
          <cell r="BC480">
            <v>0</v>
          </cell>
          <cell r="BD480">
            <v>-1.252400000000307</v>
          </cell>
          <cell r="BE480">
            <v>-390.00370000000112</v>
          </cell>
          <cell r="BF480">
            <v>0</v>
          </cell>
          <cell r="BG480">
            <v>0</v>
          </cell>
          <cell r="BH480">
            <v>-24.660869999999704</v>
          </cell>
          <cell r="BI480">
            <v>-3.5462999999999738</v>
          </cell>
          <cell r="BJ480">
            <v>-104.64600000000792</v>
          </cell>
          <cell r="BK480">
            <v>-10.010099999999966</v>
          </cell>
          <cell r="BL480">
            <v>-51.555199999998877</v>
          </cell>
          <cell r="BM480">
            <v>-12.621419999999489</v>
          </cell>
          <cell r="BN480">
            <v>-56.932000000000698</v>
          </cell>
          <cell r="BO480">
            <v>-46.749269999999342</v>
          </cell>
          <cell r="BP480">
            <v>-49.176300000000992</v>
          </cell>
          <cell r="BQ480">
            <v>-30.106240000000071</v>
          </cell>
          <cell r="BR480">
            <v>-578.8938799998723</v>
          </cell>
          <cell r="BS480">
            <v>-26.610000000000582</v>
          </cell>
          <cell r="BT480">
            <v>-61.677000000003318</v>
          </cell>
          <cell r="BU480">
            <v>-65.260600000001432</v>
          </cell>
          <cell r="BV480">
            <v>-75.483000000000175</v>
          </cell>
          <cell r="BW480">
            <v>-143.3399999999674</v>
          </cell>
          <cell r="BX480">
            <v>-25.048879999999372</v>
          </cell>
          <cell r="BY480">
            <v>-6.0487999999968451</v>
          </cell>
          <cell r="BZ480">
            <v>-21.118000000000393</v>
          </cell>
          <cell r="CA480">
            <v>-47.89799999999741</v>
          </cell>
          <cell r="CB480">
            <v>-59.028700000000754</v>
          </cell>
          <cell r="CC480">
            <v>-25.257899999999609</v>
          </cell>
          <cell r="CD480">
            <v>-22.122999999999593</v>
          </cell>
          <cell r="CE480">
            <v>111.83535300008953</v>
          </cell>
          <cell r="CF480">
            <v>-16.599247000001014</v>
          </cell>
          <cell r="CG480">
            <v>-38.811999999998079</v>
          </cell>
          <cell r="CH480">
            <v>-83.373399999996764</v>
          </cell>
          <cell r="CI480">
            <v>-59.667000000001281</v>
          </cell>
          <cell r="CJ480">
            <v>-107.87399999998161</v>
          </cell>
          <cell r="CK480">
            <v>-15.431999999999789</v>
          </cell>
          <cell r="CL480">
            <v>-71.888899999998102</v>
          </cell>
          <cell r="CM480">
            <v>-26.644100000000435</v>
          </cell>
          <cell r="CN480">
            <v>740.10399999999936</v>
          </cell>
          <cell r="CO480">
            <v>-74.866799999999785</v>
          </cell>
          <cell r="CP480">
            <v>-89.55580000000009</v>
          </cell>
          <cell r="CQ480">
            <v>-43.555399999999281</v>
          </cell>
          <cell r="CR480">
            <v>-707.08992000017315</v>
          </cell>
          <cell r="CS480">
            <v>-18.447499999999309</v>
          </cell>
          <cell r="CT480">
            <v>-63.652000000001863</v>
          </cell>
          <cell r="CU480">
            <v>-115.44400000000314</v>
          </cell>
          <cell r="CV480">
            <v>-43.122199999990698</v>
          </cell>
          <cell r="CW480">
            <v>-106.76900000000023</v>
          </cell>
          <cell r="CX480">
            <v>-22.731999999999971</v>
          </cell>
          <cell r="CY480">
            <v>-66.727600000001985</v>
          </cell>
          <cell r="CZ480">
            <v>-33.541699999999764</v>
          </cell>
          <cell r="DA480">
            <v>-77.80402000000322</v>
          </cell>
          <cell r="DB480">
            <v>-52.506599999998798</v>
          </cell>
          <cell r="DC480">
            <v>-79.798699999999371</v>
          </cell>
          <cell r="DD480">
            <v>-26.544600000001083</v>
          </cell>
          <cell r="DE480">
            <v>-821.93126000004122</v>
          </cell>
          <cell r="DF480">
            <v>-15.506000000000313</v>
          </cell>
          <cell r="DG480">
            <v>-64.840000000000146</v>
          </cell>
          <cell r="DH480">
            <v>-103.41650000000664</v>
          </cell>
          <cell r="DI480">
            <v>-80.484099999994214</v>
          </cell>
          <cell r="DJ480">
            <v>-116.28299999999581</v>
          </cell>
          <cell r="DK480">
            <v>-24.988059999999678</v>
          </cell>
          <cell r="DL480">
            <v>-71.618199999997159</v>
          </cell>
          <cell r="DM480">
            <v>-38.865499999999884</v>
          </cell>
          <cell r="DN480">
            <v>-75.796900000004825</v>
          </cell>
          <cell r="DO480">
            <v>-73.838000000001557</v>
          </cell>
          <cell r="DP480">
            <v>-109.21759999999995</v>
          </cell>
          <cell r="DQ480">
            <v>-47.077400000000125</v>
          </cell>
          <cell r="DR480">
            <v>-1117.6100900000893</v>
          </cell>
          <cell r="DS480">
            <v>-38.637839999999414</v>
          </cell>
          <cell r="DT480">
            <v>227.84999999999854</v>
          </cell>
          <cell r="DU480">
            <v>-98.680599999999686</v>
          </cell>
          <cell r="DV480">
            <v>-100.21499999999651</v>
          </cell>
          <cell r="DW480">
            <v>-110.96300000001793</v>
          </cell>
          <cell r="DX480">
            <v>-21.746869999999944</v>
          </cell>
          <cell r="DY480">
            <v>-293.81100000000151</v>
          </cell>
          <cell r="DZ480">
            <v>-126.72999999999593</v>
          </cell>
          <cell r="EA480">
            <v>-286.3518999999942</v>
          </cell>
          <cell r="EB480">
            <v>-66.836999999999534</v>
          </cell>
          <cell r="EC480">
            <v>-103.91287999999804</v>
          </cell>
          <cell r="ED480">
            <v>-97.574000000000524</v>
          </cell>
        </row>
        <row r="481">
          <cell r="C481" t="str">
            <v>Four Corners</v>
          </cell>
          <cell r="F481">
            <v>-187.67000000001281</v>
          </cell>
          <cell r="G481">
            <v>-364.92999999999302</v>
          </cell>
          <cell r="H481">
            <v>-314.63000000000466</v>
          </cell>
          <cell r="I481">
            <v>-315.5800000000163</v>
          </cell>
          <cell r="J481">
            <v>-163.44000000000233</v>
          </cell>
          <cell r="K481">
            <v>-19.669999999998254</v>
          </cell>
          <cell r="L481">
            <v>-2.3869999999997162</v>
          </cell>
          <cell r="M481">
            <v>3.0799999999999272E-2</v>
          </cell>
          <cell r="N481">
            <v>-32.80699999999888</v>
          </cell>
          <cell r="O481">
            <v>-107.36000000000058</v>
          </cell>
          <cell r="P481">
            <v>-208.02999999999884</v>
          </cell>
          <cell r="Q481">
            <v>-239.75200000000041</v>
          </cell>
          <cell r="R481">
            <v>-1460.6079000001773</v>
          </cell>
          <cell r="S481">
            <v>-101.8849999999984</v>
          </cell>
          <cell r="T481">
            <v>-171.77999999999884</v>
          </cell>
          <cell r="U481">
            <v>-222.17000000001281</v>
          </cell>
          <cell r="V481">
            <v>-286.19000000000233</v>
          </cell>
          <cell r="W481">
            <v>-177.14999999999418</v>
          </cell>
          <cell r="X481">
            <v>-29.497999999999593</v>
          </cell>
          <cell r="Y481">
            <v>7.6630000000000109</v>
          </cell>
          <cell r="Z481">
            <v>-6.7770000000000437</v>
          </cell>
          <cell r="AA481">
            <v>-15.377899999999499</v>
          </cell>
          <cell r="AB481">
            <v>-168.3700000000099</v>
          </cell>
          <cell r="AC481">
            <v>-208.08599999999569</v>
          </cell>
          <cell r="AD481">
            <v>-80.98700000000099</v>
          </cell>
          <cell r="AE481">
            <v>-1296.1868899998954</v>
          </cell>
          <cell r="AF481">
            <v>-21.01299999999901</v>
          </cell>
          <cell r="AG481">
            <v>-81.020000000004075</v>
          </cell>
          <cell r="AH481">
            <v>-141.10499999999593</v>
          </cell>
          <cell r="AI481">
            <v>-459.22000000000116</v>
          </cell>
          <cell r="AJ481">
            <v>-96.630000000004657</v>
          </cell>
          <cell r="AK481">
            <v>-3.8150000000005093</v>
          </cell>
          <cell r="AL481">
            <v>1.0662000000002081</v>
          </cell>
          <cell r="AM481">
            <v>-6.0098299999999654</v>
          </cell>
          <cell r="AN481">
            <v>-16.136259999999993</v>
          </cell>
          <cell r="AO481">
            <v>-121.77500000000873</v>
          </cell>
          <cell r="AP481">
            <v>-222.88500000000931</v>
          </cell>
          <cell r="AQ481">
            <v>-127.64400000000023</v>
          </cell>
          <cell r="AR481">
            <v>-1469.3258999998216</v>
          </cell>
          <cell r="AS481">
            <v>-259.34399999999732</v>
          </cell>
          <cell r="AT481">
            <v>-95.139999999984866</v>
          </cell>
          <cell r="AU481">
            <v>-198.64000000001397</v>
          </cell>
          <cell r="AV481">
            <v>-335.88999999998487</v>
          </cell>
          <cell r="AW481">
            <v>-66.134999999994761</v>
          </cell>
          <cell r="AX481">
            <v>-17.756999999999607</v>
          </cell>
          <cell r="AY481">
            <v>-14.690399999999499</v>
          </cell>
          <cell r="AZ481">
            <v>-4.7766999999998916</v>
          </cell>
          <cell r="BA481">
            <v>-1.8737999999999602</v>
          </cell>
          <cell r="BB481">
            <v>-132.89199999999983</v>
          </cell>
          <cell r="BC481">
            <v>-162.25</v>
          </cell>
          <cell r="BD481">
            <v>-179.93699999999808</v>
          </cell>
          <cell r="BE481">
            <v>-766.082039999892</v>
          </cell>
          <cell r="BF481">
            <v>-136.95900000000256</v>
          </cell>
          <cell r="BG481">
            <v>-109.29000000000815</v>
          </cell>
          <cell r="BH481">
            <v>-101</v>
          </cell>
          <cell r="BI481">
            <v>-129.94400000000314</v>
          </cell>
          <cell r="BJ481">
            <v>-34.921999999998661</v>
          </cell>
          <cell r="BK481">
            <v>-18.424299999999675</v>
          </cell>
          <cell r="BL481">
            <v>-35.454099999999926</v>
          </cell>
          <cell r="BM481">
            <v>-5.7768599999999992</v>
          </cell>
          <cell r="BN481">
            <v>-1.8737800000000107</v>
          </cell>
          <cell r="BO481">
            <v>-55.557999999997264</v>
          </cell>
          <cell r="BP481">
            <v>-107.83399999999529</v>
          </cell>
          <cell r="BQ481">
            <v>-29.046000000000276</v>
          </cell>
          <cell r="BR481">
            <v>-389.373799999943</v>
          </cell>
          <cell r="BS481">
            <v>-7.7282000000000153</v>
          </cell>
          <cell r="BT481">
            <v>-65.236000000004424</v>
          </cell>
          <cell r="BU481">
            <v>-21.209999999999127</v>
          </cell>
          <cell r="BV481">
            <v>-21.88300000000163</v>
          </cell>
          <cell r="BW481">
            <v>-21.788000000000466</v>
          </cell>
          <cell r="BX481">
            <v>-4.6199999999989814</v>
          </cell>
          <cell r="BY481">
            <v>-31.483200000000124</v>
          </cell>
          <cell r="BZ481">
            <v>-30.399100000000089</v>
          </cell>
          <cell r="CA481">
            <v>-5.8642999999997301</v>
          </cell>
          <cell r="CB481">
            <v>-18.213999999999942</v>
          </cell>
          <cell r="CC481">
            <v>-99.782999999995809</v>
          </cell>
          <cell r="CD481">
            <v>-61.165000000000873</v>
          </cell>
          <cell r="CE481">
            <v>-386.01949999993667</v>
          </cell>
          <cell r="CF481">
            <v>-14.805199999999786</v>
          </cell>
          <cell r="CG481">
            <v>-72.915000000000873</v>
          </cell>
          <cell r="CH481">
            <v>-15.344000000004598</v>
          </cell>
          <cell r="CI481">
            <v>-18.077999999997701</v>
          </cell>
          <cell r="CJ481">
            <v>-17.895000000000437</v>
          </cell>
          <cell r="CK481">
            <v>-16.855999999999767</v>
          </cell>
          <cell r="CL481">
            <v>-30.966100000000097</v>
          </cell>
          <cell r="CM481">
            <v>-16.640699999999924</v>
          </cell>
          <cell r="CN481">
            <v>-5.6901000000000295</v>
          </cell>
          <cell r="CO481">
            <v>-26.572000000000116</v>
          </cell>
          <cell r="CP481">
            <v>-118.36299999999756</v>
          </cell>
          <cell r="CQ481">
            <v>-31.894400000000132</v>
          </cell>
          <cell r="CR481">
            <v>-319.04435000001104</v>
          </cell>
          <cell r="CS481">
            <v>-10.884099999999762</v>
          </cell>
          <cell r="CT481">
            <v>-42.216000000000349</v>
          </cell>
          <cell r="CU481">
            <v>-67.927999999999884</v>
          </cell>
          <cell r="CV481">
            <v>-9.7919999999994616</v>
          </cell>
          <cell r="CW481">
            <v>-27.872999999999593</v>
          </cell>
          <cell r="CX481">
            <v>-1.589799999999741</v>
          </cell>
          <cell r="CY481">
            <v>-18.571500000000015</v>
          </cell>
          <cell r="CZ481">
            <v>-20.019800000000032</v>
          </cell>
          <cell r="DA481">
            <v>-13.961150000000089</v>
          </cell>
          <cell r="DB481">
            <v>-19.835999999999331</v>
          </cell>
          <cell r="DC481">
            <v>-42.205999999998312</v>
          </cell>
          <cell r="DD481">
            <v>-44.167000000000371</v>
          </cell>
          <cell r="DE481">
            <v>-243.06245100003434</v>
          </cell>
          <cell r="DF481">
            <v>-14.602300000000014</v>
          </cell>
          <cell r="DG481">
            <v>-37.804000000003725</v>
          </cell>
          <cell r="DH481">
            <v>-48.996000000006461</v>
          </cell>
          <cell r="DI481">
            <v>-13.898999999999432</v>
          </cell>
          <cell r="DJ481">
            <v>-27.139999999999418</v>
          </cell>
          <cell r="DK481">
            <v>0</v>
          </cell>
          <cell r="DL481">
            <v>-20.325599999999667</v>
          </cell>
          <cell r="DM481">
            <v>-6.2525000000000546</v>
          </cell>
          <cell r="DN481">
            <v>-0.60205099999999589</v>
          </cell>
          <cell r="DO481">
            <v>-15.579600000000028</v>
          </cell>
          <cell r="DP481">
            <v>-42.938000000000102</v>
          </cell>
          <cell r="DQ481">
            <v>-14.923399999999674</v>
          </cell>
          <cell r="DR481">
            <v>-521.47299999999814</v>
          </cell>
          <cell r="DS481">
            <v>-19.03899999999976</v>
          </cell>
          <cell r="DT481">
            <v>-48.664000000004307</v>
          </cell>
          <cell r="DU481">
            <v>-62.190999999998894</v>
          </cell>
          <cell r="DV481">
            <v>61.402000000001863</v>
          </cell>
          <cell r="DW481">
            <v>-45.42699999999968</v>
          </cell>
          <cell r="DX481">
            <v>-28.093999999999141</v>
          </cell>
          <cell r="DY481">
            <v>-5.7319999999999709</v>
          </cell>
          <cell r="DZ481">
            <v>-48.361799999999675</v>
          </cell>
          <cell r="EA481">
            <v>-237.54420000000027</v>
          </cell>
          <cell r="EB481">
            <v>-6.6060000000034051</v>
          </cell>
          <cell r="EC481">
            <v>-61.677999999999884</v>
          </cell>
          <cell r="ED481">
            <v>-19.538000000000466</v>
          </cell>
        </row>
        <row r="482">
          <cell r="C482" t="str">
            <v>Mid Columbia</v>
          </cell>
          <cell r="F482">
            <v>-44.803300000000036</v>
          </cell>
          <cell r="G482">
            <v>-13.622299999999996</v>
          </cell>
          <cell r="H482">
            <v>0</v>
          </cell>
          <cell r="I482">
            <v>-388.64999999999418</v>
          </cell>
          <cell r="J482">
            <v>-425.46000000002095</v>
          </cell>
          <cell r="K482">
            <v>-651.26000000000931</v>
          </cell>
          <cell r="L482">
            <v>-105.75999999999476</v>
          </cell>
          <cell r="M482">
            <v>-281.55999999999767</v>
          </cell>
          <cell r="N482">
            <v>-156.77300000000105</v>
          </cell>
          <cell r="O482">
            <v>-62.79700000000048</v>
          </cell>
          <cell r="P482">
            <v>-60.179000000000087</v>
          </cell>
          <cell r="Q482">
            <v>-62.274999999999636</v>
          </cell>
          <cell r="R482">
            <v>-2010.062399999937</v>
          </cell>
          <cell r="S482">
            <v>0</v>
          </cell>
          <cell r="T482">
            <v>-10.484000000000378</v>
          </cell>
          <cell r="U482">
            <v>-60.55000000000291</v>
          </cell>
          <cell r="V482">
            <v>-469.69999999998254</v>
          </cell>
          <cell r="W482">
            <v>-355.65999999997439</v>
          </cell>
          <cell r="X482">
            <v>-279.47999999998137</v>
          </cell>
          <cell r="Y482">
            <v>-119.29000000000815</v>
          </cell>
          <cell r="Z482">
            <v>-423.5</v>
          </cell>
          <cell r="AA482">
            <v>-206.97500000000582</v>
          </cell>
          <cell r="AB482">
            <v>-39.885399999999208</v>
          </cell>
          <cell r="AC482">
            <v>-29.356999999999971</v>
          </cell>
          <cell r="AD482">
            <v>-15.181000000000495</v>
          </cell>
          <cell r="AE482">
            <v>-1750.3390000000363</v>
          </cell>
          <cell r="AF482">
            <v>-3.3209999999962747</v>
          </cell>
          <cell r="AG482">
            <v>-5.1600000000034925</v>
          </cell>
          <cell r="AH482">
            <v>-93.773999999997613</v>
          </cell>
          <cell r="AI482">
            <v>-149.58999999999651</v>
          </cell>
          <cell r="AJ482">
            <v>-377.68999999997322</v>
          </cell>
          <cell r="AK482">
            <v>-525.38999999998487</v>
          </cell>
          <cell r="AL482">
            <v>-88.335999999995693</v>
          </cell>
          <cell r="AM482">
            <v>-298.68999999998778</v>
          </cell>
          <cell r="AN482">
            <v>-147.62900000000081</v>
          </cell>
          <cell r="AO482">
            <v>-45.440999999998894</v>
          </cell>
          <cell r="AP482">
            <v>-11.190999999998894</v>
          </cell>
          <cell r="AQ482">
            <v>-4.1269999999985885</v>
          </cell>
          <cell r="AR482">
            <v>-1771.6659999999683</v>
          </cell>
          <cell r="AS482">
            <v>-29.801999999996042</v>
          </cell>
          <cell r="AT482">
            <v>-24.149999999994179</v>
          </cell>
          <cell r="AU482">
            <v>-70.159999999996217</v>
          </cell>
          <cell r="AV482">
            <v>-98.723999999994703</v>
          </cell>
          <cell r="AW482">
            <v>-506.5</v>
          </cell>
          <cell r="AX482">
            <v>-413.11999999999534</v>
          </cell>
          <cell r="AY482">
            <v>-57.680000000007567</v>
          </cell>
          <cell r="AZ482">
            <v>-286.8700000000099</v>
          </cell>
          <cell r="BA482">
            <v>-155.33699999999953</v>
          </cell>
          <cell r="BB482">
            <v>-99.648000000001048</v>
          </cell>
          <cell r="BC482">
            <v>-17.898000000001048</v>
          </cell>
          <cell r="BD482">
            <v>-11.776999999994587</v>
          </cell>
          <cell r="BE482">
            <v>-2654.3759999994654</v>
          </cell>
          <cell r="BF482">
            <v>-1.0999999999912689</v>
          </cell>
          <cell r="BG482">
            <v>-70.019999999996799</v>
          </cell>
          <cell r="BH482">
            <v>-346.95999999999185</v>
          </cell>
          <cell r="BI482">
            <v>-381.17999999999302</v>
          </cell>
          <cell r="BJ482">
            <v>-380.5</v>
          </cell>
          <cell r="BK482">
            <v>-106.88000000000466</v>
          </cell>
          <cell r="BL482">
            <v>21.279999999998836</v>
          </cell>
          <cell r="BM482">
            <v>-309.80999999999767</v>
          </cell>
          <cell r="BN482">
            <v>-137.89100000000326</v>
          </cell>
          <cell r="BO482">
            <v>-372.625</v>
          </cell>
          <cell r="BP482">
            <v>-438.23000000001048</v>
          </cell>
          <cell r="BQ482">
            <v>-130.45999999999185</v>
          </cell>
          <cell r="BR482">
            <v>-2885.4980000001378</v>
          </cell>
          <cell r="BS482">
            <v>-244.29999999998836</v>
          </cell>
          <cell r="BT482">
            <v>-80</v>
          </cell>
          <cell r="BU482">
            <v>-512.07000000000698</v>
          </cell>
          <cell r="BV482">
            <v>-464.65000000002328</v>
          </cell>
          <cell r="BW482">
            <v>-387.65000000002328</v>
          </cell>
          <cell r="BX482">
            <v>-128.38000000000466</v>
          </cell>
          <cell r="BY482">
            <v>-40.320000000006985</v>
          </cell>
          <cell r="BZ482">
            <v>-333.5</v>
          </cell>
          <cell r="CA482">
            <v>-141.65200000000186</v>
          </cell>
          <cell r="CB482">
            <v>-277.80000000000291</v>
          </cell>
          <cell r="CC482">
            <v>-186.42600000000675</v>
          </cell>
          <cell r="CD482">
            <v>-88.75</v>
          </cell>
          <cell r="CE482">
            <v>-2916.87099999981</v>
          </cell>
          <cell r="CF482">
            <v>-206.75999999998021</v>
          </cell>
          <cell r="CG482">
            <v>-147.375</v>
          </cell>
          <cell r="CH482">
            <v>-299.09999999999127</v>
          </cell>
          <cell r="CI482">
            <v>-363.61999999999534</v>
          </cell>
          <cell r="CJ482">
            <v>-348.79999999993015</v>
          </cell>
          <cell r="CK482">
            <v>-168.37099999999919</v>
          </cell>
          <cell r="CL482">
            <v>-40.414999999993597</v>
          </cell>
          <cell r="CM482">
            <v>-328.76000000000931</v>
          </cell>
          <cell r="CN482">
            <v>-129.625</v>
          </cell>
          <cell r="CO482">
            <v>-354.375</v>
          </cell>
          <cell r="CP482">
            <v>-414.13000000000466</v>
          </cell>
          <cell r="CQ482">
            <v>-115.54000000000815</v>
          </cell>
          <cell r="CR482">
            <v>-3097.9129999997094</v>
          </cell>
          <cell r="CS482">
            <v>-189.20999999999185</v>
          </cell>
          <cell r="CT482">
            <v>-104.73000000001048</v>
          </cell>
          <cell r="CU482">
            <v>-371.58999999999651</v>
          </cell>
          <cell r="CV482">
            <v>-387.30000000001746</v>
          </cell>
          <cell r="CW482">
            <v>-354.15000000002328</v>
          </cell>
          <cell r="CX482">
            <v>-154.83000000000175</v>
          </cell>
          <cell r="CY482">
            <v>-81.570000000006985</v>
          </cell>
          <cell r="CZ482">
            <v>-325.30000000001746</v>
          </cell>
          <cell r="DA482">
            <v>-164.49700000000303</v>
          </cell>
          <cell r="DB482">
            <v>-338.97599999999511</v>
          </cell>
          <cell r="DC482">
            <v>-421.5</v>
          </cell>
          <cell r="DD482">
            <v>-204.26000000000931</v>
          </cell>
          <cell r="DE482">
            <v>-3270.3070000000298</v>
          </cell>
          <cell r="DF482">
            <v>-222.61999999999534</v>
          </cell>
          <cell r="DG482">
            <v>-123.79000000000815</v>
          </cell>
          <cell r="DH482">
            <v>-449.71000000002095</v>
          </cell>
          <cell r="DI482">
            <v>-423.27999999999884</v>
          </cell>
          <cell r="DJ482">
            <v>-367.65000000002328</v>
          </cell>
          <cell r="DK482">
            <v>-170.62900000000081</v>
          </cell>
          <cell r="DL482">
            <v>-88.329999999987194</v>
          </cell>
          <cell r="DM482">
            <v>-326.04999999998836</v>
          </cell>
          <cell r="DN482">
            <v>-164.86799999999494</v>
          </cell>
          <cell r="DO482">
            <v>-346.91999999999825</v>
          </cell>
          <cell r="DP482">
            <v>-440.94999999998254</v>
          </cell>
          <cell r="DQ482">
            <v>-145.51000000000931</v>
          </cell>
          <cell r="DR482">
            <v>-2742.9559999997728</v>
          </cell>
          <cell r="DS482">
            <v>-349.86000000001513</v>
          </cell>
          <cell r="DT482">
            <v>1599.6900000000023</v>
          </cell>
          <cell r="DU482">
            <v>-439.44000000000233</v>
          </cell>
          <cell r="DV482">
            <v>-698.17999999999302</v>
          </cell>
          <cell r="DW482">
            <v>-265.30000000004657</v>
          </cell>
          <cell r="DX482">
            <v>-266.05999999999767</v>
          </cell>
          <cell r="DY482">
            <v>-356.90500000001339</v>
          </cell>
          <cell r="DZ482">
            <v>-567.16000000000349</v>
          </cell>
          <cell r="EA482">
            <v>-378.47599999999511</v>
          </cell>
          <cell r="EB482">
            <v>-362.99499999999534</v>
          </cell>
          <cell r="EC482">
            <v>-382.23999999999069</v>
          </cell>
          <cell r="ED482">
            <v>-276.02999999999884</v>
          </cell>
        </row>
        <row r="483">
          <cell r="C483" t="str">
            <v>Mona</v>
          </cell>
          <cell r="F483">
            <v>-5.0778000000000247</v>
          </cell>
          <cell r="G483">
            <v>0</v>
          </cell>
          <cell r="H483">
            <v>-87.340000000011059</v>
          </cell>
          <cell r="I483">
            <v>-21.506000000001222</v>
          </cell>
          <cell r="J483">
            <v>-5.6820000000006985</v>
          </cell>
          <cell r="K483">
            <v>-0.32940000000007785</v>
          </cell>
          <cell r="L483">
            <v>0</v>
          </cell>
          <cell r="M483">
            <v>0</v>
          </cell>
          <cell r="N483">
            <v>-1.2135099999999852</v>
          </cell>
          <cell r="O483">
            <v>-12.253000000000611</v>
          </cell>
          <cell r="P483">
            <v>-5.7469999999993888</v>
          </cell>
          <cell r="Q483">
            <v>-7.3985999999995329</v>
          </cell>
          <cell r="R483">
            <v>-107.21632999999565</v>
          </cell>
          <cell r="S483">
            <v>-8.5334000000002561</v>
          </cell>
          <cell r="T483">
            <v>0</v>
          </cell>
          <cell r="U483">
            <v>-11.262299999999868</v>
          </cell>
          <cell r="V483">
            <v>-64.343999999999141</v>
          </cell>
          <cell r="W483">
            <v>0</v>
          </cell>
          <cell r="X483">
            <v>-7.7330000000017662E-2</v>
          </cell>
          <cell r="Y483">
            <v>0</v>
          </cell>
          <cell r="Z483">
            <v>0</v>
          </cell>
          <cell r="AA483">
            <v>0</v>
          </cell>
          <cell r="AB483">
            <v>-5.9200000000000728</v>
          </cell>
          <cell r="AC483">
            <v>-1.2001999999997679</v>
          </cell>
          <cell r="AD483">
            <v>-15.879100000000108</v>
          </cell>
          <cell r="AE483">
            <v>-45.009611999994377</v>
          </cell>
          <cell r="AF483">
            <v>-0.74150000000008731</v>
          </cell>
          <cell r="AG483">
            <v>-7.4914000000003398</v>
          </cell>
          <cell r="AH483">
            <v>-3.419999999999618</v>
          </cell>
          <cell r="AI483">
            <v>-16.489359999999579</v>
          </cell>
          <cell r="AJ483">
            <v>-8.1941999999999098</v>
          </cell>
          <cell r="AK483">
            <v>0</v>
          </cell>
          <cell r="AL483">
            <v>0</v>
          </cell>
          <cell r="AM483">
            <v>-2.0098000000000127</v>
          </cell>
          <cell r="AN483">
            <v>0</v>
          </cell>
          <cell r="AO483">
            <v>-4.7869000000000597</v>
          </cell>
          <cell r="AP483">
            <v>-0.82765199999994365</v>
          </cell>
          <cell r="AQ483">
            <v>-1.0487999999995736</v>
          </cell>
          <cell r="AR483">
            <v>-36.700769999995828</v>
          </cell>
          <cell r="AS483">
            <v>-5.0014000000001033</v>
          </cell>
          <cell r="AT483">
            <v>-5.048439999999573</v>
          </cell>
          <cell r="AU483">
            <v>0</v>
          </cell>
          <cell r="AV483">
            <v>-20.812600000000202</v>
          </cell>
          <cell r="AW483">
            <v>0</v>
          </cell>
          <cell r="AX483">
            <v>0</v>
          </cell>
          <cell r="AY483">
            <v>-0.54633000000001175</v>
          </cell>
          <cell r="AZ483">
            <v>0</v>
          </cell>
          <cell r="BA483">
            <v>0</v>
          </cell>
          <cell r="BB483">
            <v>-5.2920000000003711</v>
          </cell>
          <cell r="BC483">
            <v>0</v>
          </cell>
          <cell r="BD483">
            <v>0</v>
          </cell>
          <cell r="BE483">
            <v>67.430743500000972</v>
          </cell>
          <cell r="BF483">
            <v>0</v>
          </cell>
          <cell r="BG483">
            <v>-1.1999999999999886</v>
          </cell>
          <cell r="BH483">
            <v>72.109900000000152</v>
          </cell>
          <cell r="BI483">
            <v>-0.17300000000000182</v>
          </cell>
          <cell r="BJ483">
            <v>-0.20373550000000762</v>
          </cell>
          <cell r="BK483">
            <v>-1.2000009999999861</v>
          </cell>
          <cell r="BL483">
            <v>0</v>
          </cell>
          <cell r="BM483">
            <v>0</v>
          </cell>
          <cell r="BN483">
            <v>-0.70240000000001146</v>
          </cell>
          <cell r="BO483">
            <v>-1.200019999999995</v>
          </cell>
          <cell r="BP483">
            <v>0</v>
          </cell>
          <cell r="BQ483">
            <v>0</v>
          </cell>
          <cell r="BR483">
            <v>-2.3575699999996687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-2.116730000000004</v>
          </cell>
          <cell r="CA483">
            <v>0</v>
          </cell>
          <cell r="CB483">
            <v>0</v>
          </cell>
          <cell r="CC483">
            <v>0</v>
          </cell>
          <cell r="CD483">
            <v>-0.24084000000000572</v>
          </cell>
          <cell r="CE483">
            <v>2.0273950000000696</v>
          </cell>
          <cell r="CF483">
            <v>-0.27260499999999865</v>
          </cell>
          <cell r="CG483">
            <v>0</v>
          </cell>
          <cell r="CH483">
            <v>0</v>
          </cell>
          <cell r="CI483">
            <v>0</v>
          </cell>
          <cell r="CJ483">
            <v>-0.69999999999999574</v>
          </cell>
          <cell r="CK483">
            <v>0</v>
          </cell>
          <cell r="CL483">
            <v>0</v>
          </cell>
          <cell r="CM483">
            <v>0</v>
          </cell>
          <cell r="CN483">
            <v>3</v>
          </cell>
          <cell r="CO483">
            <v>0</v>
          </cell>
          <cell r="CP483">
            <v>0</v>
          </cell>
          <cell r="CQ483">
            <v>0</v>
          </cell>
          <cell r="CR483">
            <v>-9.2771900000007008</v>
          </cell>
          <cell r="CS483">
            <v>0</v>
          </cell>
          <cell r="CT483">
            <v>0</v>
          </cell>
          <cell r="CU483">
            <v>-1.6772999999998319</v>
          </cell>
          <cell r="CV483">
            <v>0</v>
          </cell>
          <cell r="CW483">
            <v>-0.69998999999998546</v>
          </cell>
          <cell r="CX483">
            <v>-3.7299799999999976</v>
          </cell>
          <cell r="CY483">
            <v>0</v>
          </cell>
          <cell r="CZ483">
            <v>0</v>
          </cell>
          <cell r="DA483">
            <v>-3</v>
          </cell>
          <cell r="DB483">
            <v>-0.16991999999999052</v>
          </cell>
          <cell r="DC483">
            <v>0</v>
          </cell>
          <cell r="DD483">
            <v>0</v>
          </cell>
          <cell r="DE483">
            <v>-13.526020999999673</v>
          </cell>
          <cell r="DF483">
            <v>-1.2000010000000003</v>
          </cell>
          <cell r="DG483">
            <v>-0.65301999999996951</v>
          </cell>
          <cell r="DH483">
            <v>-9.5498000000000047</v>
          </cell>
          <cell r="DI483">
            <v>0</v>
          </cell>
          <cell r="DJ483">
            <v>-0.70000000000001705</v>
          </cell>
          <cell r="DK483">
            <v>0</v>
          </cell>
          <cell r="DL483">
            <v>0</v>
          </cell>
          <cell r="DM483">
            <v>0</v>
          </cell>
          <cell r="DN483">
            <v>-1.4231999999999516</v>
          </cell>
          <cell r="DO483">
            <v>0</v>
          </cell>
          <cell r="DP483">
            <v>0</v>
          </cell>
          <cell r="DQ483">
            <v>0</v>
          </cell>
          <cell r="DR483">
            <v>-14.532164000001103</v>
          </cell>
          <cell r="DS483">
            <v>0</v>
          </cell>
          <cell r="DT483">
            <v>0</v>
          </cell>
          <cell r="DU483">
            <v>-5.1049600000001192</v>
          </cell>
          <cell r="DV483">
            <v>0</v>
          </cell>
          <cell r="DW483">
            <v>-0.85022000000003572</v>
          </cell>
          <cell r="DX483">
            <v>0</v>
          </cell>
          <cell r="DY483">
            <v>0</v>
          </cell>
          <cell r="DZ483">
            <v>-3.990760000000023</v>
          </cell>
          <cell r="EA483">
            <v>0</v>
          </cell>
          <cell r="EB483">
            <v>-2.5532799999999725</v>
          </cell>
          <cell r="EC483">
            <v>-2.0329440000000005</v>
          </cell>
          <cell r="ED483">
            <v>0</v>
          </cell>
        </row>
        <row r="484">
          <cell r="C484" t="str">
            <v>Palo Verde</v>
          </cell>
          <cell r="F484">
            <v>-20.428200000000288</v>
          </cell>
          <cell r="G484">
            <v>-38.585999999999331</v>
          </cell>
          <cell r="H484">
            <v>-107.60599999999977</v>
          </cell>
          <cell r="I484">
            <v>0</v>
          </cell>
          <cell r="J484">
            <v>-0.58230000000003201</v>
          </cell>
          <cell r="K484">
            <v>0</v>
          </cell>
          <cell r="L484">
            <v>12.043000000005122</v>
          </cell>
          <cell r="M484">
            <v>-74.726999999998952</v>
          </cell>
          <cell r="N484">
            <v>-15.461000000010245</v>
          </cell>
          <cell r="O484">
            <v>-31.576000000000931</v>
          </cell>
          <cell r="P484">
            <v>-51.69999999999709</v>
          </cell>
          <cell r="Q484">
            <v>-104.6160000000018</v>
          </cell>
          <cell r="R484">
            <v>-166.22672999987844</v>
          </cell>
          <cell r="S484">
            <v>-15.100000000005821</v>
          </cell>
          <cell r="T484">
            <v>-83.80000000000291</v>
          </cell>
          <cell r="U484">
            <v>-38.360000000000582</v>
          </cell>
          <cell r="V484">
            <v>-12.179999999993015</v>
          </cell>
          <cell r="W484">
            <v>-7.5439999999944121</v>
          </cell>
          <cell r="X484">
            <v>-2.1929999999993015</v>
          </cell>
          <cell r="Y484">
            <v>0</v>
          </cell>
          <cell r="Z484">
            <v>0</v>
          </cell>
          <cell r="AA484">
            <v>0</v>
          </cell>
          <cell r="AB484">
            <v>-0.70995999999999526</v>
          </cell>
          <cell r="AC484">
            <v>-3.4661200000000463</v>
          </cell>
          <cell r="AD484">
            <v>-2.8736499999999978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C485" t="str">
            <v>SP15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C486" t="str">
            <v>Emergency Purchases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F488">
            <v>-257.97930000000633</v>
          </cell>
          <cell r="G488">
            <v>-423.36180000001332</v>
          </cell>
          <cell r="H488">
            <v>-557.82200000004377</v>
          </cell>
          <cell r="I488">
            <v>-736.49149999988731</v>
          </cell>
          <cell r="J488">
            <v>-596.85470000014175</v>
          </cell>
          <cell r="K488">
            <v>-673.25952000005054</v>
          </cell>
          <cell r="L488">
            <v>-136.78490000002785</v>
          </cell>
          <cell r="M488">
            <v>-405.79850000003353</v>
          </cell>
          <cell r="N488">
            <v>-215.92437000002246</v>
          </cell>
          <cell r="O488">
            <v>-213.98600000000442</v>
          </cell>
          <cell r="P488">
            <v>-325.65600000001723</v>
          </cell>
          <cell r="Q488">
            <v>-414.04160000002594</v>
          </cell>
          <cell r="R488">
            <v>-3900.4865349996835</v>
          </cell>
          <cell r="S488">
            <v>-125.51840000000084</v>
          </cell>
          <cell r="T488">
            <v>-266.06400000001304</v>
          </cell>
          <cell r="U488">
            <v>-333.64210500003537</v>
          </cell>
          <cell r="V488">
            <v>-834.33390000002692</v>
          </cell>
          <cell r="W488">
            <v>-549.42201000009663</v>
          </cell>
          <cell r="X488">
            <v>-326.29132999991998</v>
          </cell>
          <cell r="Y488">
            <v>-123.78659999999218</v>
          </cell>
          <cell r="Z488">
            <v>-503.9083999999857</v>
          </cell>
          <cell r="AA488">
            <v>-248.15836000001582</v>
          </cell>
          <cell r="AB488">
            <v>-214.88536000001477</v>
          </cell>
          <cell r="AC488">
            <v>-242.10932000001776</v>
          </cell>
          <cell r="AD488">
            <v>-132.36674999999377</v>
          </cell>
          <cell r="AE488">
            <v>-3115.478048000019</v>
          </cell>
          <cell r="AF488">
            <v>-25.075500000006286</v>
          </cell>
          <cell r="AG488">
            <v>-93.671400000021094</v>
          </cell>
          <cell r="AH488">
            <v>-241.21226600001683</v>
          </cell>
          <cell r="AI488">
            <v>-625.29936000000453</v>
          </cell>
          <cell r="AJ488">
            <v>-482.51419999991776</v>
          </cell>
          <cell r="AK488">
            <v>-534.25035999997635</v>
          </cell>
          <cell r="AL488">
            <v>-91.030299999998533</v>
          </cell>
          <cell r="AM488">
            <v>-316.74844999999914</v>
          </cell>
          <cell r="AN488">
            <v>-165.94986000000063</v>
          </cell>
          <cell r="AO488">
            <v>-172.00289999999222</v>
          </cell>
          <cell r="AP488">
            <v>-234.90365200000815</v>
          </cell>
          <cell r="AQ488">
            <v>-132.81979999999749</v>
          </cell>
          <cell r="AR488">
            <v>-3380.9352500000969</v>
          </cell>
          <cell r="AS488">
            <v>-294.14740000001621</v>
          </cell>
          <cell r="AT488">
            <v>-124.33843999996316</v>
          </cell>
          <cell r="AU488">
            <v>-274.60608999998658</v>
          </cell>
          <cell r="AV488">
            <v>-455.42659999997704</v>
          </cell>
          <cell r="AW488">
            <v>-616.84199999994598</v>
          </cell>
          <cell r="AX488">
            <v>-430.87699999999313</v>
          </cell>
          <cell r="AY488">
            <v>-103.63963000000513</v>
          </cell>
          <cell r="AZ488">
            <v>-311.02709000000323</v>
          </cell>
          <cell r="BA488">
            <v>-159.08460000000196</v>
          </cell>
          <cell r="BB488">
            <v>-237.83200000000943</v>
          </cell>
          <cell r="BC488">
            <v>-180.1480000000156</v>
          </cell>
          <cell r="BD488">
            <v>-192.96639999999024</v>
          </cell>
          <cell r="BE488">
            <v>-3743.0309965005144</v>
          </cell>
          <cell r="BF488">
            <v>-138.05899999999383</v>
          </cell>
          <cell r="BG488">
            <v>-180.50999999998021</v>
          </cell>
          <cell r="BH488">
            <v>-400.510970000003</v>
          </cell>
          <cell r="BI488">
            <v>-514.84330000000773</v>
          </cell>
          <cell r="BJ488">
            <v>-520.27173550007865</v>
          </cell>
          <cell r="BK488">
            <v>-136.51440100000036</v>
          </cell>
          <cell r="BL488">
            <v>-65.729300000006333</v>
          </cell>
          <cell r="BM488">
            <v>-328.20827999999165</v>
          </cell>
          <cell r="BN488">
            <v>-197.39917999999307</v>
          </cell>
          <cell r="BO488">
            <v>-476.13229000000865</v>
          </cell>
          <cell r="BP488">
            <v>-595.24030000000494</v>
          </cell>
          <cell r="BQ488">
            <v>-189.61223999998765</v>
          </cell>
          <cell r="BR488">
            <v>-3856.1232500001788</v>
          </cell>
          <cell r="BS488">
            <v>-278.63819999998668</v>
          </cell>
          <cell r="BT488">
            <v>-206.91300000002957</v>
          </cell>
          <cell r="BU488">
            <v>-598.54060000006575</v>
          </cell>
          <cell r="BV488">
            <v>-562.01600000006147</v>
          </cell>
          <cell r="BW488">
            <v>-552.77800000004936</v>
          </cell>
          <cell r="BX488">
            <v>-158.0488800000021</v>
          </cell>
          <cell r="BY488">
            <v>-77.852000000013504</v>
          </cell>
          <cell r="BZ488">
            <v>-387.13382999999158</v>
          </cell>
          <cell r="CA488">
            <v>-195.414300000004</v>
          </cell>
          <cell r="CB488">
            <v>-355.04270000000542</v>
          </cell>
          <cell r="CC488">
            <v>-311.46689999999944</v>
          </cell>
          <cell r="CD488">
            <v>-172.27883999998448</v>
          </cell>
          <cell r="CE488">
            <v>-3189.0277519999072</v>
          </cell>
          <cell r="CF488">
            <v>-238.43705199996475</v>
          </cell>
          <cell r="CG488">
            <v>-259.1020000000135</v>
          </cell>
          <cell r="CH488">
            <v>-397.8173999999708</v>
          </cell>
          <cell r="CI488">
            <v>-441.36499999999069</v>
          </cell>
          <cell r="CJ488">
            <v>-475.26899999985471</v>
          </cell>
          <cell r="CK488">
            <v>-200.65899999999965</v>
          </cell>
          <cell r="CL488">
            <v>-143.26999999998952</v>
          </cell>
          <cell r="CM488">
            <v>-372.04480000000331</v>
          </cell>
          <cell r="CN488">
            <v>607.78889999999956</v>
          </cell>
          <cell r="CO488">
            <v>-455.81380000000354</v>
          </cell>
          <cell r="CP488">
            <v>-622.04880000001867</v>
          </cell>
          <cell r="CQ488">
            <v>-190.98979999998119</v>
          </cell>
          <cell r="CR488">
            <v>-4133.3244600007311</v>
          </cell>
          <cell r="CS488">
            <v>-218.54159999999683</v>
          </cell>
          <cell r="CT488">
            <v>-210.59799999999814</v>
          </cell>
          <cell r="CU488">
            <v>-556.63929999998072</v>
          </cell>
          <cell r="CV488">
            <v>-440.21420000001672</v>
          </cell>
          <cell r="CW488">
            <v>-489.49199000012595</v>
          </cell>
          <cell r="CX488">
            <v>-182.88177999999607</v>
          </cell>
          <cell r="CY488">
            <v>-166.8691000000108</v>
          </cell>
          <cell r="CZ488">
            <v>-378.86150000002817</v>
          </cell>
          <cell r="DA488">
            <v>-259.26217000000179</v>
          </cell>
          <cell r="DB488">
            <v>-411.48851999998442</v>
          </cell>
          <cell r="DC488">
            <v>-543.50469999999041</v>
          </cell>
          <cell r="DD488">
            <v>-274.97160000001895</v>
          </cell>
          <cell r="DE488">
            <v>-4348.8267319998704</v>
          </cell>
          <cell r="DF488">
            <v>-253.92830099997809</v>
          </cell>
          <cell r="DG488">
            <v>-227.08702000000631</v>
          </cell>
          <cell r="DH488">
            <v>-611.67230000000563</v>
          </cell>
          <cell r="DI488">
            <v>-517.66309999997611</v>
          </cell>
          <cell r="DJ488">
            <v>-511.77299999992829</v>
          </cell>
          <cell r="DK488">
            <v>-195.61706000000413</v>
          </cell>
          <cell r="DL488">
            <v>-180.27379999999539</v>
          </cell>
          <cell r="DM488">
            <v>-371.16800000000512</v>
          </cell>
          <cell r="DN488">
            <v>-242.69015100000252</v>
          </cell>
          <cell r="DO488">
            <v>-436.33759999999893</v>
          </cell>
          <cell r="DP488">
            <v>-593.10559999998077</v>
          </cell>
          <cell r="DQ488">
            <v>-207.51080000001821</v>
          </cell>
          <cell r="DR488">
            <v>-4396.5712539991364</v>
          </cell>
          <cell r="DS488">
            <v>-407.53684000001522</v>
          </cell>
          <cell r="DT488">
            <v>1778.8760000000184</v>
          </cell>
          <cell r="DU488">
            <v>-605.4165600000415</v>
          </cell>
          <cell r="DV488">
            <v>-736.99300000001676</v>
          </cell>
          <cell r="DW488">
            <v>-422.54022000019904</v>
          </cell>
          <cell r="DX488">
            <v>-315.90086999999767</v>
          </cell>
          <cell r="DY488">
            <v>-656.44800000000396</v>
          </cell>
          <cell r="DZ488">
            <v>-746.24255999998422</v>
          </cell>
          <cell r="EA488">
            <v>-902.37209999997867</v>
          </cell>
          <cell r="EB488">
            <v>-438.99128000001656</v>
          </cell>
          <cell r="EC488">
            <v>-549.86382400000002</v>
          </cell>
          <cell r="ED488">
            <v>-393.14199999999255</v>
          </cell>
        </row>
        <row r="490">
          <cell r="A490" t="str">
            <v xml:space="preserve">Total Purchased Power &amp; Net Interchange </v>
          </cell>
          <cell r="F490">
            <v>1805.1106999996118</v>
          </cell>
          <cell r="G490">
            <v>1301.9681999997701</v>
          </cell>
          <cell r="H490">
            <v>1550.7979999999516</v>
          </cell>
          <cell r="I490">
            <v>1076.9384999999311</v>
          </cell>
          <cell r="J490">
            <v>1191.8852999997325</v>
          </cell>
          <cell r="K490">
            <v>1568.6204799998086</v>
          </cell>
          <cell r="L490">
            <v>2440.6650999999838</v>
          </cell>
          <cell r="M490">
            <v>2282.0614999998361</v>
          </cell>
          <cell r="N490">
            <v>2415.0656299999682</v>
          </cell>
          <cell r="O490">
            <v>2313.0540000000037</v>
          </cell>
          <cell r="P490">
            <v>2190.6740000001155</v>
          </cell>
          <cell r="Q490">
            <v>2065.5583999997471</v>
          </cell>
          <cell r="R490">
            <v>23284.993465002626</v>
          </cell>
          <cell r="S490">
            <v>1937.5716000000248</v>
          </cell>
          <cell r="T490">
            <v>1484.3859999999404</v>
          </cell>
          <cell r="U490">
            <v>1774.9778950000182</v>
          </cell>
          <cell r="V490">
            <v>979.0960999999661</v>
          </cell>
          <cell r="W490">
            <v>1239.3179899998941</v>
          </cell>
          <cell r="X490">
            <v>1915.5886700002011</v>
          </cell>
          <cell r="Y490">
            <v>2453.6633999999613</v>
          </cell>
          <cell r="Z490">
            <v>2183.9516000000294</v>
          </cell>
          <cell r="AA490">
            <v>2382.8316399999894</v>
          </cell>
          <cell r="AB490">
            <v>2312.1546400000807</v>
          </cell>
          <cell r="AC490">
            <v>2274.2206800000276</v>
          </cell>
          <cell r="AD490">
            <v>2347.2332500000484</v>
          </cell>
          <cell r="AE490">
            <v>24035.272082999349</v>
          </cell>
          <cell r="AF490">
            <v>2038.0145000000484</v>
          </cell>
          <cell r="AG490">
            <v>1631.6586000001989</v>
          </cell>
          <cell r="AH490">
            <v>1865.5776520001236</v>
          </cell>
          <cell r="AI490">
            <v>1188.1306399998721</v>
          </cell>
          <cell r="AJ490">
            <v>1306.2257999998983</v>
          </cell>
          <cell r="AK490">
            <v>1704.7597670000978</v>
          </cell>
          <cell r="AL490">
            <v>2486.4196999997366</v>
          </cell>
          <cell r="AM490">
            <v>2371.1115499997977</v>
          </cell>
          <cell r="AN490">
            <v>2465.040140000172</v>
          </cell>
          <cell r="AO490">
            <v>2350.1271859998815</v>
          </cell>
          <cell r="AP490">
            <v>2281.4263480000664</v>
          </cell>
          <cell r="AQ490">
            <v>2346.780199999921</v>
          </cell>
          <cell r="AR490">
            <v>23773.820353005081</v>
          </cell>
          <cell r="AS490">
            <v>1768.942600000184</v>
          </cell>
          <cell r="AT490">
            <v>1600.9915599999949</v>
          </cell>
          <cell r="AU490">
            <v>1834.0139099999797</v>
          </cell>
          <cell r="AV490">
            <v>1358.0034000002779</v>
          </cell>
          <cell r="AW490">
            <v>1171.8980000000447</v>
          </cell>
          <cell r="AX490">
            <v>1809.7429900001734</v>
          </cell>
          <cell r="AY490">
            <v>2473.8103699998464</v>
          </cell>
          <cell r="AZ490">
            <v>2376.8329099998809</v>
          </cell>
          <cell r="BA490">
            <v>2471.9054000000469</v>
          </cell>
          <cell r="BB490">
            <v>2284.8636129999068</v>
          </cell>
          <cell r="BC490">
            <v>2336.1820000000298</v>
          </cell>
          <cell r="BD490">
            <v>2286.6336000002921</v>
          </cell>
          <cell r="BE490">
            <v>23404.379052398726</v>
          </cell>
          <cell r="BF490">
            <v>1925.0310000001919</v>
          </cell>
          <cell r="BG490">
            <v>1544.8199999998324</v>
          </cell>
          <cell r="BH490">
            <v>1708.1090299999341</v>
          </cell>
          <cell r="BI490">
            <v>1296.0466599997599</v>
          </cell>
          <cell r="BJ490">
            <v>1268.468264499912</v>
          </cell>
          <cell r="BK490">
            <v>2105.365599000128</v>
          </cell>
          <cell r="BL490">
            <v>2501.3107889001258</v>
          </cell>
          <cell r="BM490">
            <v>2359.6517199999653</v>
          </cell>
          <cell r="BN490">
            <v>2433.5908200000413</v>
          </cell>
          <cell r="BO490">
            <v>2050.9077100001741</v>
          </cell>
          <cell r="BP490">
            <v>1921.0896999998949</v>
          </cell>
          <cell r="BQ490">
            <v>2289.9877599999309</v>
          </cell>
          <cell r="BR490">
            <v>23307.078169196844</v>
          </cell>
          <cell r="BS490">
            <v>1784.4518000001553</v>
          </cell>
          <cell r="BT490">
            <v>1543.5369999997783</v>
          </cell>
          <cell r="BU490">
            <v>1510.0794000001624</v>
          </cell>
          <cell r="BV490">
            <v>1239.9952791999094</v>
          </cell>
          <cell r="BW490">
            <v>1235.9620000000577</v>
          </cell>
          <cell r="BX490">
            <v>2079.8010899997316</v>
          </cell>
          <cell r="BY490">
            <v>2499.5979999999981</v>
          </cell>
          <cell r="BZ490">
            <v>2293.8963399999775</v>
          </cell>
          <cell r="CA490">
            <v>2435.5757000001613</v>
          </cell>
          <cell r="CB490">
            <v>2171.99729999993</v>
          </cell>
          <cell r="CC490">
            <v>2204.8631000001915</v>
          </cell>
          <cell r="CD490">
            <v>2307.3211599998176</v>
          </cell>
          <cell r="CE490">
            <v>23939.461880998686</v>
          </cell>
          <cell r="CF490">
            <v>1824.6529480000027</v>
          </cell>
          <cell r="CG490">
            <v>1466.2280000001192</v>
          </cell>
          <cell r="CH490">
            <v>1694.3724190001376</v>
          </cell>
          <cell r="CI490">
            <v>1364.5149509999901</v>
          </cell>
          <cell r="CJ490">
            <v>1313.471000000136</v>
          </cell>
          <cell r="CK490">
            <v>2037.1209019999951</v>
          </cell>
          <cell r="CL490">
            <v>2434.1800000001676</v>
          </cell>
          <cell r="CM490">
            <v>2312.0251609997358</v>
          </cell>
          <cell r="CN490">
            <v>3238.7789000000339</v>
          </cell>
          <cell r="CO490">
            <v>2071.2261999999173</v>
          </cell>
          <cell r="CP490">
            <v>1894.2812000000849</v>
          </cell>
          <cell r="CQ490">
            <v>2288.6101999999955</v>
          </cell>
          <cell r="CR490">
            <v>23005.615617003292</v>
          </cell>
          <cell r="CS490">
            <v>1844.5483999997377</v>
          </cell>
          <cell r="CT490">
            <v>1514.7319999998435</v>
          </cell>
          <cell r="CU490">
            <v>1551.9807000001892</v>
          </cell>
          <cell r="CV490">
            <v>1372.8259070001077</v>
          </cell>
          <cell r="CW490">
            <v>1299.2480099999812</v>
          </cell>
          <cell r="CX490">
            <v>2054.8983659998048</v>
          </cell>
          <cell r="CY490">
            <v>2410.5808999999426</v>
          </cell>
          <cell r="CZ490">
            <v>2292.0683239998762</v>
          </cell>
          <cell r="DA490">
            <v>2371.7278299999889</v>
          </cell>
          <cell r="DB490">
            <v>2115.5514800001401</v>
          </cell>
          <cell r="DC490">
            <v>1972.8252999999095</v>
          </cell>
          <cell r="DD490">
            <v>2204.6283999998122</v>
          </cell>
          <cell r="DE490">
            <v>22806.243229003623</v>
          </cell>
          <cell r="DF490">
            <v>1809.1616990002804</v>
          </cell>
          <cell r="DG490">
            <v>1498.2429800000973</v>
          </cell>
          <cell r="DH490">
            <v>1496.9476999999024</v>
          </cell>
          <cell r="DI490">
            <v>1293.3469780001324</v>
          </cell>
          <cell r="DJ490">
            <v>1276.9670000001788</v>
          </cell>
          <cell r="DK490">
            <v>2043.3928229999729</v>
          </cell>
          <cell r="DL490">
            <v>2397.1761999998707</v>
          </cell>
          <cell r="DM490">
            <v>2316.6920000000391</v>
          </cell>
          <cell r="DN490">
            <v>2388.2998489999445</v>
          </cell>
          <cell r="DO490">
            <v>2090.7024000000674</v>
          </cell>
          <cell r="DP490">
            <v>1923.224400000181</v>
          </cell>
          <cell r="DQ490">
            <v>2272.089199999813</v>
          </cell>
          <cell r="DR490">
            <v>22739.180406499654</v>
          </cell>
          <cell r="DS490">
            <v>1655.553159999894</v>
          </cell>
          <cell r="DT490">
            <v>3529.3259999998845</v>
          </cell>
          <cell r="DU490">
            <v>1491.3836084997747</v>
          </cell>
          <cell r="DV490">
            <v>1074.8171260000672</v>
          </cell>
          <cell r="DW490">
            <v>1366.1997799996752</v>
          </cell>
          <cell r="DX490">
            <v>1925.9791300001089</v>
          </cell>
          <cell r="DY490">
            <v>1920.0832370000426</v>
          </cell>
          <cell r="DZ490">
            <v>1941.6174400001764</v>
          </cell>
          <cell r="EA490">
            <v>1728.6178999999538</v>
          </cell>
          <cell r="EB490">
            <v>2052.6788490000181</v>
          </cell>
          <cell r="EC490">
            <v>1966.4661760001909</v>
          </cell>
          <cell r="ED490">
            <v>2086.4580000001006</v>
          </cell>
        </row>
        <row r="492">
          <cell r="A492" t="str">
            <v>Coal Generation</v>
          </cell>
        </row>
        <row r="493">
          <cell r="C493" t="str">
            <v>Cholla</v>
          </cell>
          <cell r="F493">
            <v>-123.55814999999711</v>
          </cell>
          <cell r="G493">
            <v>-44.170309999986785</v>
          </cell>
          <cell r="H493">
            <v>-68.345629999996163</v>
          </cell>
          <cell r="I493">
            <v>-4.8115800000086892</v>
          </cell>
          <cell r="J493">
            <v>-9.5764899999921909</v>
          </cell>
          <cell r="K493">
            <v>-1.7300099999993108</v>
          </cell>
          <cell r="L493">
            <v>-61.461490000016056</v>
          </cell>
          <cell r="M493">
            <v>-56.774100000009639</v>
          </cell>
          <cell r="N493">
            <v>-33.936069999996107</v>
          </cell>
          <cell r="O493">
            <v>-11.346949999991921</v>
          </cell>
          <cell r="P493">
            <v>-65.504769999999553</v>
          </cell>
          <cell r="Q493">
            <v>-64.257119999994757</v>
          </cell>
          <cell r="R493">
            <v>-257.66873999987729</v>
          </cell>
          <cell r="S493">
            <v>-40.189670000021579</v>
          </cell>
          <cell r="T493">
            <v>-24.389769999994314</v>
          </cell>
          <cell r="U493">
            <v>-18.963159999999334</v>
          </cell>
          <cell r="V493">
            <v>-9.7091000000073109</v>
          </cell>
          <cell r="W493">
            <v>-8.2454100000031758</v>
          </cell>
          <cell r="X493">
            <v>-4.8467899999959627</v>
          </cell>
          <cell r="Y493">
            <v>-38.93361000000732</v>
          </cell>
          <cell r="Z493">
            <v>-23.53982000000542</v>
          </cell>
          <cell r="AA493">
            <v>-16.519960000005085</v>
          </cell>
          <cell r="AB493">
            <v>-7.2233899999991991</v>
          </cell>
          <cell r="AC493">
            <v>-44.073640000002342</v>
          </cell>
          <cell r="AD493">
            <v>-21.034420000010869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C494" t="str">
            <v>Colstrip</v>
          </cell>
          <cell r="F494">
            <v>0</v>
          </cell>
          <cell r="G494">
            <v>0</v>
          </cell>
          <cell r="H494">
            <v>0</v>
          </cell>
          <cell r="I494">
            <v>-2.009332000016002</v>
          </cell>
          <cell r="J494">
            <v>0</v>
          </cell>
          <cell r="K494">
            <v>-0.96997000000556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-3.4549610000103712</v>
          </cell>
          <cell r="S494">
            <v>0</v>
          </cell>
          <cell r="T494">
            <v>0</v>
          </cell>
          <cell r="U494">
            <v>-3.4549610000103712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-588.56100099999458</v>
          </cell>
          <cell r="AF494">
            <v>-62.090723000001162</v>
          </cell>
          <cell r="AG494">
            <v>-63.309789999999339</v>
          </cell>
          <cell r="AH494">
            <v>-27.176175999993575</v>
          </cell>
          <cell r="AI494">
            <v>-65.828666000001249</v>
          </cell>
          <cell r="AJ494">
            <v>-32.142976999995881</v>
          </cell>
          <cell r="AK494">
            <v>-106.23177900000883</v>
          </cell>
          <cell r="AL494">
            <v>-25.686708000008366</v>
          </cell>
          <cell r="AM494">
            <v>-26.595302000001539</v>
          </cell>
          <cell r="AN494">
            <v>-25.940419000005932</v>
          </cell>
          <cell r="AO494">
            <v>-71.387789999993402</v>
          </cell>
          <cell r="AP494">
            <v>-58.98497399999178</v>
          </cell>
          <cell r="AQ494">
            <v>-23.185697000008076</v>
          </cell>
          <cell r="AR494">
            <v>-40.745445999782532</v>
          </cell>
          <cell r="AS494">
            <v>0</v>
          </cell>
          <cell r="AT494">
            <v>0</v>
          </cell>
          <cell r="AU494">
            <v>-0.15991299999586772</v>
          </cell>
          <cell r="AV494">
            <v>-7.7573310000007041</v>
          </cell>
          <cell r="AW494">
            <v>-8.6799280000050203</v>
          </cell>
          <cell r="AX494">
            <v>-20.910405999995419</v>
          </cell>
          <cell r="AY494">
            <v>0</v>
          </cell>
          <cell r="AZ494">
            <v>0</v>
          </cell>
          <cell r="BA494">
            <v>0</v>
          </cell>
          <cell r="BB494">
            <v>-3.2378679999965243</v>
          </cell>
          <cell r="BC494">
            <v>0</v>
          </cell>
          <cell r="BD494">
            <v>0</v>
          </cell>
          <cell r="BE494">
            <v>-50.134195999940857</v>
          </cell>
          <cell r="BF494">
            <v>0</v>
          </cell>
          <cell r="BG494">
            <v>0</v>
          </cell>
          <cell r="BH494">
            <v>-5.3249020000075689</v>
          </cell>
          <cell r="BI494">
            <v>-1.8801249999960419</v>
          </cell>
          <cell r="BJ494">
            <v>-13.459206999999878</v>
          </cell>
          <cell r="BK494">
            <v>0</v>
          </cell>
          <cell r="BL494">
            <v>0</v>
          </cell>
          <cell r="BM494">
            <v>-8.4899900000018533</v>
          </cell>
          <cell r="BN494">
            <v>-8</v>
          </cell>
          <cell r="BO494">
            <v>-10.090082000009716</v>
          </cell>
          <cell r="BP494">
            <v>-2.8898899999912828</v>
          </cell>
          <cell r="BQ494">
            <v>0</v>
          </cell>
          <cell r="BR494">
            <v>-55.157730000093579</v>
          </cell>
          <cell r="BS494">
            <v>0</v>
          </cell>
          <cell r="BT494">
            <v>-1.3999029999977211</v>
          </cell>
          <cell r="BU494">
            <v>-4.9697160000214353</v>
          </cell>
          <cell r="BV494">
            <v>-9.5200150000018766</v>
          </cell>
          <cell r="BW494">
            <v>-4.9899920000025304</v>
          </cell>
          <cell r="BX494">
            <v>-21.769779000009294</v>
          </cell>
          <cell r="BY494">
            <v>0</v>
          </cell>
          <cell r="BZ494">
            <v>0</v>
          </cell>
          <cell r="CA494">
            <v>0</v>
          </cell>
          <cell r="CB494">
            <v>-12.508324999987963</v>
          </cell>
          <cell r="CC494">
            <v>0</v>
          </cell>
          <cell r="CD494">
            <v>0</v>
          </cell>
          <cell r="CE494">
            <v>-61.399891999782994</v>
          </cell>
          <cell r="CF494">
            <v>0</v>
          </cell>
          <cell r="CG494">
            <v>0</v>
          </cell>
          <cell r="CH494">
            <v>-8.3400890000048093</v>
          </cell>
          <cell r="CI494">
            <v>-10</v>
          </cell>
          <cell r="CJ494">
            <v>0</v>
          </cell>
          <cell r="CK494">
            <v>-7.3796349999902304</v>
          </cell>
          <cell r="CL494">
            <v>0</v>
          </cell>
          <cell r="CM494">
            <v>-3.3200680000009015</v>
          </cell>
          <cell r="CN494">
            <v>-8.1000980000098934</v>
          </cell>
          <cell r="CO494">
            <v>-2.0497990000003483</v>
          </cell>
          <cell r="CP494">
            <v>-22.21020299999509</v>
          </cell>
          <cell r="CQ494">
            <v>0</v>
          </cell>
          <cell r="CR494">
            <v>-19.409670999739319</v>
          </cell>
          <cell r="CS494">
            <v>0</v>
          </cell>
          <cell r="CT494">
            <v>0</v>
          </cell>
          <cell r="CU494">
            <v>0</v>
          </cell>
          <cell r="CV494">
            <v>-11.499516000010772</v>
          </cell>
          <cell r="CW494">
            <v>0</v>
          </cell>
          <cell r="CX494">
            <v>-2.53002999999444</v>
          </cell>
          <cell r="CY494">
            <v>0</v>
          </cell>
          <cell r="CZ494">
            <v>0</v>
          </cell>
          <cell r="DA494">
            <v>-5.3801249999960419</v>
          </cell>
          <cell r="DB494">
            <v>0</v>
          </cell>
          <cell r="DC494">
            <v>0</v>
          </cell>
          <cell r="DD494">
            <v>0</v>
          </cell>
          <cell r="DE494">
            <v>-32.188979000085965</v>
          </cell>
          <cell r="DF494">
            <v>0</v>
          </cell>
          <cell r="DG494">
            <v>-4.790039000014076</v>
          </cell>
          <cell r="DH494">
            <v>-8.139896000007866</v>
          </cell>
          <cell r="DI494">
            <v>-6.2597649999952409</v>
          </cell>
          <cell r="DJ494">
            <v>-1.0793560000020079</v>
          </cell>
          <cell r="DK494">
            <v>-5.9799799999891547</v>
          </cell>
          <cell r="DL494">
            <v>0</v>
          </cell>
          <cell r="DM494">
            <v>0</v>
          </cell>
          <cell r="DN494">
            <v>-1.1599140000034822</v>
          </cell>
          <cell r="DO494">
            <v>-4.7800290000159293</v>
          </cell>
          <cell r="DP494">
            <v>0</v>
          </cell>
          <cell r="DQ494">
            <v>0</v>
          </cell>
          <cell r="DR494">
            <v>-17.549219999928027</v>
          </cell>
          <cell r="DS494">
            <v>-5.2297340000077384</v>
          </cell>
          <cell r="DT494">
            <v>0</v>
          </cell>
          <cell r="DU494">
            <v>-5.6601529999898048</v>
          </cell>
          <cell r="DV494">
            <v>-2.329834000003757</v>
          </cell>
          <cell r="DW494">
            <v>0</v>
          </cell>
          <cell r="DX494">
            <v>0</v>
          </cell>
          <cell r="DY494">
            <v>-0.16934200000832789</v>
          </cell>
          <cell r="DZ494">
            <v>0</v>
          </cell>
          <cell r="EA494">
            <v>0</v>
          </cell>
          <cell r="EB494">
            <v>-4.1601570000057109</v>
          </cell>
          <cell r="EC494">
            <v>0</v>
          </cell>
          <cell r="ED494">
            <v>0</v>
          </cell>
        </row>
        <row r="495">
          <cell r="C495" t="str">
            <v>Craig</v>
          </cell>
          <cell r="F495">
            <v>-12.563323999987915</v>
          </cell>
          <cell r="G495">
            <v>-10.431137999985367</v>
          </cell>
          <cell r="H495">
            <v>-3.9499500000092667</v>
          </cell>
          <cell r="I495">
            <v>0</v>
          </cell>
          <cell r="J495">
            <v>0</v>
          </cell>
          <cell r="K495">
            <v>0</v>
          </cell>
          <cell r="L495">
            <v>-6.280561999999918</v>
          </cell>
          <cell r="M495">
            <v>-2.4799800000037067</v>
          </cell>
          <cell r="N495">
            <v>0</v>
          </cell>
          <cell r="O495">
            <v>0</v>
          </cell>
          <cell r="P495">
            <v>-24.778730999998515</v>
          </cell>
          <cell r="Q495">
            <v>-11.050291999999899</v>
          </cell>
          <cell r="R495">
            <v>-73.850979000097141</v>
          </cell>
          <cell r="S495">
            <v>-19.635055999999167</v>
          </cell>
          <cell r="T495">
            <v>-3.6120300000038696</v>
          </cell>
          <cell r="U495">
            <v>-1.1123709999956191</v>
          </cell>
          <cell r="V495">
            <v>0</v>
          </cell>
          <cell r="W495">
            <v>-15.330480999997235</v>
          </cell>
          <cell r="X495">
            <v>0</v>
          </cell>
          <cell r="Y495">
            <v>-8.3093860000080895</v>
          </cell>
          <cell r="Z495">
            <v>0</v>
          </cell>
          <cell r="AA495">
            <v>0</v>
          </cell>
          <cell r="AB495">
            <v>0</v>
          </cell>
          <cell r="AC495">
            <v>-14.047910000008414</v>
          </cell>
          <cell r="AD495">
            <v>-11.803744999982882</v>
          </cell>
          <cell r="AE495">
            <v>-155.22936799994204</v>
          </cell>
          <cell r="AF495">
            <v>-16.021275999999489</v>
          </cell>
          <cell r="AG495">
            <v>-3.5151499999919906</v>
          </cell>
          <cell r="AH495">
            <v>-6.7529149999900255</v>
          </cell>
          <cell r="AI495">
            <v>0</v>
          </cell>
          <cell r="AJ495">
            <v>-12.311510999992606</v>
          </cell>
          <cell r="AK495">
            <v>-19.946299000002909</v>
          </cell>
          <cell r="AL495">
            <v>-16.818468000012217</v>
          </cell>
          <cell r="AM495">
            <v>-11.760014999992563</v>
          </cell>
          <cell r="AN495">
            <v>-8.7809739999938756</v>
          </cell>
          <cell r="AO495">
            <v>-8.6798739999940153</v>
          </cell>
          <cell r="AP495">
            <v>-15.688542999996571</v>
          </cell>
          <cell r="AQ495">
            <v>-34.954342999990331</v>
          </cell>
          <cell r="AR495">
            <v>-181.35911700001452</v>
          </cell>
          <cell r="AS495">
            <v>-10.767090000008466</v>
          </cell>
          <cell r="AT495">
            <v>-14.422984999982873</v>
          </cell>
          <cell r="AU495">
            <v>-8.637512000015704</v>
          </cell>
          <cell r="AV495">
            <v>-3.9708869999958551</v>
          </cell>
          <cell r="AW495">
            <v>-16.236126999996486</v>
          </cell>
          <cell r="AX495">
            <v>-9.353703000000678</v>
          </cell>
          <cell r="AY495">
            <v>-24.965318999980809</v>
          </cell>
          <cell r="AZ495">
            <v>-12.093702999991365</v>
          </cell>
          <cell r="BA495">
            <v>-37.888042000005953</v>
          </cell>
          <cell r="BB495">
            <v>-6.7451169999985723</v>
          </cell>
          <cell r="BC495">
            <v>-15.136666999998852</v>
          </cell>
          <cell r="BD495">
            <v>-21.141964999995253</v>
          </cell>
          <cell r="BE495">
            <v>-13.529345999937505</v>
          </cell>
          <cell r="BF495">
            <v>0</v>
          </cell>
          <cell r="BG495">
            <v>0</v>
          </cell>
          <cell r="BH495">
            <v>-2.9299320000063744</v>
          </cell>
          <cell r="BI495">
            <v>-5.0102550000010524</v>
          </cell>
          <cell r="BJ495">
            <v>0</v>
          </cell>
          <cell r="BK495">
            <v>-1.4965249999950174</v>
          </cell>
          <cell r="BL495">
            <v>0</v>
          </cell>
          <cell r="BM495">
            <v>0</v>
          </cell>
          <cell r="BN495">
            <v>0</v>
          </cell>
          <cell r="BO495">
            <v>-4.0926340000005439</v>
          </cell>
          <cell r="BP495">
            <v>0</v>
          </cell>
          <cell r="BQ495">
            <v>0</v>
          </cell>
          <cell r="BR495">
            <v>-2.7500010000076145</v>
          </cell>
          <cell r="BS495">
            <v>0</v>
          </cell>
          <cell r="BT495">
            <v>0</v>
          </cell>
          <cell r="BU495">
            <v>0</v>
          </cell>
          <cell r="BV495">
            <v>-2.7500010000003385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-16.859871000051498</v>
          </cell>
          <cell r="CF495">
            <v>0</v>
          </cell>
          <cell r="CG495">
            <v>0</v>
          </cell>
          <cell r="CH495">
            <v>-4.9499540000033448</v>
          </cell>
          <cell r="CI495">
            <v>-6.0798330000034184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-5.8300839999938034</v>
          </cell>
          <cell r="CP495">
            <v>0</v>
          </cell>
          <cell r="CQ495">
            <v>0</v>
          </cell>
          <cell r="CR495">
            <v>-7.3398449999513105</v>
          </cell>
          <cell r="CS495">
            <v>0</v>
          </cell>
          <cell r="CT495">
            <v>0</v>
          </cell>
          <cell r="CU495">
            <v>-7.3398449999949662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-6.6693369998829439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-1.0494689999977709</v>
          </cell>
          <cell r="DZ495">
            <v>0</v>
          </cell>
          <cell r="EA495">
            <v>0</v>
          </cell>
          <cell r="EB495">
            <v>-5.6198680000015884</v>
          </cell>
          <cell r="EC495">
            <v>0</v>
          </cell>
          <cell r="ED495">
            <v>0</v>
          </cell>
        </row>
        <row r="496">
          <cell r="C496" t="str">
            <v>Dave Johnston</v>
          </cell>
          <cell r="F496">
            <v>0</v>
          </cell>
          <cell r="G496">
            <v>0</v>
          </cell>
          <cell r="H496">
            <v>0</v>
          </cell>
          <cell r="I496">
            <v>-2.9382539999787696</v>
          </cell>
          <cell r="J496">
            <v>-13.879883999936283</v>
          </cell>
          <cell r="K496">
            <v>-11.090085000032559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-99.499576999805868</v>
          </cell>
          <cell r="S496">
            <v>0</v>
          </cell>
          <cell r="T496">
            <v>0</v>
          </cell>
          <cell r="U496">
            <v>-7.4041319999960251</v>
          </cell>
          <cell r="V496">
            <v>-2.703016999992542</v>
          </cell>
          <cell r="W496">
            <v>-50.908407999959309</v>
          </cell>
          <cell r="X496">
            <v>-23.368499999982305</v>
          </cell>
          <cell r="Y496">
            <v>-3.2594600000302307</v>
          </cell>
          <cell r="Z496">
            <v>0</v>
          </cell>
          <cell r="AA496">
            <v>0</v>
          </cell>
          <cell r="AB496">
            <v>-11.856059999961872</v>
          </cell>
          <cell r="AC496">
            <v>0</v>
          </cell>
          <cell r="AD496">
            <v>0</v>
          </cell>
          <cell r="AE496">
            <v>-1103.5896880002692</v>
          </cell>
          <cell r="AF496">
            <v>-7.0000330000184476</v>
          </cell>
          <cell r="AG496">
            <v>-28.219725000031758</v>
          </cell>
          <cell r="AH496">
            <v>-61.468789000005927</v>
          </cell>
          <cell r="AI496">
            <v>-101.18482500000391</v>
          </cell>
          <cell r="AJ496">
            <v>-191.42266300006304</v>
          </cell>
          <cell r="AK496">
            <v>-263.5568220000132</v>
          </cell>
          <cell r="AL496">
            <v>-68.321184999949764</v>
          </cell>
          <cell r="AM496">
            <v>-53.729986999940593</v>
          </cell>
          <cell r="AN496">
            <v>-101.5835950000328</v>
          </cell>
          <cell r="AO496">
            <v>-157.68064400000731</v>
          </cell>
          <cell r="AP496">
            <v>-67.031530000036582</v>
          </cell>
          <cell r="AQ496">
            <v>-2.3898899999912828</v>
          </cell>
          <cell r="AR496">
            <v>-137.6068660011515</v>
          </cell>
          <cell r="AS496">
            <v>0</v>
          </cell>
          <cell r="AT496">
            <v>-0.60009999998146668</v>
          </cell>
          <cell r="AU496">
            <v>-5.2800300000235438</v>
          </cell>
          <cell r="AV496">
            <v>-21.558801000006497</v>
          </cell>
          <cell r="AW496">
            <v>-70.953880000044592</v>
          </cell>
          <cell r="AX496">
            <v>-26.65424200007692</v>
          </cell>
          <cell r="AY496">
            <v>0</v>
          </cell>
          <cell r="AZ496">
            <v>0</v>
          </cell>
          <cell r="BA496">
            <v>-8.3898930000141263</v>
          </cell>
          <cell r="BB496">
            <v>-2.1499000000185333</v>
          </cell>
          <cell r="BC496">
            <v>-2.020020000054501</v>
          </cell>
          <cell r="BD496">
            <v>0</v>
          </cell>
          <cell r="BE496">
            <v>-102.19966199994087</v>
          </cell>
          <cell r="BF496">
            <v>0</v>
          </cell>
          <cell r="BG496">
            <v>-2.8901399999158457</v>
          </cell>
          <cell r="BH496">
            <v>-11.93335000006482</v>
          </cell>
          <cell r="BI496">
            <v>-6.4095300000044517</v>
          </cell>
          <cell r="BJ496">
            <v>-49.546735000039916</v>
          </cell>
          <cell r="BK496">
            <v>-21.160157999955118</v>
          </cell>
          <cell r="BL496">
            <v>-4.9199190000072122</v>
          </cell>
          <cell r="BM496">
            <v>-2.4799699999275617</v>
          </cell>
          <cell r="BN496">
            <v>0</v>
          </cell>
          <cell r="BO496">
            <v>-2.859859999967739</v>
          </cell>
          <cell r="BP496">
            <v>0</v>
          </cell>
          <cell r="BQ496">
            <v>0</v>
          </cell>
          <cell r="BR496">
            <v>-98.65550799947232</v>
          </cell>
          <cell r="BS496">
            <v>0</v>
          </cell>
          <cell r="BT496">
            <v>0</v>
          </cell>
          <cell r="BU496">
            <v>-0.51643899996997789</v>
          </cell>
          <cell r="BV496">
            <v>-16.266780000005383</v>
          </cell>
          <cell r="BW496">
            <v>-53.990473999991082</v>
          </cell>
          <cell r="BX496">
            <v>-21.049814999976661</v>
          </cell>
          <cell r="BY496">
            <v>0</v>
          </cell>
          <cell r="BZ496">
            <v>0</v>
          </cell>
          <cell r="CA496">
            <v>-5.5600500000291504</v>
          </cell>
          <cell r="CB496">
            <v>-1.271950000023935</v>
          </cell>
          <cell r="CC496">
            <v>0</v>
          </cell>
          <cell r="CD496">
            <v>0</v>
          </cell>
          <cell r="CE496">
            <v>-63.263577999547124</v>
          </cell>
          <cell r="CF496">
            <v>0</v>
          </cell>
          <cell r="CG496">
            <v>-2.4599499999894761</v>
          </cell>
          <cell r="CH496">
            <v>-4.8600999999325722</v>
          </cell>
          <cell r="CI496">
            <v>-0.16992999997455627</v>
          </cell>
          <cell r="CJ496">
            <v>-40.343992000096478</v>
          </cell>
          <cell r="CK496">
            <v>-13.899890000000596</v>
          </cell>
          <cell r="CL496">
            <v>0</v>
          </cell>
          <cell r="CM496">
            <v>0</v>
          </cell>
          <cell r="CN496">
            <v>-1.1799299999838695</v>
          </cell>
          <cell r="CO496">
            <v>-0.34978600003523752</v>
          </cell>
          <cell r="CP496">
            <v>0</v>
          </cell>
          <cell r="CQ496">
            <v>0</v>
          </cell>
          <cell r="CR496">
            <v>-60.364516000263393</v>
          </cell>
          <cell r="CS496">
            <v>-2.37988000002224</v>
          </cell>
          <cell r="CT496">
            <v>-2.1301300000050105</v>
          </cell>
          <cell r="CU496">
            <v>-0.70219900005031377</v>
          </cell>
          <cell r="CV496">
            <v>-4.6882140000234358</v>
          </cell>
          <cell r="CW496">
            <v>-25.93430200003786</v>
          </cell>
          <cell r="CX496">
            <v>-8.9799749999656342</v>
          </cell>
          <cell r="CY496">
            <v>0</v>
          </cell>
          <cell r="CZ496">
            <v>0</v>
          </cell>
          <cell r="DA496">
            <v>-11.039799999969546</v>
          </cell>
          <cell r="DB496">
            <v>-4.5100160000147298</v>
          </cell>
          <cell r="DC496">
            <v>0</v>
          </cell>
          <cell r="DD496">
            <v>0</v>
          </cell>
          <cell r="DE496">
            <v>-79.124763000756502</v>
          </cell>
          <cell r="DF496">
            <v>0</v>
          </cell>
          <cell r="DG496">
            <v>0</v>
          </cell>
          <cell r="DH496">
            <v>-0.45175900001777336</v>
          </cell>
          <cell r="DI496">
            <v>-4.8559319999767467</v>
          </cell>
          <cell r="DJ496">
            <v>-44.027265000040643</v>
          </cell>
          <cell r="DK496">
            <v>-20.449950999987777</v>
          </cell>
          <cell r="DL496">
            <v>0</v>
          </cell>
          <cell r="DM496">
            <v>0</v>
          </cell>
          <cell r="DN496">
            <v>-8.6298960000276566</v>
          </cell>
          <cell r="DO496">
            <v>-0.70996000000741333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C497" t="str">
            <v>Hayden</v>
          </cell>
          <cell r="F497">
            <v>-4.335215999999491</v>
          </cell>
          <cell r="G497">
            <v>-4.8671749999994063</v>
          </cell>
          <cell r="H497">
            <v>0</v>
          </cell>
          <cell r="I497">
            <v>0</v>
          </cell>
          <cell r="J497">
            <v>0</v>
          </cell>
          <cell r="K497">
            <v>-0.63092400000459747</v>
          </cell>
          <cell r="L497">
            <v>-17.00792999999976</v>
          </cell>
          <cell r="M497">
            <v>-7.8132590000022901</v>
          </cell>
          <cell r="N497">
            <v>-9.8999559999938356</v>
          </cell>
          <cell r="O497">
            <v>-4.9352560000006633</v>
          </cell>
          <cell r="P497">
            <v>-10.531294999993406</v>
          </cell>
          <cell r="Q497">
            <v>-24.828449000007822</v>
          </cell>
          <cell r="R497">
            <v>-68.631532999977935</v>
          </cell>
          <cell r="S497">
            <v>-17.838500999998359</v>
          </cell>
          <cell r="T497">
            <v>-1.7306969999990542</v>
          </cell>
          <cell r="U497">
            <v>-4.4098730000005162</v>
          </cell>
          <cell r="V497">
            <v>-0.96093600000313018</v>
          </cell>
          <cell r="W497">
            <v>-4.0171150000023772</v>
          </cell>
          <cell r="X497">
            <v>-9.7882489999901736</v>
          </cell>
          <cell r="Y497">
            <v>-3.8409519999986514</v>
          </cell>
          <cell r="Z497">
            <v>-6.3836440000013681</v>
          </cell>
          <cell r="AA497">
            <v>-2.9719620000105351</v>
          </cell>
          <cell r="AB497">
            <v>0</v>
          </cell>
          <cell r="AC497">
            <v>-1.6214600000021164</v>
          </cell>
          <cell r="AD497">
            <v>-15.068143999997119</v>
          </cell>
          <cell r="AE497">
            <v>-82.152223000011873</v>
          </cell>
          <cell r="AF497">
            <v>-13.893834999995306</v>
          </cell>
          <cell r="AG497">
            <v>-3.5537110000004759</v>
          </cell>
          <cell r="AH497">
            <v>-3.3496100000011211</v>
          </cell>
          <cell r="AI497">
            <v>-2.8776050000014948</v>
          </cell>
          <cell r="AJ497">
            <v>-7.4563760000019101</v>
          </cell>
          <cell r="AK497">
            <v>0</v>
          </cell>
          <cell r="AL497">
            <v>-2.1550140000035753</v>
          </cell>
          <cell r="AM497">
            <v>-16.847453999995196</v>
          </cell>
          <cell r="AN497">
            <v>-1.9609700000000885</v>
          </cell>
          <cell r="AO497">
            <v>-4.7164269999993849</v>
          </cell>
          <cell r="AP497">
            <v>-17.55365200000233</v>
          </cell>
          <cell r="AQ497">
            <v>-7.7875690000000759</v>
          </cell>
          <cell r="AR497">
            <v>-59.309956999961287</v>
          </cell>
          <cell r="AS497">
            <v>-11.443807999996352</v>
          </cell>
          <cell r="AT497">
            <v>-5.4870569999984582</v>
          </cell>
          <cell r="AU497">
            <v>-8.5534349999979895</v>
          </cell>
          <cell r="AV497">
            <v>-2.0206029999972088</v>
          </cell>
          <cell r="AW497">
            <v>-4.7379460000011022</v>
          </cell>
          <cell r="AX497">
            <v>-2.4176330000045709</v>
          </cell>
          <cell r="AY497">
            <v>-3.4451300000073388</v>
          </cell>
          <cell r="AZ497">
            <v>-6.3301689999934752</v>
          </cell>
          <cell r="BA497">
            <v>-11.116851000006136</v>
          </cell>
          <cell r="BB497">
            <v>-3.7573250000023108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-1.9099090000381693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-1.9099090000017895</v>
          </cell>
          <cell r="DB497">
            <v>0</v>
          </cell>
          <cell r="DC497">
            <v>0</v>
          </cell>
          <cell r="DD497">
            <v>0</v>
          </cell>
          <cell r="DE497">
            <v>-0.52978499996243045</v>
          </cell>
          <cell r="DF497">
            <v>0</v>
          </cell>
          <cell r="DG497">
            <v>0</v>
          </cell>
          <cell r="DH497">
            <v>0</v>
          </cell>
          <cell r="DI497">
            <v>-0.52978499999153428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-2.0698249999550171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-2.0698249999986729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C498" t="str">
            <v>Hunter</v>
          </cell>
          <cell r="F498">
            <v>-584.66677400004119</v>
          </cell>
          <cell r="G498">
            <v>-412.53482900001109</v>
          </cell>
          <cell r="H498">
            <v>-615.68766599986702</v>
          </cell>
          <cell r="I498">
            <v>-291.22635800001444</v>
          </cell>
          <cell r="J498">
            <v>-217.87380000005942</v>
          </cell>
          <cell r="K498">
            <v>-267.93611599999713</v>
          </cell>
          <cell r="L498">
            <v>-728.54097600001842</v>
          </cell>
          <cell r="M498">
            <v>-886.63404699997045</v>
          </cell>
          <cell r="N498">
            <v>-931.64803099993151</v>
          </cell>
          <cell r="O498">
            <v>-307.07684599998174</v>
          </cell>
          <cell r="P498">
            <v>-841.29353300004732</v>
          </cell>
          <cell r="Q498">
            <v>-751.19022099999711</v>
          </cell>
          <cell r="R498">
            <v>-6220.4054629998282</v>
          </cell>
          <cell r="S498">
            <v>-822.00071299995761</v>
          </cell>
          <cell r="T498">
            <v>-762.7787899998948</v>
          </cell>
          <cell r="U498">
            <v>-494.98948000004748</v>
          </cell>
          <cell r="V498">
            <v>-184.74071999994339</v>
          </cell>
          <cell r="W498">
            <v>-211.06619199999841</v>
          </cell>
          <cell r="X498">
            <v>-187.96487499994691</v>
          </cell>
          <cell r="Y498">
            <v>-766.48758900002576</v>
          </cell>
          <cell r="Z498">
            <v>-604.26880199997686</v>
          </cell>
          <cell r="AA498">
            <v>-774.5684379999293</v>
          </cell>
          <cell r="AB498">
            <v>-385.92491900001187</v>
          </cell>
          <cell r="AC498">
            <v>-398.0404410000192</v>
          </cell>
          <cell r="AD498">
            <v>-627.57450399996014</v>
          </cell>
          <cell r="AE498">
            <v>-2557.9016949990764</v>
          </cell>
          <cell r="AF498">
            <v>-247.43102500005625</v>
          </cell>
          <cell r="AG498">
            <v>-257.25300100003369</v>
          </cell>
          <cell r="AH498">
            <v>-146.63207399996463</v>
          </cell>
          <cell r="AI498">
            <v>-109.58272800006671</v>
          </cell>
          <cell r="AJ498">
            <v>-79.49392599996645</v>
          </cell>
          <cell r="AK498">
            <v>-95.931159999978263</v>
          </cell>
          <cell r="AL498">
            <v>-279.17078899999615</v>
          </cell>
          <cell r="AM498">
            <v>-258.5096729999641</v>
          </cell>
          <cell r="AN498">
            <v>-351.9864579999703</v>
          </cell>
          <cell r="AO498">
            <v>-181.52544500003569</v>
          </cell>
          <cell r="AP498">
            <v>-188.38967699999921</v>
          </cell>
          <cell r="AQ498">
            <v>-361.99573900003452</v>
          </cell>
          <cell r="AR498">
            <v>-2927.7349140001461</v>
          </cell>
          <cell r="AS498">
            <v>-243.08081600000151</v>
          </cell>
          <cell r="AT498">
            <v>-247.11152500001481</v>
          </cell>
          <cell r="AU498">
            <v>-115.37945399997989</v>
          </cell>
          <cell r="AV498">
            <v>-77.928044000000227</v>
          </cell>
          <cell r="AW498">
            <v>-88.787164999986999</v>
          </cell>
          <cell r="AX498">
            <v>-143.28397500002757</v>
          </cell>
          <cell r="AY498">
            <v>-399.2457820000127</v>
          </cell>
          <cell r="AZ498">
            <v>-311.28738200000953</v>
          </cell>
          <cell r="BA498">
            <v>-460.23937500000466</v>
          </cell>
          <cell r="BB498">
            <v>-193.40356199990492</v>
          </cell>
          <cell r="BC498">
            <v>-231.92829499999061</v>
          </cell>
          <cell r="BD498">
            <v>-416.05953900003806</v>
          </cell>
          <cell r="BE498">
            <v>-3202.8592969998717</v>
          </cell>
          <cell r="BF498">
            <v>-272.52739399997517</v>
          </cell>
          <cell r="BG498">
            <v>-166.47511600004509</v>
          </cell>
          <cell r="BH498">
            <v>-203.44424600002822</v>
          </cell>
          <cell r="BI498">
            <v>-122.15705600002548</v>
          </cell>
          <cell r="BJ498">
            <v>-85.908551000000443</v>
          </cell>
          <cell r="BK498">
            <v>-139.15736899996409</v>
          </cell>
          <cell r="BL498">
            <v>-398.91156899998896</v>
          </cell>
          <cell r="BM498">
            <v>-297.47688500001095</v>
          </cell>
          <cell r="BN498">
            <v>-401.00240600004327</v>
          </cell>
          <cell r="BO498">
            <v>-294.67935500002932</v>
          </cell>
          <cell r="BP498">
            <v>-385.34198199998355</v>
          </cell>
          <cell r="BQ498">
            <v>-435.77736800001003</v>
          </cell>
          <cell r="BR498">
            <v>-3575.9173789992929</v>
          </cell>
          <cell r="BS498">
            <v>-343.51542899996275</v>
          </cell>
          <cell r="BT498">
            <v>-177.68645799998194</v>
          </cell>
          <cell r="BU498">
            <v>-165.81206399993971</v>
          </cell>
          <cell r="BV498">
            <v>-135.92028699995717</v>
          </cell>
          <cell r="BW498">
            <v>-97.551106000028085</v>
          </cell>
          <cell r="BX498">
            <v>-194.63943499996094</v>
          </cell>
          <cell r="BY498">
            <v>-316.69532699999399</v>
          </cell>
          <cell r="BZ498">
            <v>-404.98185800004285</v>
          </cell>
          <cell r="CA498">
            <v>-497.13417299999855</v>
          </cell>
          <cell r="CB498">
            <v>-350.26114100002451</v>
          </cell>
          <cell r="CC498">
            <v>-301.3504280000343</v>
          </cell>
          <cell r="CD498">
            <v>-590.36967300000833</v>
          </cell>
          <cell r="CE498">
            <v>-4808.7011569999158</v>
          </cell>
          <cell r="CF498">
            <v>-522.8512439999613</v>
          </cell>
          <cell r="CG498">
            <v>-311.82386200001929</v>
          </cell>
          <cell r="CH498">
            <v>-164.44944200001191</v>
          </cell>
          <cell r="CI498">
            <v>-181.21628000005148</v>
          </cell>
          <cell r="CJ498">
            <v>-90.196544000064023</v>
          </cell>
          <cell r="CK498">
            <v>-175.70237899996573</v>
          </cell>
          <cell r="CL498">
            <v>-571.54635600006441</v>
          </cell>
          <cell r="CM498">
            <v>-698.87404000002425</v>
          </cell>
          <cell r="CN498">
            <v>-99.389833000022918</v>
          </cell>
          <cell r="CO498">
            <v>-405.62157399998978</v>
          </cell>
          <cell r="CP498">
            <v>-663.8194820000208</v>
          </cell>
          <cell r="CQ498">
            <v>-923.21012100006919</v>
          </cell>
          <cell r="CR498">
            <v>-6889.5037619983777</v>
          </cell>
          <cell r="CS498">
            <v>-625.68685100006405</v>
          </cell>
          <cell r="CT498">
            <v>-418.01115600002231</v>
          </cell>
          <cell r="CU498">
            <v>-358.87420900003053</v>
          </cell>
          <cell r="CV498">
            <v>-306.10703700000886</v>
          </cell>
          <cell r="CW498">
            <v>-128.06683099997463</v>
          </cell>
          <cell r="CX498">
            <v>-328.26418800005922</v>
          </cell>
          <cell r="CY498">
            <v>-863.81078299996443</v>
          </cell>
          <cell r="CZ498">
            <v>-875.95721099997172</v>
          </cell>
          <cell r="DA498">
            <v>-630.46415899996646</v>
          </cell>
          <cell r="DB498">
            <v>-338.90942600002745</v>
          </cell>
          <cell r="DC498">
            <v>-842.4571649999707</v>
          </cell>
          <cell r="DD498">
            <v>-1172.8947459999472</v>
          </cell>
          <cell r="DE498">
            <v>-6626.7943770000711</v>
          </cell>
          <cell r="DF498">
            <v>-705.79652899992652</v>
          </cell>
          <cell r="DG498">
            <v>-517.58967000001576</v>
          </cell>
          <cell r="DH498">
            <v>-388.05676499998663</v>
          </cell>
          <cell r="DI498">
            <v>-317.2751350000035</v>
          </cell>
          <cell r="DJ498">
            <v>-138.92335600004299</v>
          </cell>
          <cell r="DK498">
            <v>-363.28289099992253</v>
          </cell>
          <cell r="DL498">
            <v>-744.29703199991491</v>
          </cell>
          <cell r="DM498">
            <v>-871.07338900002651</v>
          </cell>
          <cell r="DN498">
            <v>-712.74313800001983</v>
          </cell>
          <cell r="DO498">
            <v>-374.69896099995822</v>
          </cell>
          <cell r="DP498">
            <v>-683.00998000003165</v>
          </cell>
          <cell r="DQ498">
            <v>-810.04753099987283</v>
          </cell>
          <cell r="DR498">
            <v>-4777.1539380010217</v>
          </cell>
          <cell r="DS498">
            <v>-622.28188899997622</v>
          </cell>
          <cell r="DT498">
            <v>943.4455569999991</v>
          </cell>
          <cell r="DU498">
            <v>-396.20061599998735</v>
          </cell>
          <cell r="DV498">
            <v>-331.83841799997026</v>
          </cell>
          <cell r="DW498">
            <v>-196.29646199994022</v>
          </cell>
          <cell r="DX498">
            <v>-750.40547599998536</v>
          </cell>
          <cell r="DY498">
            <v>-418.48772900004406</v>
          </cell>
          <cell r="DZ498">
            <v>-490.25517400004901</v>
          </cell>
          <cell r="EA498">
            <v>-631.62593099998776</v>
          </cell>
          <cell r="EB498">
            <v>-515.96418000000995</v>
          </cell>
          <cell r="EC498">
            <v>-609.4969610000262</v>
          </cell>
          <cell r="ED498">
            <v>-757.74665900005493</v>
          </cell>
        </row>
        <row r="499">
          <cell r="C499" t="str">
            <v>Huntington</v>
          </cell>
          <cell r="F499">
            <v>-4.7655399999348447</v>
          </cell>
          <cell r="G499">
            <v>-5.6477999999187887</v>
          </cell>
          <cell r="H499">
            <v>-32.595099999918602</v>
          </cell>
          <cell r="I499">
            <v>-14.670369999948889</v>
          </cell>
          <cell r="J499">
            <v>-214.56860499997856</v>
          </cell>
          <cell r="K499">
            <v>-106.78960000001825</v>
          </cell>
          <cell r="L499">
            <v>-7.1501500000013039</v>
          </cell>
          <cell r="M499">
            <v>-15.229739999980666</v>
          </cell>
          <cell r="N499">
            <v>0</v>
          </cell>
          <cell r="O499">
            <v>-153.07664500002284</v>
          </cell>
          <cell r="P499">
            <v>-1.303709999890998</v>
          </cell>
          <cell r="Q499">
            <v>0</v>
          </cell>
          <cell r="R499">
            <v>-1518.5148859992623</v>
          </cell>
          <cell r="S499">
            <v>-1.8498499998822808</v>
          </cell>
          <cell r="T499">
            <v>-26.948639999958687</v>
          </cell>
          <cell r="U499">
            <v>-59.383371000061743</v>
          </cell>
          <cell r="V499">
            <v>-72.905789999989793</v>
          </cell>
          <cell r="W499">
            <v>-285.53856000001542</v>
          </cell>
          <cell r="X499">
            <v>-589.24996499996632</v>
          </cell>
          <cell r="Y499">
            <v>-18.186560000060126</v>
          </cell>
          <cell r="Z499">
            <v>-27.590079999994487</v>
          </cell>
          <cell r="AA499">
            <v>0</v>
          </cell>
          <cell r="AB499">
            <v>-169.61707000003662</v>
          </cell>
          <cell r="AC499">
            <v>-175.23784000007436</v>
          </cell>
          <cell r="AD499">
            <v>-92.007160000037402</v>
          </cell>
          <cell r="AE499">
            <v>-2460.4383109994233</v>
          </cell>
          <cell r="AF499">
            <v>-141.37977999995928</v>
          </cell>
          <cell r="AG499">
            <v>-150.23021599999629</v>
          </cell>
          <cell r="AH499">
            <v>-275.94577400002163</v>
          </cell>
          <cell r="AI499">
            <v>-254.90753600001335</v>
          </cell>
          <cell r="AJ499">
            <v>-243.44440399995074</v>
          </cell>
          <cell r="AK499">
            <v>-280.7391639999114</v>
          </cell>
          <cell r="AL499">
            <v>-60.133960000006482</v>
          </cell>
          <cell r="AM499">
            <v>-101.93983000004664</v>
          </cell>
          <cell r="AN499">
            <v>-30.159434999979567</v>
          </cell>
          <cell r="AO499">
            <v>-425.92451400007121</v>
          </cell>
          <cell r="AP499">
            <v>-293.06944800005294</v>
          </cell>
          <cell r="AQ499">
            <v>-202.5642499999376</v>
          </cell>
          <cell r="AR499">
            <v>-6615.7988019995391</v>
          </cell>
          <cell r="AS499">
            <v>-680.91118999995524</v>
          </cell>
          <cell r="AT499">
            <v>-453.52902100002393</v>
          </cell>
          <cell r="AU499">
            <v>-516.01633500005119</v>
          </cell>
          <cell r="AV499">
            <v>-257.37016099999892</v>
          </cell>
          <cell r="AW499">
            <v>-150.96344199997839</v>
          </cell>
          <cell r="AX499">
            <v>-435.66039000003366</v>
          </cell>
          <cell r="AY499">
            <v>-932.99860399996396</v>
          </cell>
          <cell r="AZ499">
            <v>-1023.3958779999521</v>
          </cell>
          <cell r="BA499">
            <v>-616.0919260000228</v>
          </cell>
          <cell r="BB499">
            <v>-338.40555000002496</v>
          </cell>
          <cell r="BC499">
            <v>-367.08540500001982</v>
          </cell>
          <cell r="BD499">
            <v>-843.37090000003809</v>
          </cell>
          <cell r="BE499">
            <v>-7784.6581939989701</v>
          </cell>
          <cell r="BF499">
            <v>-762.94897699996363</v>
          </cell>
          <cell r="BG499">
            <v>-481.55799000000115</v>
          </cell>
          <cell r="BH499">
            <v>-646.96037600003183</v>
          </cell>
          <cell r="BI499">
            <v>-442.20286699995631</v>
          </cell>
          <cell r="BJ499">
            <v>-83.883109000016702</v>
          </cell>
          <cell r="BK499">
            <v>-643.66094299999531</v>
          </cell>
          <cell r="BL499">
            <v>-1001.0736690000631</v>
          </cell>
          <cell r="BM499">
            <v>-950.72554600000149</v>
          </cell>
          <cell r="BN499">
            <v>-643.98241300001973</v>
          </cell>
          <cell r="BO499">
            <v>-417.58974300004775</v>
          </cell>
          <cell r="BP499">
            <v>-826.37400000001071</v>
          </cell>
          <cell r="BQ499">
            <v>-883.69856099993922</v>
          </cell>
          <cell r="BR499">
            <v>-7601.7311089998111</v>
          </cell>
          <cell r="BS499">
            <v>-895.45943599997554</v>
          </cell>
          <cell r="BT499">
            <v>-580.83559999999125</v>
          </cell>
          <cell r="BU499">
            <v>-603.72036099998513</v>
          </cell>
          <cell r="BV499">
            <v>-350.60710999998264</v>
          </cell>
          <cell r="BW499">
            <v>-154.63185499998508</v>
          </cell>
          <cell r="BX499">
            <v>-771.96821999998065</v>
          </cell>
          <cell r="BY499">
            <v>-622.84791200002655</v>
          </cell>
          <cell r="BZ499">
            <v>-870.48196000000462</v>
          </cell>
          <cell r="CA499">
            <v>-587.90925500000594</v>
          </cell>
          <cell r="CB499">
            <v>-527.4408870000043</v>
          </cell>
          <cell r="CC499">
            <v>-1004.4439799999818</v>
          </cell>
          <cell r="CD499">
            <v>-631.3845329999458</v>
          </cell>
          <cell r="CE499">
            <v>-5877.6451510004699</v>
          </cell>
          <cell r="CF499">
            <v>-671.06988699990325</v>
          </cell>
          <cell r="CG499">
            <v>-559.1201749999891</v>
          </cell>
          <cell r="CH499">
            <v>-610.08670200000051</v>
          </cell>
          <cell r="CI499">
            <v>-503.87947799998801</v>
          </cell>
          <cell r="CJ499">
            <v>-277.27688799999305</v>
          </cell>
          <cell r="CK499">
            <v>-771.91293699998641</v>
          </cell>
          <cell r="CL499">
            <v>-613.99595999997109</v>
          </cell>
          <cell r="CM499">
            <v>-626.07253000000492</v>
          </cell>
          <cell r="CN499">
            <v>579.99931500002276</v>
          </cell>
          <cell r="CO499">
            <v>-581.17493400000967</v>
          </cell>
          <cell r="CP499">
            <v>-694.25571100006346</v>
          </cell>
          <cell r="CQ499">
            <v>-548.79926399991382</v>
          </cell>
          <cell r="CR499">
            <v>-6769.7136740004644</v>
          </cell>
          <cell r="CS499">
            <v>-790.6504479998257</v>
          </cell>
          <cell r="CT499">
            <v>-641.28221600002144</v>
          </cell>
          <cell r="CU499">
            <v>-661.86613099998794</v>
          </cell>
          <cell r="CV499">
            <v>-419.0734990000492</v>
          </cell>
          <cell r="CW499">
            <v>-310.61628900002688</v>
          </cell>
          <cell r="CX499">
            <v>-635.70143300003838</v>
          </cell>
          <cell r="CY499">
            <v>-258.14700100000482</v>
          </cell>
          <cell r="CZ499">
            <v>-463.98094000015408</v>
          </cell>
          <cell r="DA499">
            <v>-541.61977200000547</v>
          </cell>
          <cell r="DB499">
            <v>-740.29734900000039</v>
          </cell>
          <cell r="DC499">
            <v>-693.52447599999141</v>
          </cell>
          <cell r="DD499">
            <v>-612.95412000012584</v>
          </cell>
          <cell r="DE499">
            <v>-6797.6486030006781</v>
          </cell>
          <cell r="DF499">
            <v>-729.62109200004488</v>
          </cell>
          <cell r="DG499">
            <v>-673.6849200000288</v>
          </cell>
          <cell r="DH499">
            <v>-564.28738199995132</v>
          </cell>
          <cell r="DI499">
            <v>-392.81889400002547</v>
          </cell>
          <cell r="DJ499">
            <v>-319.56816500000423</v>
          </cell>
          <cell r="DK499">
            <v>-799.24668999999994</v>
          </cell>
          <cell r="DL499">
            <v>-239.73992600000929</v>
          </cell>
          <cell r="DM499">
            <v>-525.39483200001996</v>
          </cell>
          <cell r="DN499">
            <v>-470.74202999996487</v>
          </cell>
          <cell r="DO499">
            <v>-698.48580199998105</v>
          </cell>
          <cell r="DP499">
            <v>-726.50669599999674</v>
          </cell>
          <cell r="DQ499">
            <v>-657.55217399995308</v>
          </cell>
          <cell r="DR499">
            <v>-3104.1867650002241</v>
          </cell>
          <cell r="DS499">
            <v>-421.85368900001049</v>
          </cell>
          <cell r="DT499">
            <v>-371.7892100000754</v>
          </cell>
          <cell r="DU499">
            <v>-274.38321899995208</v>
          </cell>
          <cell r="DV499">
            <v>-161.1112500000163</v>
          </cell>
          <cell r="DW499">
            <v>-322.41047400003299</v>
          </cell>
          <cell r="DX499">
            <v>-252.52529999997932</v>
          </cell>
          <cell r="DY499">
            <v>-43.824099999968894</v>
          </cell>
          <cell r="DZ499">
            <v>-74.229179999907501</v>
          </cell>
          <cell r="EA499">
            <v>-76.552400000044145</v>
          </cell>
          <cell r="EB499">
            <v>-409.67070499999681</v>
          </cell>
          <cell r="EC499">
            <v>-397.22798399999738</v>
          </cell>
          <cell r="ED499">
            <v>-298.60925399989355</v>
          </cell>
        </row>
        <row r="500">
          <cell r="C500" t="str">
            <v>Jim Bridger</v>
          </cell>
          <cell r="F500">
            <v>-322.32932999997865</v>
          </cell>
          <cell r="G500">
            <v>-283.8095500000054</v>
          </cell>
          <cell r="H500">
            <v>-477.37784500000998</v>
          </cell>
          <cell r="I500">
            <v>-421.23573499999475</v>
          </cell>
          <cell r="J500">
            <v>-370.27782399998978</v>
          </cell>
          <cell r="K500">
            <v>-532.58206599997357</v>
          </cell>
          <cell r="L500">
            <v>-616.25702499994077</v>
          </cell>
          <cell r="M500">
            <v>-445.77960500004701</v>
          </cell>
          <cell r="N500">
            <v>-798.01657699991483</v>
          </cell>
          <cell r="O500">
            <v>-935.31694099993911</v>
          </cell>
          <cell r="P500">
            <v>-742.03193400008604</v>
          </cell>
          <cell r="Q500">
            <v>-217.28074900002684</v>
          </cell>
          <cell r="R500">
            <v>-7859.6879849992692</v>
          </cell>
          <cell r="S500">
            <v>-471.07645100005902</v>
          </cell>
          <cell r="T500">
            <v>-345.24363600008655</v>
          </cell>
          <cell r="U500">
            <v>-835.08199900016189</v>
          </cell>
          <cell r="V500">
            <v>-287.80604100000346</v>
          </cell>
          <cell r="W500">
            <v>-223.24591200001305</v>
          </cell>
          <cell r="X500">
            <v>-316.08640899998136</v>
          </cell>
          <cell r="Y500">
            <v>-803.41678899980616</v>
          </cell>
          <cell r="Z500">
            <v>-1184.9569569999585</v>
          </cell>
          <cell r="AA500">
            <v>-1057.9087059999583</v>
          </cell>
          <cell r="AB500">
            <v>-642.63944000005722</v>
          </cell>
          <cell r="AC500">
            <v>-993.85395599983167</v>
          </cell>
          <cell r="AD500">
            <v>-698.37168899993412</v>
          </cell>
          <cell r="AE500">
            <v>-8239.3493820019066</v>
          </cell>
          <cell r="AF500">
            <v>-795.60116199997719</v>
          </cell>
          <cell r="AG500">
            <v>-511.75664600008167</v>
          </cell>
          <cell r="AH500">
            <v>-719.88449500012212</v>
          </cell>
          <cell r="AI500">
            <v>-341.9342539999634</v>
          </cell>
          <cell r="AJ500">
            <v>-318.60968000005232</v>
          </cell>
          <cell r="AK500">
            <v>-330.36387399997329</v>
          </cell>
          <cell r="AL500">
            <v>-1069.5423199998913</v>
          </cell>
          <cell r="AM500">
            <v>-1117.5817790000001</v>
          </cell>
          <cell r="AN500">
            <v>-868.91943700000411</v>
          </cell>
          <cell r="AO500">
            <v>-559.19757600000594</v>
          </cell>
          <cell r="AP500">
            <v>-757.86940199998207</v>
          </cell>
          <cell r="AQ500">
            <v>-848.08875699993223</v>
          </cell>
          <cell r="AR500">
            <v>-6333.4555110000074</v>
          </cell>
          <cell r="AS500">
            <v>-192.24471900006756</v>
          </cell>
          <cell r="AT500">
            <v>-524.65420099988114</v>
          </cell>
          <cell r="AU500">
            <v>-716.59381000010762</v>
          </cell>
          <cell r="AV500">
            <v>-504.39731899998151</v>
          </cell>
          <cell r="AW500">
            <v>-329.59932600002503</v>
          </cell>
          <cell r="AX500">
            <v>-676.4425039999187</v>
          </cell>
          <cell r="AY500">
            <v>-421.27075599995442</v>
          </cell>
          <cell r="AZ500">
            <v>-807.62920600012876</v>
          </cell>
          <cell r="BA500">
            <v>-843.63220100011677</v>
          </cell>
          <cell r="BB500">
            <v>-788.63971000001766</v>
          </cell>
          <cell r="BC500">
            <v>-318.0304349999642</v>
          </cell>
          <cell r="BD500">
            <v>-210.32132400001865</v>
          </cell>
          <cell r="BE500">
            <v>-6104.3856399981305</v>
          </cell>
          <cell r="BF500">
            <v>-299.08288900007028</v>
          </cell>
          <cell r="BG500">
            <v>-421.27274100005161</v>
          </cell>
          <cell r="BH500">
            <v>-465.08563599991612</v>
          </cell>
          <cell r="BI500">
            <v>-393.41839999996591</v>
          </cell>
          <cell r="BJ500">
            <v>-381.61585199995898</v>
          </cell>
          <cell r="BK500">
            <v>-881.13315199990757</v>
          </cell>
          <cell r="BL500">
            <v>-538.0582089999225</v>
          </cell>
          <cell r="BM500">
            <v>-825.37093099986669</v>
          </cell>
          <cell r="BN500">
            <v>-815.52781699993648</v>
          </cell>
          <cell r="BO500">
            <v>-782.48759199993219</v>
          </cell>
          <cell r="BP500">
            <v>-250.31986099982169</v>
          </cell>
          <cell r="BQ500">
            <v>-51.012559999944642</v>
          </cell>
          <cell r="BR500">
            <v>-4172.8451099991798</v>
          </cell>
          <cell r="BS500">
            <v>-149.4802820001496</v>
          </cell>
          <cell r="BT500">
            <v>-313.67098499997519</v>
          </cell>
          <cell r="BU500">
            <v>-325.13927400007378</v>
          </cell>
          <cell r="BV500">
            <v>-307.11413400003221</v>
          </cell>
          <cell r="BW500">
            <v>-448.25916300003882</v>
          </cell>
          <cell r="BX500">
            <v>-627.21121899993159</v>
          </cell>
          <cell r="BY500">
            <v>-451.07010999997146</v>
          </cell>
          <cell r="BZ500">
            <v>-370.82883400004357</v>
          </cell>
          <cell r="CA500">
            <v>-569.174869999988</v>
          </cell>
          <cell r="CB500">
            <v>-441.20042499992996</v>
          </cell>
          <cell r="CC500">
            <v>-113.31545399990864</v>
          </cell>
          <cell r="CD500">
            <v>-56.380360000068322</v>
          </cell>
          <cell r="CE500">
            <v>-2564.1434080004692</v>
          </cell>
          <cell r="CF500">
            <v>-39.191619999939576</v>
          </cell>
          <cell r="CG500">
            <v>-105.81055499997456</v>
          </cell>
          <cell r="CH500">
            <v>-334.75885099999141</v>
          </cell>
          <cell r="CI500">
            <v>-156.91765600000508</v>
          </cell>
          <cell r="CJ500">
            <v>-466.09162600000855</v>
          </cell>
          <cell r="CK500">
            <v>-403.09236500004772</v>
          </cell>
          <cell r="CL500">
            <v>-92.806544000050053</v>
          </cell>
          <cell r="CM500">
            <v>-215.73858000000473</v>
          </cell>
          <cell r="CN500">
            <v>-286.16728599998169</v>
          </cell>
          <cell r="CO500">
            <v>-376.61685500002932</v>
          </cell>
          <cell r="CP500">
            <v>-74.952099999994971</v>
          </cell>
          <cell r="CQ500">
            <v>-11.999369999975897</v>
          </cell>
          <cell r="CR500">
            <v>-2321.2485039979219</v>
          </cell>
          <cell r="CS500">
            <v>-53.729230000055395</v>
          </cell>
          <cell r="CT500">
            <v>-76.03953999991063</v>
          </cell>
          <cell r="CU500">
            <v>-143.83346699993126</v>
          </cell>
          <cell r="CV500">
            <v>-149.56836999999359</v>
          </cell>
          <cell r="CW500">
            <v>-471.18097300000954</v>
          </cell>
          <cell r="CX500">
            <v>-395.48863499995787</v>
          </cell>
          <cell r="CY500">
            <v>-117.6112359999679</v>
          </cell>
          <cell r="CZ500">
            <v>-202.51117000007071</v>
          </cell>
          <cell r="DA500">
            <v>-199.32218899996951</v>
          </cell>
          <cell r="DB500">
            <v>-404.15135399997234</v>
          </cell>
          <cell r="DC500">
            <v>-69.270979999913834</v>
          </cell>
          <cell r="DD500">
            <v>-38.541359999915585</v>
          </cell>
          <cell r="DE500">
            <v>-2081.0164080001414</v>
          </cell>
          <cell r="DF500">
            <v>-63.135644000140019</v>
          </cell>
          <cell r="DG500">
            <v>-51.410349999903701</v>
          </cell>
          <cell r="DH500">
            <v>-170.61276599997655</v>
          </cell>
          <cell r="DI500">
            <v>-139.89915499999188</v>
          </cell>
          <cell r="DJ500">
            <v>-488.82915699994192</v>
          </cell>
          <cell r="DK500">
            <v>-267.39508499996737</v>
          </cell>
          <cell r="DL500">
            <v>-105.6281500000041</v>
          </cell>
          <cell r="DM500">
            <v>-122.7258060000604</v>
          </cell>
          <cell r="DN500">
            <v>-280.45371999999043</v>
          </cell>
          <cell r="DO500">
            <v>-252.31348499993328</v>
          </cell>
          <cell r="DP500">
            <v>-78.422930000117049</v>
          </cell>
          <cell r="DQ500">
            <v>-60.190159999998286</v>
          </cell>
          <cell r="DR500">
            <v>-2649.387811999768</v>
          </cell>
          <cell r="DS500">
            <v>-159.66486500005703</v>
          </cell>
          <cell r="DT500">
            <v>141.41994399996474</v>
          </cell>
          <cell r="DU500">
            <v>-257.13745799986646</v>
          </cell>
          <cell r="DV500">
            <v>-191.99088499997742</v>
          </cell>
          <cell r="DW500">
            <v>-409.71093200007454</v>
          </cell>
          <cell r="DX500">
            <v>-372.24716100015212</v>
          </cell>
          <cell r="DY500">
            <v>-107.90840500011109</v>
          </cell>
          <cell r="DZ500">
            <v>-153.67530000011902</v>
          </cell>
          <cell r="EA500">
            <v>-218.78832399996463</v>
          </cell>
          <cell r="EB500">
            <v>-509.0805709999986</v>
          </cell>
          <cell r="EC500">
            <v>-296.9131650000345</v>
          </cell>
          <cell r="ED500">
            <v>-113.69069000007585</v>
          </cell>
        </row>
        <row r="501">
          <cell r="C501" t="str">
            <v>Naughton</v>
          </cell>
          <cell r="F501">
            <v>0</v>
          </cell>
          <cell r="G501">
            <v>-2.7070000011008233E-2</v>
          </cell>
          <cell r="H501">
            <v>-2.0446699999738485</v>
          </cell>
          <cell r="I501">
            <v>-5.510880999994697</v>
          </cell>
          <cell r="J501">
            <v>-61.653316999989329</v>
          </cell>
          <cell r="K501">
            <v>-40.659911000024294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-238.29763099970296</v>
          </cell>
          <cell r="S501">
            <v>0</v>
          </cell>
          <cell r="T501">
            <v>-3.3547149999940302</v>
          </cell>
          <cell r="U501">
            <v>-11.107487000001129</v>
          </cell>
          <cell r="V501">
            <v>-20.90769600000931</v>
          </cell>
          <cell r="W501">
            <v>-30.396739999996498</v>
          </cell>
          <cell r="X501">
            <v>-129.29638799998793</v>
          </cell>
          <cell r="Y501">
            <v>0</v>
          </cell>
          <cell r="Z501">
            <v>0</v>
          </cell>
          <cell r="AA501">
            <v>-1.9501999999629334</v>
          </cell>
          <cell r="AB501">
            <v>-25.54443499998888</v>
          </cell>
          <cell r="AC501">
            <v>0</v>
          </cell>
          <cell r="AD501">
            <v>-15.739969999995083</v>
          </cell>
          <cell r="AE501">
            <v>-352.81656100042164</v>
          </cell>
          <cell r="AF501">
            <v>-18.720422000042163</v>
          </cell>
          <cell r="AG501">
            <v>-4.7497500000172295</v>
          </cell>
          <cell r="AH501">
            <v>-54.531839000002947</v>
          </cell>
          <cell r="AI501">
            <v>-53.345197999995435</v>
          </cell>
          <cell r="AJ501">
            <v>-37.634925000020303</v>
          </cell>
          <cell r="AK501">
            <v>-43.619883999985177</v>
          </cell>
          <cell r="AL501">
            <v>-7.8705839999602176</v>
          </cell>
          <cell r="AM501">
            <v>0</v>
          </cell>
          <cell r="AN501">
            <v>-13.420166000025347</v>
          </cell>
          <cell r="AO501">
            <v>-54.280054000031669</v>
          </cell>
          <cell r="AP501">
            <v>-49.463564000005135</v>
          </cell>
          <cell r="AQ501">
            <v>-15.180174999986775</v>
          </cell>
          <cell r="AR501">
            <v>-1643.2537850006483</v>
          </cell>
          <cell r="AS501">
            <v>-33.233561000000918</v>
          </cell>
          <cell r="AT501">
            <v>-74.161392999987584</v>
          </cell>
          <cell r="AU501">
            <v>-158.63612400001148</v>
          </cell>
          <cell r="AV501">
            <v>-141.9210149999999</v>
          </cell>
          <cell r="AW501">
            <v>-114.84776600000623</v>
          </cell>
          <cell r="AX501">
            <v>-156.52682100000675</v>
          </cell>
          <cell r="AY501">
            <v>-47.592504000029294</v>
          </cell>
          <cell r="AZ501">
            <v>-140.03089299995918</v>
          </cell>
          <cell r="BA501">
            <v>-283.37756100003025</v>
          </cell>
          <cell r="BB501">
            <v>-218.70526899999822</v>
          </cell>
          <cell r="BC501">
            <v>-272.98365800001193</v>
          </cell>
          <cell r="BD501">
            <v>-1.2372200000099838</v>
          </cell>
          <cell r="BE501">
            <v>-1434.4912849999964</v>
          </cell>
          <cell r="BF501">
            <v>-23.311751999979606</v>
          </cell>
          <cell r="BG501">
            <v>-132.61001599999145</v>
          </cell>
          <cell r="BH501">
            <v>-51.615697000001092</v>
          </cell>
          <cell r="BI501">
            <v>-124.60054299997864</v>
          </cell>
          <cell r="BJ501">
            <v>-201.64738199999556</v>
          </cell>
          <cell r="BK501">
            <v>-163.59631900000386</v>
          </cell>
          <cell r="BL501">
            <v>-71.51692299998831</v>
          </cell>
          <cell r="BM501">
            <v>-114.74407599997357</v>
          </cell>
          <cell r="BN501">
            <v>-265.52809199999319</v>
          </cell>
          <cell r="BO501">
            <v>-254.98783200001344</v>
          </cell>
          <cell r="BP501">
            <v>-30.332652999990387</v>
          </cell>
          <cell r="BQ501">
            <v>0</v>
          </cell>
          <cell r="BR501">
            <v>-1341.7021280000918</v>
          </cell>
          <cell r="BS501">
            <v>-59.306465000001481</v>
          </cell>
          <cell r="BT501">
            <v>-262.56800500000827</v>
          </cell>
          <cell r="BU501">
            <v>-96.020885999983875</v>
          </cell>
          <cell r="BV501">
            <v>-151.59892600000603</v>
          </cell>
          <cell r="BW501">
            <v>-129.34140199999092</v>
          </cell>
          <cell r="BX501">
            <v>-123.60334299999522</v>
          </cell>
          <cell r="BY501">
            <v>-38.549044999992475</v>
          </cell>
          <cell r="BZ501">
            <v>-47.490491000004113</v>
          </cell>
          <cell r="CA501">
            <v>-89.500464000011561</v>
          </cell>
          <cell r="CB501">
            <v>-226.02264499999001</v>
          </cell>
          <cell r="CC501">
            <v>-68.230230000015581</v>
          </cell>
          <cell r="CD501">
            <v>-49.470226000004914</v>
          </cell>
          <cell r="CE501">
            <v>-718.56814600015059</v>
          </cell>
          <cell r="CF501">
            <v>-24.830313999991631</v>
          </cell>
          <cell r="CG501">
            <v>-38.650385000015376</v>
          </cell>
          <cell r="CH501">
            <v>-116.6005249999871</v>
          </cell>
          <cell r="CI501">
            <v>-70.607138999999734</v>
          </cell>
          <cell r="CJ501">
            <v>-150.68793900002493</v>
          </cell>
          <cell r="CK501">
            <v>-62.110359000012977</v>
          </cell>
          <cell r="CL501">
            <v>-4.6605800000252202</v>
          </cell>
          <cell r="CM501">
            <v>-30.430533999984618</v>
          </cell>
          <cell r="CN501">
            <v>-56.439948000013828</v>
          </cell>
          <cell r="CO501">
            <v>-99.194262000004528</v>
          </cell>
          <cell r="CP501">
            <v>-39.696249999979045</v>
          </cell>
          <cell r="CQ501">
            <v>-24.659910999995191</v>
          </cell>
          <cell r="CR501">
            <v>-638.11509499931708</v>
          </cell>
          <cell r="CS501">
            <v>-30.410879000031855</v>
          </cell>
          <cell r="CT501">
            <v>-38.709716000012122</v>
          </cell>
          <cell r="CU501">
            <v>-45.305435999995098</v>
          </cell>
          <cell r="CV501">
            <v>-26.321822000027169</v>
          </cell>
          <cell r="CW501">
            <v>-175.4878810000082</v>
          </cell>
          <cell r="CX501">
            <v>-64.859851000015624</v>
          </cell>
          <cell r="CY501">
            <v>-13.107545000006212</v>
          </cell>
          <cell r="CZ501">
            <v>-23.720212999993237</v>
          </cell>
          <cell r="DA501">
            <v>-26.810779999999795</v>
          </cell>
          <cell r="DB501">
            <v>-161.43754200002877</v>
          </cell>
          <cell r="DC501">
            <v>-20.926498999964679</v>
          </cell>
          <cell r="DD501">
            <v>-11.016930999991018</v>
          </cell>
          <cell r="DE501">
            <v>-624.46029100008309</v>
          </cell>
          <cell r="DF501">
            <v>-31.884399999980815</v>
          </cell>
          <cell r="DG501">
            <v>-44.325448000017786</v>
          </cell>
          <cell r="DH501">
            <v>-33.714919999998529</v>
          </cell>
          <cell r="DI501">
            <v>-44.579674000007799</v>
          </cell>
          <cell r="DJ501">
            <v>-135.4025660000043</v>
          </cell>
          <cell r="DK501">
            <v>-58.740469000011217</v>
          </cell>
          <cell r="DL501">
            <v>-46.196654000028502</v>
          </cell>
          <cell r="DM501">
            <v>-9.3598699999856763</v>
          </cell>
          <cell r="DN501">
            <v>-33.278923000005307</v>
          </cell>
          <cell r="DO501">
            <v>-154.79253800000879</v>
          </cell>
          <cell r="DP501">
            <v>-18.705085000023246</v>
          </cell>
          <cell r="DQ501">
            <v>-13.479744000011124</v>
          </cell>
          <cell r="DR501">
            <v>-958.94247499993071</v>
          </cell>
          <cell r="DS501">
            <v>-132.96142999996664</v>
          </cell>
          <cell r="DT501">
            <v>-116.12058000001707</v>
          </cell>
          <cell r="DU501">
            <v>-55.193793999991613</v>
          </cell>
          <cell r="DV501">
            <v>-29.127390999987256</v>
          </cell>
          <cell r="DW501">
            <v>-138.02822300000116</v>
          </cell>
          <cell r="DX501">
            <v>-48.538896999991266</v>
          </cell>
          <cell r="DY501">
            <v>-17.976873999985401</v>
          </cell>
          <cell r="DZ501">
            <v>-40.940276000008453</v>
          </cell>
          <cell r="EA501">
            <v>-36.249948999960907</v>
          </cell>
          <cell r="EB501">
            <v>-101.54278600000544</v>
          </cell>
          <cell r="EC501">
            <v>-137.52349600000889</v>
          </cell>
          <cell r="ED501">
            <v>-104.73877900000662</v>
          </cell>
        </row>
        <row r="502">
          <cell r="C502" t="str">
            <v>Wyodak</v>
          </cell>
          <cell r="F502">
            <v>0</v>
          </cell>
          <cell r="G502">
            <v>0</v>
          </cell>
          <cell r="H502">
            <v>0</v>
          </cell>
          <cell r="I502">
            <v>-0.60077000000455882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-6.8300799999851733</v>
          </cell>
          <cell r="S502">
            <v>0</v>
          </cell>
          <cell r="T502">
            <v>0</v>
          </cell>
          <cell r="U502">
            <v>-0.15991000000212807</v>
          </cell>
          <cell r="V502">
            <v>-2.5700700000015786</v>
          </cell>
          <cell r="W502">
            <v>0</v>
          </cell>
          <cell r="X502">
            <v>-4.1000999999814667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-10.80148999998346</v>
          </cell>
          <cell r="AF502">
            <v>0</v>
          </cell>
          <cell r="AG502">
            <v>0</v>
          </cell>
          <cell r="AH502">
            <v>-1.9299299999984214</v>
          </cell>
          <cell r="AI502">
            <v>0</v>
          </cell>
          <cell r="AJ502">
            <v>-7.481419999996433</v>
          </cell>
          <cell r="AK502">
            <v>-1.3901400000031572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-10.551949999993667</v>
          </cell>
          <cell r="AS502">
            <v>0</v>
          </cell>
          <cell r="AT502">
            <v>0</v>
          </cell>
          <cell r="AU502">
            <v>0</v>
          </cell>
          <cell r="AV502">
            <v>-4.7199799999943934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-5.8319699999992736</v>
          </cell>
          <cell r="BC502">
            <v>0</v>
          </cell>
          <cell r="BD502">
            <v>0</v>
          </cell>
          <cell r="BE502">
            <v>-11.997060000430793</v>
          </cell>
          <cell r="BF502">
            <v>0</v>
          </cell>
          <cell r="BG502">
            <v>0</v>
          </cell>
          <cell r="BH502">
            <v>-2.9299299999984214</v>
          </cell>
          <cell r="BI502">
            <v>0</v>
          </cell>
          <cell r="BJ502">
            <v>-1.3138900000194553</v>
          </cell>
          <cell r="BK502">
            <v>-1.0335100000083912</v>
          </cell>
          <cell r="BL502">
            <v>-6.7197300000116229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-4.3115900000557303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-1.3916700000117999</v>
          </cell>
          <cell r="BX502">
            <v>-2.9199199999857228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-11.898989999899641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-2.538879999978235</v>
          </cell>
          <cell r="CK502">
            <v>0</v>
          </cell>
          <cell r="CL502">
            <v>0</v>
          </cell>
          <cell r="CM502">
            <v>-9.3601100000087172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-20.353990000206977</v>
          </cell>
          <cell r="CS502">
            <v>0</v>
          </cell>
          <cell r="CT502">
            <v>0</v>
          </cell>
          <cell r="CU502">
            <v>-9.21997000000556</v>
          </cell>
          <cell r="CV502">
            <v>0</v>
          </cell>
          <cell r="CW502">
            <v>-8.9641000000119675</v>
          </cell>
          <cell r="CX502">
            <v>0</v>
          </cell>
          <cell r="CY502">
            <v>0</v>
          </cell>
          <cell r="CZ502">
            <v>0</v>
          </cell>
          <cell r="DA502">
            <v>-2.1699199999857228</v>
          </cell>
          <cell r="DB502">
            <v>0</v>
          </cell>
          <cell r="DC502">
            <v>0</v>
          </cell>
          <cell r="DD502">
            <v>0</v>
          </cell>
          <cell r="DE502">
            <v>-4.1401300001889467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-4.1401299999852199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-16.64577000006102</v>
          </cell>
          <cell r="DS502">
            <v>-2.7101999999722466</v>
          </cell>
          <cell r="DT502">
            <v>0</v>
          </cell>
          <cell r="DU502">
            <v>-2.9299299999984214</v>
          </cell>
          <cell r="DV502">
            <v>-3.300039999987348</v>
          </cell>
          <cell r="DW502">
            <v>-0.11725999999907799</v>
          </cell>
          <cell r="DX502">
            <v>-5.6301300000050105</v>
          </cell>
          <cell r="DY502">
            <v>-1.9582100000116043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C503" t="str">
            <v>Ramp Loss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A505" t="str">
            <v>Total Coal Generation</v>
          </cell>
          <cell r="F505">
            <v>-1052.2183340005577</v>
          </cell>
          <cell r="G505">
            <v>-761.48787200031802</v>
          </cell>
          <cell r="H505">
            <v>-1200.0008609993383</v>
          </cell>
          <cell r="I505">
            <v>-743.00327999936417</v>
          </cell>
          <cell r="J505">
            <v>-887.82991999993101</v>
          </cell>
          <cell r="K505">
            <v>-962.38868199987337</v>
          </cell>
          <cell r="L505">
            <v>-1436.6981330001727</v>
          </cell>
          <cell r="M505">
            <v>-1414.7107310001738</v>
          </cell>
          <cell r="N505">
            <v>-1773.500634000171</v>
          </cell>
          <cell r="O505">
            <v>-1411.7526380000636</v>
          </cell>
          <cell r="P505">
            <v>-1685.4439729996957</v>
          </cell>
          <cell r="Q505">
            <v>-1068.6068310001865</v>
          </cell>
          <cell r="R505">
            <v>-16346.84183499217</v>
          </cell>
          <cell r="S505">
            <v>-1372.5902410005219</v>
          </cell>
          <cell r="T505">
            <v>-1168.0582780009136</v>
          </cell>
          <cell r="U505">
            <v>-1436.0667440001853</v>
          </cell>
          <cell r="V505">
            <v>-582.30336999986321</v>
          </cell>
          <cell r="W505">
            <v>-828.74881799984723</v>
          </cell>
          <cell r="X505">
            <v>-1264.7012760001235</v>
          </cell>
          <cell r="Y505">
            <v>-1642.4343460001983</v>
          </cell>
          <cell r="Z505">
            <v>-1846.7393030002713</v>
          </cell>
          <cell r="AA505">
            <v>-1853.9192660003901</v>
          </cell>
          <cell r="AB505">
            <v>-1242.8053140002303</v>
          </cell>
          <cell r="AC505">
            <v>-1626.875247000251</v>
          </cell>
          <cell r="AD505">
            <v>-1481.5996319996193</v>
          </cell>
          <cell r="AE505">
            <v>-15550.839718997478</v>
          </cell>
          <cell r="AF505">
            <v>-1302.1382559998892</v>
          </cell>
          <cell r="AG505">
            <v>-1022.5879890001379</v>
          </cell>
          <cell r="AH505">
            <v>-1297.6716020004824</v>
          </cell>
          <cell r="AI505">
            <v>-929.66081200004555</v>
          </cell>
          <cell r="AJ505">
            <v>-929.99788200017065</v>
          </cell>
          <cell r="AK505">
            <v>-1141.7791220000945</v>
          </cell>
          <cell r="AL505">
            <v>-1529.6990280002356</v>
          </cell>
          <cell r="AM505">
            <v>-1586.9640400004573</v>
          </cell>
          <cell r="AN505">
            <v>-1402.7514540003613</v>
          </cell>
          <cell r="AO505">
            <v>-1463.3923240001313</v>
          </cell>
          <cell r="AP505">
            <v>-1448.0507900002412</v>
          </cell>
          <cell r="AQ505">
            <v>-1496.146420000121</v>
          </cell>
          <cell r="AR505">
            <v>-17949.81634799391</v>
          </cell>
          <cell r="AS505">
            <v>-1171.6811840003356</v>
          </cell>
          <cell r="AT505">
            <v>-1319.9662819998339</v>
          </cell>
          <cell r="AU505">
            <v>-1529.2566130002961</v>
          </cell>
          <cell r="AV505">
            <v>-1021.6441410002299</v>
          </cell>
          <cell r="AW505">
            <v>-784.80557999992743</v>
          </cell>
          <cell r="AX505">
            <v>-1471.249673999846</v>
          </cell>
          <cell r="AY505">
            <v>-1829.5180949997157</v>
          </cell>
          <cell r="AZ505">
            <v>-2300.7672310001217</v>
          </cell>
          <cell r="BA505">
            <v>-2260.7358490005136</v>
          </cell>
          <cell r="BB505">
            <v>-1560.8762710003648</v>
          </cell>
          <cell r="BC505">
            <v>-1207.1844799998216</v>
          </cell>
          <cell r="BD505">
            <v>-1492.1309480001219</v>
          </cell>
          <cell r="BE505">
            <v>-18704.25467999652</v>
          </cell>
          <cell r="BF505">
            <v>-1357.871012000367</v>
          </cell>
          <cell r="BG505">
            <v>-1204.8060030001216</v>
          </cell>
          <cell r="BH505">
            <v>-1390.2240689997561</v>
          </cell>
          <cell r="BI505">
            <v>-1095.6787759999279</v>
          </cell>
          <cell r="BJ505">
            <v>-817.3747260000091</v>
          </cell>
          <cell r="BK505">
            <v>-1851.2379759997129</v>
          </cell>
          <cell r="BL505">
            <v>-2021.2000190000981</v>
          </cell>
          <cell r="BM505">
            <v>-2199.2873979997821</v>
          </cell>
          <cell r="BN505">
            <v>-2134.0407279999927</v>
          </cell>
          <cell r="BO505">
            <v>-1766.7870979998261</v>
          </cell>
          <cell r="BP505">
            <v>-1495.2583860000595</v>
          </cell>
          <cell r="BQ505">
            <v>-1370.4884890001267</v>
          </cell>
          <cell r="BR505">
            <v>-16853.070555001497</v>
          </cell>
          <cell r="BS505">
            <v>-1447.7616119999439</v>
          </cell>
          <cell r="BT505">
            <v>-1336.160950999707</v>
          </cell>
          <cell r="BU505">
            <v>-1196.1787399998866</v>
          </cell>
          <cell r="BV505">
            <v>-973.77725300006568</v>
          </cell>
          <cell r="BW505">
            <v>-890.15566200017929</v>
          </cell>
          <cell r="BX505">
            <v>-1763.1617310000584</v>
          </cell>
          <cell r="BY505">
            <v>-1429.1623939997517</v>
          </cell>
          <cell r="BZ505">
            <v>-1693.7831429997459</v>
          </cell>
          <cell r="CA505">
            <v>-1749.2788119995967</v>
          </cell>
          <cell r="CB505">
            <v>-1558.7053730003536</v>
          </cell>
          <cell r="CC505">
            <v>-1487.3400920000859</v>
          </cell>
          <cell r="CD505">
            <v>-1327.6047919997945</v>
          </cell>
          <cell r="CE505">
            <v>-14122.480193007737</v>
          </cell>
          <cell r="CF505">
            <v>-1257.9430649997666</v>
          </cell>
          <cell r="CG505">
            <v>-1017.8649269999005</v>
          </cell>
          <cell r="CH505">
            <v>-1244.0456630000845</v>
          </cell>
          <cell r="CI505">
            <v>-928.8703159999568</v>
          </cell>
          <cell r="CJ505">
            <v>-1027.135869000107</v>
          </cell>
          <cell r="CK505">
            <v>-1434.0975649999455</v>
          </cell>
          <cell r="CL505">
            <v>-1283.0094400006346</v>
          </cell>
          <cell r="CM505">
            <v>-1583.7958619990386</v>
          </cell>
          <cell r="CN505">
            <v>128.72222000034526</v>
          </cell>
          <cell r="CO505">
            <v>-1470.8372940002009</v>
          </cell>
          <cell r="CP505">
            <v>-1494.9337460002862</v>
          </cell>
          <cell r="CQ505">
            <v>-1508.668666000478</v>
          </cell>
          <cell r="CR505">
            <v>-16727.958965994418</v>
          </cell>
          <cell r="CS505">
            <v>-1502.8572879997082</v>
          </cell>
          <cell r="CT505">
            <v>-1176.1727579999715</v>
          </cell>
          <cell r="CU505">
            <v>-1227.1412569996901</v>
          </cell>
          <cell r="CV505">
            <v>-917.25845800014213</v>
          </cell>
          <cell r="CW505">
            <v>-1120.2503760000691</v>
          </cell>
          <cell r="CX505">
            <v>-1435.8241119999439</v>
          </cell>
          <cell r="CY505">
            <v>-1252.6765650003217</v>
          </cell>
          <cell r="CZ505">
            <v>-1566.1695340001024</v>
          </cell>
          <cell r="DA505">
            <v>-1418.7166539998725</v>
          </cell>
          <cell r="DB505">
            <v>-1649.3056870005094</v>
          </cell>
          <cell r="DC505">
            <v>-1626.1791199999861</v>
          </cell>
          <cell r="DD505">
            <v>-1835.4071569996886</v>
          </cell>
          <cell r="DE505">
            <v>-16245.903336003423</v>
          </cell>
          <cell r="DF505">
            <v>-1530.4376649996266</v>
          </cell>
          <cell r="DG505">
            <v>-1291.8004270000383</v>
          </cell>
          <cell r="DH505">
            <v>-1165.2634880002588</v>
          </cell>
          <cell r="DI505">
            <v>-906.21834000013769</v>
          </cell>
          <cell r="DJ505">
            <v>-1131.969994999934</v>
          </cell>
          <cell r="DK505">
            <v>-1515.0950659997761</v>
          </cell>
          <cell r="DL505">
            <v>-1135.8617620011792</v>
          </cell>
          <cell r="DM505">
            <v>-1528.5538970003836</v>
          </cell>
          <cell r="DN505">
            <v>-1507.0076210000552</v>
          </cell>
          <cell r="DO505">
            <v>-1485.7807750003412</v>
          </cell>
          <cell r="DP505">
            <v>-1506.6446910002269</v>
          </cell>
          <cell r="DQ505">
            <v>-1541.2696090000682</v>
          </cell>
          <cell r="DR505">
            <v>-11532.605141993612</v>
          </cell>
          <cell r="DS505">
            <v>-1344.7018069992773</v>
          </cell>
          <cell r="DT505">
            <v>596.95571100013331</v>
          </cell>
          <cell r="DU505">
            <v>-991.50516999978572</v>
          </cell>
          <cell r="DV505">
            <v>-719.69781800010242</v>
          </cell>
          <cell r="DW505">
            <v>-1068.6331760000903</v>
          </cell>
          <cell r="DX505">
            <v>-1429.3469639997929</v>
          </cell>
          <cell r="DY505">
            <v>-591.37412900058553</v>
          </cell>
          <cell r="DZ505">
            <v>-759.09993000049144</v>
          </cell>
          <cell r="EA505">
            <v>-963.21660399995744</v>
          </cell>
          <cell r="EB505">
            <v>-1546.0382670001127</v>
          </cell>
          <cell r="EC505">
            <v>-1441.161605999805</v>
          </cell>
          <cell r="ED505">
            <v>-1274.7853819997981</v>
          </cell>
        </row>
        <row r="507">
          <cell r="A507" t="str">
            <v>Gas Generation</v>
          </cell>
        </row>
        <row r="508">
          <cell r="F508">
            <v>-40.740840000013122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-105.09522000001743</v>
          </cell>
          <cell r="L508">
            <v>-46.551430000021355</v>
          </cell>
          <cell r="M508">
            <v>-124.47176000001491</v>
          </cell>
          <cell r="N508">
            <v>-96.081310000008671</v>
          </cell>
          <cell r="O508">
            <v>-207.19211000000359</v>
          </cell>
          <cell r="P508">
            <v>0</v>
          </cell>
          <cell r="Q508">
            <v>0</v>
          </cell>
          <cell r="R508">
            <v>-483.15630999999121</v>
          </cell>
          <cell r="S508">
            <v>0</v>
          </cell>
          <cell r="T508">
            <v>0</v>
          </cell>
          <cell r="U508">
            <v>0</v>
          </cell>
          <cell r="V508">
            <v>-4.4631999999983236</v>
          </cell>
          <cell r="W508">
            <v>0</v>
          </cell>
          <cell r="X508">
            <v>0</v>
          </cell>
          <cell r="Y508">
            <v>-48.775770000007469</v>
          </cell>
          <cell r="Z508">
            <v>-52.027289999998175</v>
          </cell>
          <cell r="AA508">
            <v>-119.68066999997245</v>
          </cell>
          <cell r="AB508">
            <v>-258.20938000001479</v>
          </cell>
          <cell r="AC508">
            <v>0</v>
          </cell>
          <cell r="AD508">
            <v>0</v>
          </cell>
          <cell r="AE508">
            <v>-521.78924000030383</v>
          </cell>
          <cell r="AF508">
            <v>0</v>
          </cell>
          <cell r="AG508">
            <v>0</v>
          </cell>
          <cell r="AH508">
            <v>0</v>
          </cell>
          <cell r="AI508">
            <v>-22.14012999998522</v>
          </cell>
          <cell r="AJ508">
            <v>0</v>
          </cell>
          <cell r="AK508">
            <v>-21.469720000022789</v>
          </cell>
          <cell r="AL508">
            <v>-47.798030000005383</v>
          </cell>
          <cell r="AM508">
            <v>-107.11493999999948</v>
          </cell>
          <cell r="AN508">
            <v>-120.69689999998081</v>
          </cell>
          <cell r="AO508">
            <v>-196.86035999999149</v>
          </cell>
          <cell r="AP508">
            <v>0</v>
          </cell>
          <cell r="AQ508">
            <v>-5.7091599999985192</v>
          </cell>
          <cell r="AR508">
            <v>-178.64778000023216</v>
          </cell>
          <cell r="AS508">
            <v>-56.292560000001686</v>
          </cell>
          <cell r="AT508">
            <v>0</v>
          </cell>
          <cell r="AU508">
            <v>0</v>
          </cell>
          <cell r="AV508">
            <v>-6.9900300000153948</v>
          </cell>
          <cell r="AW508">
            <v>0</v>
          </cell>
          <cell r="AX508">
            <v>-20.379650000017136</v>
          </cell>
          <cell r="AY508">
            <v>-7.6454399999929592</v>
          </cell>
          <cell r="AZ508">
            <v>0</v>
          </cell>
          <cell r="BA508">
            <v>-7.1000999999814667</v>
          </cell>
          <cell r="BB508">
            <v>-80.239999999990687</v>
          </cell>
          <cell r="BC508">
            <v>0</v>
          </cell>
          <cell r="BD508">
            <v>0</v>
          </cell>
          <cell r="BE508">
            <v>-86.850099999690428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-34.989990000001853</v>
          </cell>
          <cell r="BL508">
            <v>-16.099870000005467</v>
          </cell>
          <cell r="BM508">
            <v>-5.5998499999986961</v>
          </cell>
          <cell r="BN508">
            <v>-7.8500800000037998</v>
          </cell>
          <cell r="BO508">
            <v>-22.310310000029858</v>
          </cell>
          <cell r="BP508">
            <v>0</v>
          </cell>
          <cell r="BQ508">
            <v>0</v>
          </cell>
          <cell r="BR508">
            <v>-273.32368999999017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-29.979980000003707</v>
          </cell>
          <cell r="BY508">
            <v>-58.367369999992661</v>
          </cell>
          <cell r="BZ508">
            <v>-116.94390000001295</v>
          </cell>
          <cell r="CA508">
            <v>-68.03244000003906</v>
          </cell>
          <cell r="CB508">
            <v>0</v>
          </cell>
          <cell r="CC508">
            <v>0</v>
          </cell>
          <cell r="CD508">
            <v>0</v>
          </cell>
          <cell r="CE508">
            <v>-632.20764999999665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-50.199950000009267</v>
          </cell>
          <cell r="CL508">
            <v>-89.099079999985406</v>
          </cell>
          <cell r="CM508">
            <v>-218.3532600000035</v>
          </cell>
          <cell r="CN508">
            <v>-66.438919999985956</v>
          </cell>
          <cell r="CO508">
            <v>-208.11644000001252</v>
          </cell>
          <cell r="CP508">
            <v>0</v>
          </cell>
          <cell r="CQ508">
            <v>0</v>
          </cell>
          <cell r="CR508">
            <v>-556.70031999994535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-131.63804000001983</v>
          </cell>
          <cell r="CY508">
            <v>-73.611030000000028</v>
          </cell>
          <cell r="CZ508">
            <v>-160.48295999999391</v>
          </cell>
          <cell r="DA508">
            <v>-190.96828999998979</v>
          </cell>
          <cell r="DB508">
            <v>0</v>
          </cell>
          <cell r="DC508">
            <v>0</v>
          </cell>
          <cell r="DD508">
            <v>0</v>
          </cell>
          <cell r="DE508">
            <v>-757.30484000011347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-117.74955000000773</v>
          </cell>
          <cell r="DL508">
            <v>-140.52270999999018</v>
          </cell>
          <cell r="DM508">
            <v>-150.24121999999625</v>
          </cell>
          <cell r="DN508">
            <v>-190.39944000000833</v>
          </cell>
          <cell r="DO508">
            <v>-158.39191999999457</v>
          </cell>
          <cell r="DP508">
            <v>0</v>
          </cell>
          <cell r="DQ508">
            <v>0</v>
          </cell>
          <cell r="DR508">
            <v>-602.95283000008203</v>
          </cell>
          <cell r="DS508">
            <v>0</v>
          </cell>
          <cell r="DT508">
            <v>46.414090000005672</v>
          </cell>
          <cell r="DU508">
            <v>0</v>
          </cell>
          <cell r="DV508">
            <v>0</v>
          </cell>
          <cell r="DW508">
            <v>0</v>
          </cell>
          <cell r="DX508">
            <v>-111.4710699999996</v>
          </cell>
          <cell r="DY508">
            <v>-119.02783000000636</v>
          </cell>
          <cell r="DZ508">
            <v>-273.82767999998759</v>
          </cell>
          <cell r="EA508">
            <v>-102.53239000000758</v>
          </cell>
          <cell r="EB508">
            <v>-42.507949999999255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-10.111601000000519</v>
          </cell>
          <cell r="G510">
            <v>-25.014899999994668</v>
          </cell>
          <cell r="H510">
            <v>-75.647952999977861</v>
          </cell>
          <cell r="I510">
            <v>0</v>
          </cell>
          <cell r="J510">
            <v>-48.077588999993168</v>
          </cell>
          <cell r="K510">
            <v>-76.722956000012346</v>
          </cell>
          <cell r="L510">
            <v>-132.33729500003392</v>
          </cell>
          <cell r="M510">
            <v>-164.3024419999565</v>
          </cell>
          <cell r="N510">
            <v>-129.71617500000866</v>
          </cell>
          <cell r="O510">
            <v>-263.38477999996394</v>
          </cell>
          <cell r="P510">
            <v>-139.81371300001047</v>
          </cell>
          <cell r="Q510">
            <v>-197.73217699999805</v>
          </cell>
          <cell r="R510">
            <v>-1112.8894440000877</v>
          </cell>
          <cell r="S510">
            <v>-105.75806000002194</v>
          </cell>
          <cell r="T510">
            <v>-67.080199999996694</v>
          </cell>
          <cell r="U510">
            <v>-63.700299999967683</v>
          </cell>
          <cell r="V510">
            <v>0</v>
          </cell>
          <cell r="W510">
            <v>-76.970826999982819</v>
          </cell>
          <cell r="X510">
            <v>-163.30352000001585</v>
          </cell>
          <cell r="Y510">
            <v>-3.9989599999971688</v>
          </cell>
          <cell r="Z510">
            <v>-21.232830000051763</v>
          </cell>
          <cell r="AA510">
            <v>-54.052352000027895</v>
          </cell>
          <cell r="AB510">
            <v>-291.4206300000078</v>
          </cell>
          <cell r="AC510">
            <v>0</v>
          </cell>
          <cell r="AD510">
            <v>-265.37176499998895</v>
          </cell>
          <cell r="AE510">
            <v>-1818.9481409997679</v>
          </cell>
          <cell r="AF510">
            <v>-147.3162799999991</v>
          </cell>
          <cell r="AG510">
            <v>-100.98934299999382</v>
          </cell>
          <cell r="AH510">
            <v>-175.92234000001918</v>
          </cell>
          <cell r="AI510">
            <v>0</v>
          </cell>
          <cell r="AJ510">
            <v>-65.744869999994989</v>
          </cell>
          <cell r="AK510">
            <v>-206.83195000002161</v>
          </cell>
          <cell r="AL510">
            <v>-66.52291600004537</v>
          </cell>
          <cell r="AM510">
            <v>-176.8498499999987</v>
          </cell>
          <cell r="AN510">
            <v>-306.60817000002135</v>
          </cell>
          <cell r="AO510">
            <v>-185.05687999998918</v>
          </cell>
          <cell r="AP510">
            <v>-209.39771200000541</v>
          </cell>
          <cell r="AQ510">
            <v>-177.70782999997027</v>
          </cell>
          <cell r="AR510">
            <v>-783.81010300014168</v>
          </cell>
          <cell r="AS510">
            <v>0</v>
          </cell>
          <cell r="AT510">
            <v>-10.152846999990288</v>
          </cell>
          <cell r="AU510">
            <v>-46.787279999989551</v>
          </cell>
          <cell r="AV510">
            <v>-59.989684999978635</v>
          </cell>
          <cell r="AW510">
            <v>-153.82546700001694</v>
          </cell>
          <cell r="AX510">
            <v>-73.324915000004694</v>
          </cell>
          <cell r="AY510">
            <v>-14.408476000011433</v>
          </cell>
          <cell r="AZ510">
            <v>-10.479990000021644</v>
          </cell>
          <cell r="BA510">
            <v>-21.659322999999858</v>
          </cell>
          <cell r="BB510">
            <v>-158.13943999999901</v>
          </cell>
          <cell r="BC510">
            <v>-37.230179999954998</v>
          </cell>
          <cell r="BD510">
            <v>-197.8125</v>
          </cell>
          <cell r="BE510">
            <v>-635.01333699980751</v>
          </cell>
          <cell r="BF510">
            <v>-196.82527599995956</v>
          </cell>
          <cell r="BG510">
            <v>-79.02030500001274</v>
          </cell>
          <cell r="BH510">
            <v>0</v>
          </cell>
          <cell r="BI510">
            <v>-32.393539999990026</v>
          </cell>
          <cell r="BJ510">
            <v>0</v>
          </cell>
          <cell r="BK510">
            <v>-53.291259999969043</v>
          </cell>
          <cell r="BL510">
            <v>-16.172894999966957</v>
          </cell>
          <cell r="BM510">
            <v>-35.070080000034068</v>
          </cell>
          <cell r="BN510">
            <v>-39.40231799997855</v>
          </cell>
          <cell r="BO510">
            <v>0</v>
          </cell>
          <cell r="BP510">
            <v>0</v>
          </cell>
          <cell r="BQ510">
            <v>-182.83766299998388</v>
          </cell>
          <cell r="BR510">
            <v>-1385.1531250001863</v>
          </cell>
          <cell r="BS510">
            <v>-186.93984000000637</v>
          </cell>
          <cell r="BT510">
            <v>-41.268321000039577</v>
          </cell>
          <cell r="BU510">
            <v>0</v>
          </cell>
          <cell r="BV510">
            <v>-31.661070000001928</v>
          </cell>
          <cell r="BW510">
            <v>0</v>
          </cell>
          <cell r="BX510">
            <v>-66.462950000015553</v>
          </cell>
          <cell r="BY510">
            <v>-53.49078999995254</v>
          </cell>
          <cell r="BZ510">
            <v>-73.619813999976031</v>
          </cell>
          <cell r="CA510">
            <v>-140.64592999999877</v>
          </cell>
          <cell r="CB510">
            <v>-252.34087999997428</v>
          </cell>
          <cell r="CC510">
            <v>-251.60707999998704</v>
          </cell>
          <cell r="CD510">
            <v>-287.11644999997225</v>
          </cell>
          <cell r="CE510">
            <v>-875.74906499963254</v>
          </cell>
          <cell r="CF510">
            <v>-190.84825099998852</v>
          </cell>
          <cell r="CG510">
            <v>-182.8604200000118</v>
          </cell>
          <cell r="CH510">
            <v>-129.17373799998313</v>
          </cell>
          <cell r="CI510">
            <v>-86.20352000001003</v>
          </cell>
          <cell r="CJ510">
            <v>0</v>
          </cell>
          <cell r="CK510">
            <v>-120.09145400003763</v>
          </cell>
          <cell r="CL510">
            <v>-166.27184499998111</v>
          </cell>
          <cell r="CM510">
            <v>-155.11865899997065</v>
          </cell>
          <cell r="CN510">
            <v>221.48737700004131</v>
          </cell>
          <cell r="CO510">
            <v>0</v>
          </cell>
          <cell r="CP510">
            <v>0</v>
          </cell>
          <cell r="CQ510">
            <v>-66.668554999982007</v>
          </cell>
          <cell r="CR510">
            <v>-1232.5911469999701</v>
          </cell>
          <cell r="CS510">
            <v>-97.002119000011589</v>
          </cell>
          <cell r="CT510">
            <v>-137.20417700000689</v>
          </cell>
          <cell r="CU510">
            <v>0</v>
          </cell>
          <cell r="CV510">
            <v>-121.86427000002004</v>
          </cell>
          <cell r="CW510">
            <v>0</v>
          </cell>
          <cell r="CX510">
            <v>-192.41263600002276</v>
          </cell>
          <cell r="CY510">
            <v>-88.290765999990981</v>
          </cell>
          <cell r="CZ510">
            <v>-159.61221500000102</v>
          </cell>
          <cell r="DA510">
            <v>-201.84200000003329</v>
          </cell>
          <cell r="DB510">
            <v>-146.45630999997957</v>
          </cell>
          <cell r="DC510">
            <v>0</v>
          </cell>
          <cell r="DD510">
            <v>-87.906654000020353</v>
          </cell>
          <cell r="DE510">
            <v>-878.77567699993961</v>
          </cell>
          <cell r="DF510">
            <v>-62.18045199997141</v>
          </cell>
          <cell r="DG510">
            <v>-24.765167000005022</v>
          </cell>
          <cell r="DH510">
            <v>0</v>
          </cell>
          <cell r="DI510">
            <v>-111.50323000000208</v>
          </cell>
          <cell r="DJ510">
            <v>0</v>
          </cell>
          <cell r="DK510">
            <v>-177.22626999998465</v>
          </cell>
          <cell r="DL510">
            <v>-142.25222800002666</v>
          </cell>
          <cell r="DM510">
            <v>-115.45198999997228</v>
          </cell>
          <cell r="DN510">
            <v>-159.57100000002538</v>
          </cell>
          <cell r="DO510">
            <v>0</v>
          </cell>
          <cell r="DP510">
            <v>0</v>
          </cell>
          <cell r="DQ510">
            <v>-85.825340000010328</v>
          </cell>
          <cell r="DR510">
            <v>-996.16247799992561</v>
          </cell>
          <cell r="DS510">
            <v>-87.678330000024289</v>
          </cell>
          <cell r="DT510">
            <v>291.82740800001193</v>
          </cell>
          <cell r="DU510">
            <v>-163.86921199999051</v>
          </cell>
          <cell r="DV510">
            <v>-47.158689000003505</v>
          </cell>
          <cell r="DW510">
            <v>0</v>
          </cell>
          <cell r="DX510">
            <v>-151.97100200000568</v>
          </cell>
          <cell r="DY510">
            <v>-99.948673999984749</v>
          </cell>
          <cell r="DZ510">
            <v>-224.18199699997786</v>
          </cell>
          <cell r="EA510">
            <v>-201.00937200000044</v>
          </cell>
          <cell r="EB510">
            <v>-63.270354999986012</v>
          </cell>
          <cell r="EC510">
            <v>-143.25075500001549</v>
          </cell>
          <cell r="ED510">
            <v>-105.65149999997811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-5.4962000000159605E-2</v>
          </cell>
          <cell r="G512">
            <v>-0.16302399999949557</v>
          </cell>
          <cell r="H512">
            <v>-0.24333999999953448</v>
          </cell>
          <cell r="I512">
            <v>0</v>
          </cell>
          <cell r="J512">
            <v>-5.6081589999994321</v>
          </cell>
          <cell r="K512">
            <v>-10.409270000003744</v>
          </cell>
          <cell r="L512">
            <v>-0.57798199999888311</v>
          </cell>
          <cell r="M512">
            <v>-5.6254850000041188</v>
          </cell>
          <cell r="N512">
            <v>-13.725427500001388</v>
          </cell>
          <cell r="O512">
            <v>0</v>
          </cell>
          <cell r="P512">
            <v>-0.31913100000019767</v>
          </cell>
          <cell r="Q512">
            <v>0</v>
          </cell>
          <cell r="R512">
            <v>-60.590964500006521</v>
          </cell>
          <cell r="S512">
            <v>-7.1831000000202039E-2</v>
          </cell>
          <cell r="T512">
            <v>0</v>
          </cell>
          <cell r="U512">
            <v>-5.5759999995643739E-3</v>
          </cell>
          <cell r="V512">
            <v>-0.56834499999968102</v>
          </cell>
          <cell r="W512">
            <v>-7.0871095000002242</v>
          </cell>
          <cell r="X512">
            <v>-6.8328164999984438</v>
          </cell>
          <cell r="Y512">
            <v>13.965043000000151</v>
          </cell>
          <cell r="Z512">
            <v>-13.093315500002063</v>
          </cell>
          <cell r="AA512">
            <v>-30.592306499998813</v>
          </cell>
          <cell r="AB512">
            <v>-1.1561650000003283</v>
          </cell>
          <cell r="AC512">
            <v>-5.1485424999991665</v>
          </cell>
          <cell r="AD512">
            <v>-10</v>
          </cell>
          <cell r="AE512">
            <v>-28.533505999948829</v>
          </cell>
          <cell r="AF512">
            <v>0</v>
          </cell>
          <cell r="AG512">
            <v>0</v>
          </cell>
          <cell r="AH512">
            <v>0</v>
          </cell>
          <cell r="AI512">
            <v>-5.2618860000020504</v>
          </cell>
          <cell r="AJ512">
            <v>-11.95019400000092</v>
          </cell>
          <cell r="AK512">
            <v>-3.2879240000002028</v>
          </cell>
          <cell r="AL512">
            <v>-0.47091700000237324</v>
          </cell>
          <cell r="AM512">
            <v>-6.7611430000033579</v>
          </cell>
          <cell r="AN512">
            <v>-0.35528499999782071</v>
          </cell>
          <cell r="AO512">
            <v>0</v>
          </cell>
          <cell r="AP512">
            <v>-0.21890900000107649</v>
          </cell>
          <cell r="AQ512">
            <v>-0.22724799999923562</v>
          </cell>
          <cell r="AR512">
            <v>-25.371995500026969</v>
          </cell>
          <cell r="AS512">
            <v>0</v>
          </cell>
          <cell r="AT512">
            <v>0</v>
          </cell>
          <cell r="AU512">
            <v>-5.454999999528809E-3</v>
          </cell>
          <cell r="AV512">
            <v>-13.529367999999522</v>
          </cell>
          <cell r="AW512">
            <v>-0.25850999999966007</v>
          </cell>
          <cell r="AX512">
            <v>-0.15466300000116462</v>
          </cell>
          <cell r="AY512">
            <v>-5.8812419999994745</v>
          </cell>
          <cell r="AZ512">
            <v>-4.9692104999994626</v>
          </cell>
          <cell r="BA512">
            <v>-0.46960400000170921</v>
          </cell>
          <cell r="BB512">
            <v>0</v>
          </cell>
          <cell r="BC512">
            <v>-0.10394299999825307</v>
          </cell>
          <cell r="BD512">
            <v>0</v>
          </cell>
          <cell r="BE512">
            <v>-11.399404000025243</v>
          </cell>
          <cell r="BF512">
            <v>-0.14365299999917625</v>
          </cell>
          <cell r="BG512">
            <v>0</v>
          </cell>
          <cell r="BH512">
            <v>0</v>
          </cell>
          <cell r="BI512">
            <v>-0.14138699999966775</v>
          </cell>
          <cell r="BJ512">
            <v>0</v>
          </cell>
          <cell r="BK512">
            <v>0</v>
          </cell>
          <cell r="BL512">
            <v>-0.27994400000170572</v>
          </cell>
          <cell r="BM512">
            <v>-4.5955610000019078</v>
          </cell>
          <cell r="BN512">
            <v>0</v>
          </cell>
          <cell r="BO512">
            <v>0</v>
          </cell>
          <cell r="BP512">
            <v>0</v>
          </cell>
          <cell r="BQ512">
            <v>-6.2388589999991382</v>
          </cell>
          <cell r="BR512">
            <v>12.732837999996264</v>
          </cell>
          <cell r="BS512">
            <v>-2.3799999980838038E-3</v>
          </cell>
          <cell r="BT512">
            <v>0</v>
          </cell>
          <cell r="BU512">
            <v>10</v>
          </cell>
          <cell r="BV512">
            <v>-0.14138800000000629</v>
          </cell>
          <cell r="BW512">
            <v>0</v>
          </cell>
          <cell r="BX512">
            <v>0</v>
          </cell>
          <cell r="BY512">
            <v>-0.41644199999791454</v>
          </cell>
          <cell r="BZ512">
            <v>-5.6556230000023788</v>
          </cell>
          <cell r="CA512">
            <v>0</v>
          </cell>
          <cell r="CB512">
            <v>0</v>
          </cell>
          <cell r="CC512">
            <v>9.9069220000001224</v>
          </cell>
          <cell r="CD512">
            <v>-0.95825100000001839</v>
          </cell>
          <cell r="CE512">
            <v>-42.120558499998879</v>
          </cell>
          <cell r="CF512">
            <v>-6.4024030000036873</v>
          </cell>
          <cell r="CG512">
            <v>-0.12134600000081264</v>
          </cell>
          <cell r="CH512">
            <v>-5.5690000008326024E-3</v>
          </cell>
          <cell r="CI512">
            <v>-3.3355940000001283</v>
          </cell>
          <cell r="CJ512">
            <v>0</v>
          </cell>
          <cell r="CK512">
            <v>0</v>
          </cell>
          <cell r="CL512">
            <v>-0.65385499999683816</v>
          </cell>
          <cell r="CM512">
            <v>-5.724641500000871</v>
          </cell>
          <cell r="CN512">
            <v>-14.371016499999314</v>
          </cell>
          <cell r="CO512">
            <v>0</v>
          </cell>
          <cell r="CP512">
            <v>0</v>
          </cell>
          <cell r="CQ512">
            <v>-11.506133499999123</v>
          </cell>
          <cell r="CR512">
            <v>6.7339470000297297</v>
          </cell>
          <cell r="CS512">
            <v>-4.5135000000300352E-2</v>
          </cell>
          <cell r="CT512">
            <v>0</v>
          </cell>
          <cell r="CU512">
            <v>0</v>
          </cell>
          <cell r="CV512">
            <v>-0.2968590000000404</v>
          </cell>
          <cell r="CW512">
            <v>-10</v>
          </cell>
          <cell r="CX512">
            <v>20</v>
          </cell>
          <cell r="CY512">
            <v>-0.65347999999721651</v>
          </cell>
          <cell r="CZ512">
            <v>-1.1026439999986906</v>
          </cell>
          <cell r="DA512">
            <v>0</v>
          </cell>
          <cell r="DB512">
            <v>0</v>
          </cell>
          <cell r="DC512">
            <v>0</v>
          </cell>
          <cell r="DD512">
            <v>-1.1679349999994884</v>
          </cell>
          <cell r="DE512">
            <v>-24.853472000017064</v>
          </cell>
          <cell r="DF512">
            <v>-0.12241200000062236</v>
          </cell>
          <cell r="DG512">
            <v>-10</v>
          </cell>
          <cell r="DH512">
            <v>0</v>
          </cell>
          <cell r="DI512">
            <v>-0.14140399999996589</v>
          </cell>
          <cell r="DJ512">
            <v>0</v>
          </cell>
          <cell r="DK512">
            <v>0</v>
          </cell>
          <cell r="DL512">
            <v>-1.029540999999881</v>
          </cell>
          <cell r="DM512">
            <v>-6.9385200000033365</v>
          </cell>
          <cell r="DN512">
            <v>-0.20830500000010943</v>
          </cell>
          <cell r="DO512">
            <v>0</v>
          </cell>
          <cell r="DP512">
            <v>0</v>
          </cell>
          <cell r="DQ512">
            <v>-6.4132900000004156</v>
          </cell>
          <cell r="DR512">
            <v>33.810501500003738</v>
          </cell>
          <cell r="DS512">
            <v>-1.0810399999973015</v>
          </cell>
          <cell r="DT512">
            <v>95.561639999999898</v>
          </cell>
          <cell r="DU512">
            <v>-5.573000000367756E-3</v>
          </cell>
          <cell r="DV512">
            <v>-3.4715690000011818</v>
          </cell>
          <cell r="DW512">
            <v>0</v>
          </cell>
          <cell r="DX512">
            <v>-0.37555500000235043</v>
          </cell>
          <cell r="DY512">
            <v>-12.569116000002396</v>
          </cell>
          <cell r="DZ512">
            <v>-13.020653999999922</v>
          </cell>
          <cell r="EA512">
            <v>-17.947674499999266</v>
          </cell>
          <cell r="EB512">
            <v>-0.89653799999905459</v>
          </cell>
          <cell r="EC512">
            <v>-10.579734999999346</v>
          </cell>
          <cell r="ED512">
            <v>-1.8036840000040684</v>
          </cell>
        </row>
        <row r="513">
          <cell r="F513">
            <v>-50.493970000010449</v>
          </cell>
          <cell r="G513">
            <v>-1.2560100000118837</v>
          </cell>
          <cell r="H513">
            <v>-9.9575900000054389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-1.8398400000005495</v>
          </cell>
          <cell r="P513">
            <v>0</v>
          </cell>
          <cell r="Q513">
            <v>-7.7399800000130199</v>
          </cell>
          <cell r="R513">
            <v>-107.14061999996193</v>
          </cell>
          <cell r="S513">
            <v>0</v>
          </cell>
          <cell r="T513">
            <v>-18.940180000005057</v>
          </cell>
          <cell r="U513">
            <v>-6.8100600000179838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-13.680169999977807</v>
          </cell>
          <cell r="AD513">
            <v>-67.710210000019288</v>
          </cell>
          <cell r="AE513">
            <v>-260.24943000008352</v>
          </cell>
          <cell r="AF513">
            <v>-34.649909999978263</v>
          </cell>
          <cell r="AG513">
            <v>-66.017860000021756</v>
          </cell>
          <cell r="AH513">
            <v>-33.913919999991776</v>
          </cell>
          <cell r="AI513">
            <v>-6.3701099999889266</v>
          </cell>
          <cell r="AJ513">
            <v>0</v>
          </cell>
          <cell r="AK513">
            <v>-2.019769999984419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-23.121169999998529</v>
          </cell>
          <cell r="AQ513">
            <v>-94.156690000003437</v>
          </cell>
          <cell r="AR513">
            <v>-39.324699999764562</v>
          </cell>
          <cell r="AS513">
            <v>0</v>
          </cell>
          <cell r="AT513">
            <v>-4.6601500000106171</v>
          </cell>
          <cell r="AU513">
            <v>-5.6198699999949895</v>
          </cell>
          <cell r="AV513">
            <v>-5.3801300000050105</v>
          </cell>
          <cell r="AW513">
            <v>0</v>
          </cell>
          <cell r="AX513">
            <v>-5.0503000000026077</v>
          </cell>
          <cell r="AY513">
            <v>0</v>
          </cell>
          <cell r="AZ513">
            <v>0</v>
          </cell>
          <cell r="BA513">
            <v>0</v>
          </cell>
          <cell r="BB513">
            <v>-7.8195899999991525</v>
          </cell>
          <cell r="BC513">
            <v>-10.794659999985015</v>
          </cell>
          <cell r="BD513">
            <v>0</v>
          </cell>
          <cell r="BE513">
            <v>-54.664880000054836</v>
          </cell>
          <cell r="BF513">
            <v>0</v>
          </cell>
          <cell r="BG513">
            <v>-14.849370000010822</v>
          </cell>
          <cell r="BH513">
            <v>-12.335270000010496</v>
          </cell>
          <cell r="BI513">
            <v>-4.4301700000069104</v>
          </cell>
          <cell r="BJ513">
            <v>0</v>
          </cell>
          <cell r="BK513">
            <v>-4.0500499999907333</v>
          </cell>
          <cell r="BL513">
            <v>0</v>
          </cell>
          <cell r="BM513">
            <v>-2.5500600000086706</v>
          </cell>
          <cell r="BN513">
            <v>-4.7099600000074133</v>
          </cell>
          <cell r="BO513">
            <v>0</v>
          </cell>
          <cell r="BP513">
            <v>-11.740000000019791</v>
          </cell>
          <cell r="BQ513">
            <v>0</v>
          </cell>
          <cell r="BR513">
            <v>-187.00860999990255</v>
          </cell>
          <cell r="BS513">
            <v>-2.7102000000013504</v>
          </cell>
          <cell r="BT513">
            <v>-8.8999000000185333</v>
          </cell>
          <cell r="BU513">
            <v>-12.559820000024047</v>
          </cell>
          <cell r="BV513">
            <v>-12.799820000000182</v>
          </cell>
          <cell r="BW513">
            <v>0</v>
          </cell>
          <cell r="BX513">
            <v>-10.027319999993779</v>
          </cell>
          <cell r="BY513">
            <v>0</v>
          </cell>
          <cell r="BZ513">
            <v>-10.06549000000814</v>
          </cell>
          <cell r="CA513">
            <v>-28.922769999975571</v>
          </cell>
          <cell r="CB513">
            <v>-8.2202099999994971</v>
          </cell>
          <cell r="CC513">
            <v>-43.352639999997336</v>
          </cell>
          <cell r="CD513">
            <v>-49.450440000000526</v>
          </cell>
          <cell r="CE513">
            <v>-232.79425000003539</v>
          </cell>
          <cell r="CF513">
            <v>-16.674150000006193</v>
          </cell>
          <cell r="CG513">
            <v>-17.170189999989816</v>
          </cell>
          <cell r="CH513">
            <v>-11.4499599999981</v>
          </cell>
          <cell r="CI513">
            <v>-3.9199300000036601</v>
          </cell>
          <cell r="CJ513">
            <v>0</v>
          </cell>
          <cell r="CK513">
            <v>-15.659909999987576</v>
          </cell>
          <cell r="CL513">
            <v>-3.6298099999985425</v>
          </cell>
          <cell r="CM513">
            <v>-3.1401400000031572</v>
          </cell>
          <cell r="CN513">
            <v>-30.28002999999444</v>
          </cell>
          <cell r="CO513">
            <v>-93.620610000012675</v>
          </cell>
          <cell r="CP513">
            <v>-33.039560000004712</v>
          </cell>
          <cell r="CQ513">
            <v>-4.2099599999928614</v>
          </cell>
          <cell r="CR513">
            <v>-427.60604000021704</v>
          </cell>
          <cell r="CS513">
            <v>-14.830079999999725</v>
          </cell>
          <cell r="CT513">
            <v>-32.75572000000102</v>
          </cell>
          <cell r="CU513">
            <v>-60.409390000000712</v>
          </cell>
          <cell r="CV513">
            <v>-18.260020000001532</v>
          </cell>
          <cell r="CW513">
            <v>0</v>
          </cell>
          <cell r="CX513">
            <v>-28.029780000011669</v>
          </cell>
          <cell r="CY513">
            <v>-19.179359999994631</v>
          </cell>
          <cell r="CZ513">
            <v>-36.424999999988358</v>
          </cell>
          <cell r="DA513">
            <v>-82.112150000000838</v>
          </cell>
          <cell r="DB513">
            <v>-41.759359999996377</v>
          </cell>
          <cell r="DC513">
            <v>-93.845179999989341</v>
          </cell>
          <cell r="DD513">
            <v>0</v>
          </cell>
          <cell r="DE513">
            <v>-281.06174999987707</v>
          </cell>
          <cell r="DF513">
            <v>0</v>
          </cell>
          <cell r="DG513">
            <v>-6.0100099999981467</v>
          </cell>
          <cell r="DH513">
            <v>-13.399649999992107</v>
          </cell>
          <cell r="DI513">
            <v>0</v>
          </cell>
          <cell r="DJ513">
            <v>0</v>
          </cell>
          <cell r="DK513">
            <v>-14.020760000013979</v>
          </cell>
          <cell r="DL513">
            <v>-19.769459999995888</v>
          </cell>
          <cell r="DM513">
            <v>-34.379450000007637</v>
          </cell>
          <cell r="DN513">
            <v>-65.910590000014054</v>
          </cell>
          <cell r="DO513">
            <v>-63.663430000015069</v>
          </cell>
          <cell r="DP513">
            <v>-63.908400000000256</v>
          </cell>
          <cell r="DQ513">
            <v>0</v>
          </cell>
          <cell r="DR513">
            <v>-152.49046000000089</v>
          </cell>
          <cell r="DS513">
            <v>-11.032529999996768</v>
          </cell>
          <cell r="DT513">
            <v>-26.933529999994789</v>
          </cell>
          <cell r="DU513">
            <v>-15.339600000006612</v>
          </cell>
          <cell r="DV513">
            <v>-4.9001500000013039</v>
          </cell>
          <cell r="DW513">
            <v>0</v>
          </cell>
          <cell r="DX513">
            <v>-6.0500499999907333</v>
          </cell>
          <cell r="DY513">
            <v>-6.2099600000074133</v>
          </cell>
          <cell r="DZ513">
            <v>-8.2302199999976438</v>
          </cell>
          <cell r="EA513">
            <v>-13.6000800000038</v>
          </cell>
          <cell r="EB513">
            <v>-28.874279999989085</v>
          </cell>
          <cell r="EC513">
            <v>-28.650139999997918</v>
          </cell>
          <cell r="ED513">
            <v>-2.6699200000002747</v>
          </cell>
        </row>
        <row r="514">
          <cell r="F514">
            <v>-28.440119999999297</v>
          </cell>
          <cell r="G514">
            <v>-56.078919999999925</v>
          </cell>
          <cell r="H514">
            <v>-110.56071999999403</v>
          </cell>
          <cell r="I514">
            <v>-17.188640000007581</v>
          </cell>
          <cell r="J514">
            <v>-50.969979999994393</v>
          </cell>
          <cell r="K514">
            <v>-87.661849999974947</v>
          </cell>
          <cell r="L514">
            <v>-20.189569999987725</v>
          </cell>
          <cell r="M514">
            <v>-233.08848999999464</v>
          </cell>
          <cell r="N514">
            <v>-13.621649999986403</v>
          </cell>
          <cell r="O514">
            <v>-151.17168000002857</v>
          </cell>
          <cell r="P514">
            <v>-115.23474000001443</v>
          </cell>
          <cell r="Q514">
            <v>-193.76569999998901</v>
          </cell>
          <cell r="R514">
            <v>-1279.58159000054</v>
          </cell>
          <cell r="S514">
            <v>-220.14598999998998</v>
          </cell>
          <cell r="T514">
            <v>-86.004799999980605</v>
          </cell>
          <cell r="U514">
            <v>-6.9632099999871571</v>
          </cell>
          <cell r="V514">
            <v>-41.226679999992484</v>
          </cell>
          <cell r="W514">
            <v>-113.38036000001011</v>
          </cell>
          <cell r="X514">
            <v>-201.70750000001863</v>
          </cell>
          <cell r="Y514">
            <v>-20.818680000025779</v>
          </cell>
          <cell r="Z514">
            <v>-13.192080000007991</v>
          </cell>
          <cell r="AA514">
            <v>-2.1699200000148267</v>
          </cell>
          <cell r="AB514">
            <v>-166.64533000002848</v>
          </cell>
          <cell r="AC514">
            <v>-170.14711999997962</v>
          </cell>
          <cell r="AD514">
            <v>-237.17992000002414</v>
          </cell>
          <cell r="AE514">
            <v>-2180.2237000004388</v>
          </cell>
          <cell r="AF514">
            <v>-315.01642999995966</v>
          </cell>
          <cell r="AG514">
            <v>-205.53336000000127</v>
          </cell>
          <cell r="AH514">
            <v>-153.25511000002734</v>
          </cell>
          <cell r="AI514">
            <v>-20.440109999995911</v>
          </cell>
          <cell r="AJ514">
            <v>-69.940540000010515</v>
          </cell>
          <cell r="AK514">
            <v>-90.850119999959134</v>
          </cell>
          <cell r="AL514">
            <v>-85.063179999997374</v>
          </cell>
          <cell r="AM514">
            <v>-183.73516999999993</v>
          </cell>
          <cell r="AN514">
            <v>-316.4915500000352</v>
          </cell>
          <cell r="AO514">
            <v>-251.60209000000032</v>
          </cell>
          <cell r="AP514">
            <v>-243.05496000003768</v>
          </cell>
          <cell r="AQ514">
            <v>-245.24108000000706</v>
          </cell>
          <cell r="AR514">
            <v>-313.15048999991268</v>
          </cell>
          <cell r="AS514">
            <v>-9.1600299999699928</v>
          </cell>
          <cell r="AT514">
            <v>0</v>
          </cell>
          <cell r="AU514">
            <v>-5.1101000000198837</v>
          </cell>
          <cell r="AV514">
            <v>-19.232649999990826</v>
          </cell>
          <cell r="AW514">
            <v>-43.959700000006706</v>
          </cell>
          <cell r="AX514">
            <v>-27.479739999980666</v>
          </cell>
          <cell r="AY514">
            <v>-31.121159999980591</v>
          </cell>
          <cell r="AZ514">
            <v>-2.4799900000216439</v>
          </cell>
          <cell r="BA514">
            <v>-21.149900000018533</v>
          </cell>
          <cell r="BB514">
            <v>-79.735600000014529</v>
          </cell>
          <cell r="BC514">
            <v>-61.430189999984577</v>
          </cell>
          <cell r="BD514">
            <v>-12.291430000041146</v>
          </cell>
          <cell r="BE514">
            <v>-494.52046999894083</v>
          </cell>
          <cell r="BF514">
            <v>-9.186870000034105</v>
          </cell>
          <cell r="BG514">
            <v>-34.229019999969751</v>
          </cell>
          <cell r="BH514">
            <v>-12.98689000000013</v>
          </cell>
          <cell r="BI514">
            <v>-6.9737000000022817</v>
          </cell>
          <cell r="BJ514">
            <v>-160.71886999998242</v>
          </cell>
          <cell r="BK514">
            <v>-35.539530000009108</v>
          </cell>
          <cell r="BL514">
            <v>-18.62988999998197</v>
          </cell>
          <cell r="BM514">
            <v>-16.0998799999943</v>
          </cell>
          <cell r="BN514">
            <v>-17.598380000039469</v>
          </cell>
          <cell r="BO514">
            <v>-58.498369999986608</v>
          </cell>
          <cell r="BP514">
            <v>-23.138719999988098</v>
          </cell>
          <cell r="BQ514">
            <v>-100.92035000002943</v>
          </cell>
          <cell r="BR514">
            <v>-854.94862999999896</v>
          </cell>
          <cell r="BS514">
            <v>-16.009580000012647</v>
          </cell>
          <cell r="BT514">
            <v>-18.139630000048783</v>
          </cell>
          <cell r="BU514">
            <v>-13.760600000037812</v>
          </cell>
          <cell r="BV514">
            <v>-0.11296999998739921</v>
          </cell>
          <cell r="BW514">
            <v>-152.75583999999799</v>
          </cell>
          <cell r="BX514">
            <v>-39.76978999999119</v>
          </cell>
          <cell r="BY514">
            <v>-3.4293499999912456</v>
          </cell>
          <cell r="BZ514">
            <v>-25.799790000019129</v>
          </cell>
          <cell r="CA514">
            <v>-87.05293000000529</v>
          </cell>
          <cell r="CB514">
            <v>-156.85396999999648</v>
          </cell>
          <cell r="CC514">
            <v>-162.86918000003789</v>
          </cell>
          <cell r="CD514">
            <v>-178.39500000001863</v>
          </cell>
          <cell r="CE514">
            <v>-5589.8031200002879</v>
          </cell>
          <cell r="CF514">
            <v>-258.23762999998871</v>
          </cell>
          <cell r="CG514">
            <v>-162.53795999998692</v>
          </cell>
          <cell r="CH514">
            <v>-110.4628200000152</v>
          </cell>
          <cell r="CI514">
            <v>-90.503490000002785</v>
          </cell>
          <cell r="CJ514">
            <v>-170.70491000000038</v>
          </cell>
          <cell r="CK514">
            <v>-115.20802000002004</v>
          </cell>
          <cell r="CL514">
            <v>-60.634959999995772</v>
          </cell>
          <cell r="CM514">
            <v>-210.05627999996068</v>
          </cell>
          <cell r="CN514">
            <v>-3825.190969999996</v>
          </cell>
          <cell r="CO514">
            <v>-182.76144999999087</v>
          </cell>
          <cell r="CP514">
            <v>-205.64446000003954</v>
          </cell>
          <cell r="CQ514">
            <v>-197.86016999999993</v>
          </cell>
          <cell r="CR514">
            <v>-1976.9983600005507</v>
          </cell>
          <cell r="CS514">
            <v>-170.71549999999115</v>
          </cell>
          <cell r="CT514">
            <v>-92.028330000001006</v>
          </cell>
          <cell r="CU514">
            <v>-140.77515999996103</v>
          </cell>
          <cell r="CV514">
            <v>-119.06017000001157</v>
          </cell>
          <cell r="CW514">
            <v>-27.78925000000163</v>
          </cell>
          <cell r="CX514">
            <v>-235.84785999997985</v>
          </cell>
          <cell r="CY514">
            <v>-214.35830999998143</v>
          </cell>
          <cell r="CZ514">
            <v>-253.22292000002926</v>
          </cell>
          <cell r="DA514">
            <v>-281.5489500000258</v>
          </cell>
          <cell r="DB514">
            <v>-162.48388000001432</v>
          </cell>
          <cell r="DC514">
            <v>-132.77762999996776</v>
          </cell>
          <cell r="DD514">
            <v>-146.39040000003297</v>
          </cell>
          <cell r="DE514">
            <v>-2093.8699300005101</v>
          </cell>
          <cell r="DF514">
            <v>-131.36252999998396</v>
          </cell>
          <cell r="DG514">
            <v>-85.523390000016661</v>
          </cell>
          <cell r="DH514">
            <v>-194.43793999997433</v>
          </cell>
          <cell r="DI514">
            <v>-102.51779000001261</v>
          </cell>
          <cell r="DJ514">
            <v>-29.58473000000231</v>
          </cell>
          <cell r="DK514">
            <v>-142.10246999998344</v>
          </cell>
          <cell r="DL514">
            <v>-186.48429000005126</v>
          </cell>
          <cell r="DM514">
            <v>-382.79983000003267</v>
          </cell>
          <cell r="DN514">
            <v>-312.32941000000574</v>
          </cell>
          <cell r="DO514">
            <v>-258.89022000000114</v>
          </cell>
          <cell r="DP514">
            <v>-129.39195000001928</v>
          </cell>
          <cell r="DQ514">
            <v>-138.44537999999011</v>
          </cell>
          <cell r="DR514">
            <v>-997.31935999868438</v>
          </cell>
          <cell r="DS514">
            <v>-97.813729999994393</v>
          </cell>
          <cell r="DT514">
            <v>624.33816000001389</v>
          </cell>
          <cell r="DU514">
            <v>-97.471140000008745</v>
          </cell>
          <cell r="DV514">
            <v>-65.810870000015711</v>
          </cell>
          <cell r="DW514">
            <v>-213.80111000000034</v>
          </cell>
          <cell r="DX514">
            <v>-63.497719999984838</v>
          </cell>
          <cell r="DY514">
            <v>-154.67977999994764</v>
          </cell>
          <cell r="DZ514">
            <v>-212.36158999998588</v>
          </cell>
          <cell r="EA514">
            <v>-234.71569000004092</v>
          </cell>
          <cell r="EB514">
            <v>-174.39963999995962</v>
          </cell>
          <cell r="EC514">
            <v>-147.26389000000199</v>
          </cell>
          <cell r="ED514">
            <v>-159.84236000000965</v>
          </cell>
        </row>
        <row r="515">
          <cell r="F515">
            <v>-6.9032999999908498</v>
          </cell>
          <cell r="G515">
            <v>-16.273890000011306</v>
          </cell>
          <cell r="H515">
            <v>-8.2845109999761917</v>
          </cell>
          <cell r="I515">
            <v>-46.294450000015786</v>
          </cell>
          <cell r="J515">
            <v>-71.279517000046326</v>
          </cell>
          <cell r="K515">
            <v>-151.0265650000656</v>
          </cell>
          <cell r="L515">
            <v>-149.87559999997029</v>
          </cell>
          <cell r="M515">
            <v>-143.15486200002488</v>
          </cell>
          <cell r="N515">
            <v>-236.98304599995026</v>
          </cell>
          <cell r="O515">
            <v>-130.95459000003757</v>
          </cell>
          <cell r="P515">
            <v>-25.166399999987334</v>
          </cell>
          <cell r="Q515">
            <v>-104.12040000001434</v>
          </cell>
          <cell r="R515">
            <v>-1349.9879310005344</v>
          </cell>
          <cell r="S515">
            <v>-25.049359999975422</v>
          </cell>
          <cell r="T515">
            <v>-17.997799999982817</v>
          </cell>
          <cell r="U515">
            <v>-118.457779999997</v>
          </cell>
          <cell r="V515">
            <v>-78.270519999990938</v>
          </cell>
          <cell r="W515">
            <v>-44.074307000031695</v>
          </cell>
          <cell r="X515">
            <v>-89.788990000030026</v>
          </cell>
          <cell r="Y515">
            <v>-40.789049999963026</v>
          </cell>
          <cell r="Z515">
            <v>-158.86114200000884</v>
          </cell>
          <cell r="AA515">
            <v>-206.65561199997319</v>
          </cell>
          <cell r="AB515">
            <v>-216.66635000001406</v>
          </cell>
          <cell r="AC515">
            <v>-232.6352800000459</v>
          </cell>
          <cell r="AD515">
            <v>-120.74174000002677</v>
          </cell>
          <cell r="AE515">
            <v>-1381.9890180001967</v>
          </cell>
          <cell r="AF515">
            <v>-83.605920000001788</v>
          </cell>
          <cell r="AG515">
            <v>-39.772729999996955</v>
          </cell>
          <cell r="AH515">
            <v>-72.25398999999743</v>
          </cell>
          <cell r="AI515">
            <v>-28.637390000018058</v>
          </cell>
          <cell r="AJ515">
            <v>-99.180355999997118</v>
          </cell>
          <cell r="AK515">
            <v>-97.108929999987595</v>
          </cell>
          <cell r="AL515">
            <v>-121.30066999996779</v>
          </cell>
          <cell r="AM515">
            <v>-291.61504199996125</v>
          </cell>
          <cell r="AN515">
            <v>-268.1862100000144</v>
          </cell>
          <cell r="AO515">
            <v>-83.610139999975218</v>
          </cell>
          <cell r="AP515">
            <v>-108.71377000000211</v>
          </cell>
          <cell r="AQ515">
            <v>-88.003870000015013</v>
          </cell>
          <cell r="AR515">
            <v>-2099.1689900001511</v>
          </cell>
          <cell r="AS515">
            <v>-228.1733499999973</v>
          </cell>
          <cell r="AT515">
            <v>-161.96101999998791</v>
          </cell>
          <cell r="AU515">
            <v>-107.58494000002975</v>
          </cell>
          <cell r="AV515">
            <v>-78.050487999978941</v>
          </cell>
          <cell r="AW515">
            <v>-69.639380000007804</v>
          </cell>
          <cell r="AX515">
            <v>-47.389439999999013</v>
          </cell>
          <cell r="AY515">
            <v>-22.030859999998938</v>
          </cell>
          <cell r="AZ515">
            <v>-15.0417239999515</v>
          </cell>
          <cell r="BA515">
            <v>-101.25159800000256</v>
          </cell>
          <cell r="BB515">
            <v>-241.75420000002487</v>
          </cell>
          <cell r="BC515">
            <v>-836.34299000003375</v>
          </cell>
          <cell r="BD515">
            <v>-189.94900000002235</v>
          </cell>
          <cell r="BE515">
            <v>-1404.3608200000599</v>
          </cell>
          <cell r="BF515">
            <v>-118.71959000005154</v>
          </cell>
          <cell r="BG515">
            <v>-127.77623000001768</v>
          </cell>
          <cell r="BH515">
            <v>-82.226630000048317</v>
          </cell>
          <cell r="BI515">
            <v>-50.579629999992903</v>
          </cell>
          <cell r="BJ515">
            <v>-206.04092999995919</v>
          </cell>
          <cell r="BK515">
            <v>-84.644640000013169</v>
          </cell>
          <cell r="BL515">
            <v>-2.1098500000080094</v>
          </cell>
          <cell r="BM515">
            <v>-51.270460000028834</v>
          </cell>
          <cell r="BN515">
            <v>-109.05829999997513</v>
          </cell>
          <cell r="BO515">
            <v>-75.590650000027381</v>
          </cell>
          <cell r="BP515">
            <v>-256.56135999999242</v>
          </cell>
          <cell r="BQ515">
            <v>-239.78255000000354</v>
          </cell>
          <cell r="BR515">
            <v>-1813.4186089993455</v>
          </cell>
          <cell r="BS515">
            <v>-69.67167000003974</v>
          </cell>
          <cell r="BT515">
            <v>-66.196009999985108</v>
          </cell>
          <cell r="BU515">
            <v>-147.98336000001291</v>
          </cell>
          <cell r="BV515">
            <v>-103.55969000002369</v>
          </cell>
          <cell r="BW515">
            <v>-100.65342999997665</v>
          </cell>
          <cell r="BX515">
            <v>-132.88741999998456</v>
          </cell>
          <cell r="BY515">
            <v>-267.10899000003701</v>
          </cell>
          <cell r="BZ515">
            <v>-303.99895899998955</v>
          </cell>
          <cell r="CA515">
            <v>-264.98930000001565</v>
          </cell>
          <cell r="CB515">
            <v>-121.2197500000475</v>
          </cell>
          <cell r="CC515">
            <v>-166.09406000000308</v>
          </cell>
          <cell r="CD515">
            <v>-69.055969999986701</v>
          </cell>
          <cell r="CE515">
            <v>-888.97174200043082</v>
          </cell>
          <cell r="CF515">
            <v>-54.22974000000977</v>
          </cell>
          <cell r="CG515">
            <v>-29.93804999999702</v>
          </cell>
          <cell r="CH515">
            <v>-60.095219999988331</v>
          </cell>
          <cell r="CI515">
            <v>-130.84674000000814</v>
          </cell>
          <cell r="CJ515">
            <v>-29.474119999998948</v>
          </cell>
          <cell r="CK515">
            <v>-244.51261000000522</v>
          </cell>
          <cell r="CL515">
            <v>-99.111480000021402</v>
          </cell>
          <cell r="CM515">
            <v>-54.728318999987096</v>
          </cell>
          <cell r="CN515">
            <v>-116.84745299999486</v>
          </cell>
          <cell r="CO515">
            <v>-24.977800000022398</v>
          </cell>
          <cell r="CP515">
            <v>-16.612460000003921</v>
          </cell>
          <cell r="CQ515">
            <v>-27.597750000015367</v>
          </cell>
          <cell r="CR515">
            <v>118.97104700002819</v>
          </cell>
          <cell r="CS515">
            <v>-15.549940000026254</v>
          </cell>
          <cell r="CT515">
            <v>-4.7134699999878649</v>
          </cell>
          <cell r="CU515">
            <v>-3.0210399999923538</v>
          </cell>
          <cell r="CV515">
            <v>-62.639789999986533</v>
          </cell>
          <cell r="CW515">
            <v>-11.400869999983115</v>
          </cell>
          <cell r="CX515">
            <v>-0.97073999998974614</v>
          </cell>
          <cell r="CY515">
            <v>-28.932580000022426</v>
          </cell>
          <cell r="CZ515">
            <v>-10.561535999993794</v>
          </cell>
          <cell r="DA515">
            <v>-30.543650000006892</v>
          </cell>
          <cell r="DB515">
            <v>-19.412879999988945</v>
          </cell>
          <cell r="DC515">
            <v>-13.66602000000421</v>
          </cell>
          <cell r="DD515">
            <v>320.38356300001033</v>
          </cell>
          <cell r="DE515">
            <v>-305.54915900016204</v>
          </cell>
          <cell r="DF515">
            <v>-21.221950000006473</v>
          </cell>
          <cell r="DG515">
            <v>-6.0802200000034645</v>
          </cell>
          <cell r="DH515">
            <v>-9.8797799999883864</v>
          </cell>
          <cell r="DI515">
            <v>-73.623340000020107</v>
          </cell>
          <cell r="DJ515">
            <v>-20.540080000006128</v>
          </cell>
          <cell r="DK515">
            <v>-12.865210000018124</v>
          </cell>
          <cell r="DL515">
            <v>-33.688609999953769</v>
          </cell>
          <cell r="DM515">
            <v>-32.626416999992216</v>
          </cell>
          <cell r="DN515">
            <v>-6.4424500000022817</v>
          </cell>
          <cell r="DO515">
            <v>-9.0625</v>
          </cell>
          <cell r="DP515">
            <v>-16.848880000005011</v>
          </cell>
          <cell r="DQ515">
            <v>-62.669721999962348</v>
          </cell>
          <cell r="DR515">
            <v>-5961.8538230000995</v>
          </cell>
          <cell r="DS515">
            <v>-31.769793000014033</v>
          </cell>
          <cell r="DT515">
            <v>-5380.6979669999855</v>
          </cell>
          <cell r="DU515">
            <v>-41.759909999993397</v>
          </cell>
          <cell r="DV515">
            <v>-17.23102500004461</v>
          </cell>
          <cell r="DW515">
            <v>-16.247590000013588</v>
          </cell>
          <cell r="DX515">
            <v>-35.835361000004923</v>
          </cell>
          <cell r="DY515">
            <v>-46.811093000054825</v>
          </cell>
          <cell r="DZ515">
            <v>-139.20571000000928</v>
          </cell>
          <cell r="EA515">
            <v>-71.702369000006001</v>
          </cell>
          <cell r="EB515">
            <v>-59.523290999990422</v>
          </cell>
          <cell r="EC515">
            <v>-75.052979999978561</v>
          </cell>
          <cell r="ED515">
            <v>-46.016734000004362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8">
          <cell r="A518" t="str">
            <v>Total Gas Generation</v>
          </cell>
          <cell r="F518">
            <v>-136.74479300016537</v>
          </cell>
          <cell r="G518">
            <v>-98.786744000040926</v>
          </cell>
          <cell r="H518">
            <v>-204.69411399995442</v>
          </cell>
          <cell r="I518">
            <v>-63.483090000052471</v>
          </cell>
          <cell r="J518">
            <v>-175.93524499994237</v>
          </cell>
          <cell r="K518">
            <v>-430.91586100007407</v>
          </cell>
          <cell r="L518">
            <v>-349.53187700011767</v>
          </cell>
          <cell r="M518">
            <v>-670.64303899998777</v>
          </cell>
          <cell r="N518">
            <v>-490.12760849995539</v>
          </cell>
          <cell r="O518">
            <v>-754.54300000006333</v>
          </cell>
          <cell r="P518">
            <v>-280.53398399997968</v>
          </cell>
          <cell r="Q518">
            <v>-503.3582569998689</v>
          </cell>
          <cell r="R518">
            <v>-4393.3468594998121</v>
          </cell>
          <cell r="S518">
            <v>-351.02524099999573</v>
          </cell>
          <cell r="T518">
            <v>-190.02298000000883</v>
          </cell>
          <cell r="U518">
            <v>-195.93692599993665</v>
          </cell>
          <cell r="V518">
            <v>-124.52874500013422</v>
          </cell>
          <cell r="W518">
            <v>-241.51260349992663</v>
          </cell>
          <cell r="X518">
            <v>-461.63282649987377</v>
          </cell>
          <cell r="Y518">
            <v>-100.41741700028069</v>
          </cell>
          <cell r="Z518">
            <v>-258.40665749972686</v>
          </cell>
          <cell r="AA518">
            <v>-413.15086049982347</v>
          </cell>
          <cell r="AB518">
            <v>-934.09785500005819</v>
          </cell>
          <cell r="AC518">
            <v>-421.61111249995884</v>
          </cell>
          <cell r="AD518">
            <v>-701.00363500020467</v>
          </cell>
          <cell r="AE518">
            <v>-6191.7330349981785</v>
          </cell>
          <cell r="AF518">
            <v>-580.5885399999097</v>
          </cell>
          <cell r="AG518">
            <v>-412.31329299986828</v>
          </cell>
          <cell r="AH518">
            <v>-435.34536000003573</v>
          </cell>
          <cell r="AI518">
            <v>-82.849625999922864</v>
          </cell>
          <cell r="AJ518">
            <v>-246.81595999991987</v>
          </cell>
          <cell r="AK518">
            <v>-421.56841399986297</v>
          </cell>
          <cell r="AL518">
            <v>-321.15571299986914</v>
          </cell>
          <cell r="AM518">
            <v>-766.07614500029013</v>
          </cell>
          <cell r="AN518">
            <v>-1012.338115000166</v>
          </cell>
          <cell r="AO518">
            <v>-717.12946999981068</v>
          </cell>
          <cell r="AP518">
            <v>-584.50652099994477</v>
          </cell>
          <cell r="AQ518">
            <v>-611.04587799985893</v>
          </cell>
          <cell r="AR518">
            <v>-3439.4740585014224</v>
          </cell>
          <cell r="AS518">
            <v>-293.62593999993987</v>
          </cell>
          <cell r="AT518">
            <v>-176.7740169998724</v>
          </cell>
          <cell r="AU518">
            <v>-165.10764500009827</v>
          </cell>
          <cell r="AV518">
            <v>-183.17235099989921</v>
          </cell>
          <cell r="AW518">
            <v>-267.68305699992925</v>
          </cell>
          <cell r="AX518">
            <v>-173.77870800020173</v>
          </cell>
          <cell r="AY518">
            <v>-81.087178000016138</v>
          </cell>
          <cell r="AZ518">
            <v>-32.97091449983418</v>
          </cell>
          <cell r="BA518">
            <v>-151.63052500039339</v>
          </cell>
          <cell r="BB518">
            <v>-567.68883000011556</v>
          </cell>
          <cell r="BC518">
            <v>-945.90196299995296</v>
          </cell>
          <cell r="BD518">
            <v>-400.05293000000529</v>
          </cell>
          <cell r="BE518">
            <v>-2686.8090109974146</v>
          </cell>
          <cell r="BF518">
            <v>-324.87538899993524</v>
          </cell>
          <cell r="BG518">
            <v>-255.87492500001099</v>
          </cell>
          <cell r="BH518">
            <v>-107.54879000002984</v>
          </cell>
          <cell r="BI518">
            <v>-94.518427000031807</v>
          </cell>
          <cell r="BJ518">
            <v>-366.75979999994161</v>
          </cell>
          <cell r="BK518">
            <v>-212.51546999998391</v>
          </cell>
          <cell r="BL518">
            <v>-53.292448999825865</v>
          </cell>
          <cell r="BM518">
            <v>-115.1858910000883</v>
          </cell>
          <cell r="BN518">
            <v>-178.61903800000437</v>
          </cell>
          <cell r="BO518">
            <v>-156.39932999992743</v>
          </cell>
          <cell r="BP518">
            <v>-291.44008000008762</v>
          </cell>
          <cell r="BQ518">
            <v>-529.77942200005054</v>
          </cell>
          <cell r="BR518">
            <v>-4501.1198260020465</v>
          </cell>
          <cell r="BS518">
            <v>-275.33366999984719</v>
          </cell>
          <cell r="BT518">
            <v>-134.5038610000629</v>
          </cell>
          <cell r="BU518">
            <v>-164.30378000019118</v>
          </cell>
          <cell r="BV518">
            <v>-148.27493800001685</v>
          </cell>
          <cell r="BW518">
            <v>-253.40926999994554</v>
          </cell>
          <cell r="BX518">
            <v>-279.12745999987237</v>
          </cell>
          <cell r="BY518">
            <v>-382.81294200010598</v>
          </cell>
          <cell r="BZ518">
            <v>-536.08357600006275</v>
          </cell>
          <cell r="CA518">
            <v>-589.64337000017986</v>
          </cell>
          <cell r="CB518">
            <v>-538.63480999995954</v>
          </cell>
          <cell r="CC518">
            <v>-614.01603800000157</v>
          </cell>
          <cell r="CD518">
            <v>-584.9761109999381</v>
          </cell>
          <cell r="CE518">
            <v>-8261.6463854983449</v>
          </cell>
          <cell r="CF518">
            <v>-526.39217400015332</v>
          </cell>
          <cell r="CG518">
            <v>-392.6279659998836</v>
          </cell>
          <cell r="CH518">
            <v>-311.18730699992739</v>
          </cell>
          <cell r="CI518">
            <v>-314.80927400011569</v>
          </cell>
          <cell r="CJ518">
            <v>-200.17902999999933</v>
          </cell>
          <cell r="CK518">
            <v>-545.67194400005974</v>
          </cell>
          <cell r="CL518">
            <v>-419.40103000006638</v>
          </cell>
          <cell r="CM518">
            <v>-647.12129949987866</v>
          </cell>
          <cell r="CN518">
            <v>-3831.6410124998074</v>
          </cell>
          <cell r="CO518">
            <v>-509.47629999998026</v>
          </cell>
          <cell r="CP518">
            <v>-255.29648000001907</v>
          </cell>
          <cell r="CQ518">
            <v>-307.84256849996746</v>
          </cell>
          <cell r="CR518">
            <v>-4068.1908730007708</v>
          </cell>
          <cell r="CS518">
            <v>-298.14277399994899</v>
          </cell>
          <cell r="CT518">
            <v>-266.70169700006954</v>
          </cell>
          <cell r="CU518">
            <v>-204.20559000002686</v>
          </cell>
          <cell r="CV518">
            <v>-322.1211089999415</v>
          </cell>
          <cell r="CW518">
            <v>-49.190119999926537</v>
          </cell>
          <cell r="CX518">
            <v>-568.89905599970371</v>
          </cell>
          <cell r="CY518">
            <v>-425.0255260001868</v>
          </cell>
          <cell r="CZ518">
            <v>-621.40727499988861</v>
          </cell>
          <cell r="DA518">
            <v>-787.01504000043496</v>
          </cell>
          <cell r="DB518">
            <v>-370.1124299998628</v>
          </cell>
          <cell r="DC518">
            <v>-240.28882999997586</v>
          </cell>
          <cell r="DD518">
            <v>84.918574000010267</v>
          </cell>
          <cell r="DE518">
            <v>-4341.4148280005902</v>
          </cell>
          <cell r="DF518">
            <v>-214.88734400004614</v>
          </cell>
          <cell r="DG518">
            <v>-132.37878699996509</v>
          </cell>
          <cell r="DH518">
            <v>-217.71737000008579</v>
          </cell>
          <cell r="DI518">
            <v>-287.7857640000293</v>
          </cell>
          <cell r="DJ518">
            <v>-50.124810000066645</v>
          </cell>
          <cell r="DK518">
            <v>-463.96426000026986</v>
          </cell>
          <cell r="DL518">
            <v>-523.74683899991214</v>
          </cell>
          <cell r="DM518">
            <v>-722.43742700014263</v>
          </cell>
          <cell r="DN518">
            <v>-734.86119500012137</v>
          </cell>
          <cell r="DO518">
            <v>-490.00806999998167</v>
          </cell>
          <cell r="DP518">
            <v>-210.1492300000973</v>
          </cell>
          <cell r="DQ518">
            <v>-293.35373199998867</v>
          </cell>
          <cell r="DR518">
            <v>-8676.9684495013207</v>
          </cell>
          <cell r="DS518">
            <v>-229.3754229999613</v>
          </cell>
          <cell r="DT518">
            <v>-4349.4901989999926</v>
          </cell>
          <cell r="DU518">
            <v>-318.44543500000145</v>
          </cell>
          <cell r="DV518">
            <v>-138.57230300013907</v>
          </cell>
          <cell r="DW518">
            <v>-230.04869999998482</v>
          </cell>
          <cell r="DX518">
            <v>-369.20075799990445</v>
          </cell>
          <cell r="DY518">
            <v>-439.24645299999975</v>
          </cell>
          <cell r="DZ518">
            <v>-870.8278510000091</v>
          </cell>
          <cell r="EA518">
            <v>-641.50757550005801</v>
          </cell>
          <cell r="EB518">
            <v>-369.47205400001258</v>
          </cell>
          <cell r="EC518">
            <v>-404.79749999998603</v>
          </cell>
          <cell r="ED518">
            <v>-315.9841979999328</v>
          </cell>
        </row>
        <row r="520">
          <cell r="A520" t="str">
            <v>Hydro Generation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4">
          <cell r="A524" t="str">
            <v>Total Hydro Generation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6">
          <cell r="A526" t="str">
            <v>Other Generation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-1.6456030000699684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-1.6456030000008468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-1.1413392999675125</v>
          </cell>
          <cell r="BS532">
            <v>0</v>
          </cell>
          <cell r="BT532">
            <v>0</v>
          </cell>
          <cell r="BU532">
            <v>0</v>
          </cell>
          <cell r="BV532">
            <v>-1.1413393000002543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-1.6456030000699684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-1.6456030000008468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-1.1413392999675125</v>
          </cell>
          <cell r="BS544">
            <v>0</v>
          </cell>
          <cell r="BT544">
            <v>0</v>
          </cell>
          <cell r="BU544">
            <v>0</v>
          </cell>
          <cell r="BV544">
            <v>-1.1413393000002543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6">
          <cell r="A546" t="str">
            <v>Total Other Generation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-1.6456029992550611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-1.6456030000117607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-1.1413392997346818</v>
          </cell>
          <cell r="BS546">
            <v>0</v>
          </cell>
          <cell r="BT546">
            <v>0</v>
          </cell>
          <cell r="BU546">
            <v>0</v>
          </cell>
          <cell r="BV546">
            <v>-1.1413392999675125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8">
          <cell r="A548" t="str">
            <v>IRP Resources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-620.07295999999042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-620.0604800000001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-620.0604800000001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-620.07587199999989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-620.07587199999989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-391.28372000000002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-391.28372000000002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-596.22399999999834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-596.22399999999834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-204.9427999999898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-204.9427999999898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-596.23199999998906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-596.23199999998906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-620.07545600002049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-620.07545600002049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-620.07420800000546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-620.07420800000546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-620.07545600002049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-620.07545600002049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-620.07628800001112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-620.07628800001112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-213.13760000000184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-213.13760000000184</v>
          </cell>
          <cell r="BE553">
            <v>-596.21600000000035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-596.21600000000035</v>
          </cell>
          <cell r="BR553">
            <v>-596.22800000000279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-596.22800000000279</v>
          </cell>
          <cell r="CE553">
            <v>-620.07296000000497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-620.07296000000497</v>
          </cell>
          <cell r="CR553">
            <v>-620.07712000000174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-620.07712000000174</v>
          </cell>
          <cell r="DE553">
            <v>-620.07295999999042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-620.07295999999042</v>
          </cell>
          <cell r="DR553">
            <v>-596.23199999998906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-596.23199999998906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3">
          <cell r="A573" t="str">
            <v>Total IRP Resources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-620.07295999996131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-620.06047999998555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-620.06047999998555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-620.07587200001581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-620.07587200001581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-809.36412000004202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-596.22651999999653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-213.13760000000184</v>
          </cell>
          <cell r="BE573">
            <v>-1192.4479999999749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-596.23199999998906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-596.21600000000035</v>
          </cell>
          <cell r="BR573">
            <v>-1216.3034559999942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-620.07545600002049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-596.22800000000279</v>
          </cell>
          <cell r="CE573">
            <v>-1240.1471679999959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-620.07420800000546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-620.07296000000497</v>
          </cell>
          <cell r="CR573">
            <v>-1240.1525760000222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-620.07545600002049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-620.07712000000174</v>
          </cell>
          <cell r="DE573">
            <v>-1240.1492480000015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-620.07628800001112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-620.07295999999042</v>
          </cell>
          <cell r="DR573">
            <v>-1192.4559999998892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-596.22399999998743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-596.23199999998906</v>
          </cell>
        </row>
        <row r="575">
          <cell r="A575" t="str">
            <v>Growth Station Resources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0</v>
          </cell>
          <cell r="G580">
            <v>0</v>
          </cell>
          <cell r="H580">
            <v>-2.6796899999999937</v>
          </cell>
          <cell r="I580">
            <v>-3.2426000000000386</v>
          </cell>
          <cell r="J580">
            <v>0</v>
          </cell>
          <cell r="K580">
            <v>-0.14587999999999113</v>
          </cell>
          <cell r="L580">
            <v>1.4905999999999722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-12.593739999999798</v>
          </cell>
          <cell r="S580">
            <v>0</v>
          </cell>
          <cell r="T580">
            <v>0</v>
          </cell>
          <cell r="U580">
            <v>-2.612639999999999</v>
          </cell>
          <cell r="V580">
            <v>-9.9810999999999694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-0.2475369999999657</v>
          </cell>
          <cell r="AF580">
            <v>0</v>
          </cell>
          <cell r="AG580">
            <v>0</v>
          </cell>
          <cell r="AH580">
            <v>0</v>
          </cell>
          <cell r="AI580">
            <v>-0.66040000000000276</v>
          </cell>
          <cell r="AJ580">
            <v>-1.0776970000000006</v>
          </cell>
          <cell r="AK580">
            <v>0</v>
          </cell>
          <cell r="AL580">
            <v>1.4905600000000163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0.84242299999996817</v>
          </cell>
          <cell r="AS580">
            <v>0</v>
          </cell>
          <cell r="AT580">
            <v>0</v>
          </cell>
          <cell r="AU580">
            <v>-0.13578799999999802</v>
          </cell>
          <cell r="AV580">
            <v>0</v>
          </cell>
          <cell r="AW580">
            <v>0</v>
          </cell>
          <cell r="AX580">
            <v>0</v>
          </cell>
          <cell r="AY580">
            <v>0.97821100000000172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-7.615099999999984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-7.615099999999984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-6.8210000000021864E-2</v>
          </cell>
          <cell r="BS580">
            <v>0</v>
          </cell>
          <cell r="BT580">
            <v>0</v>
          </cell>
          <cell r="BU580">
            <v>-6.8210000000021864E-2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-4.4751300000000356</v>
          </cell>
          <cell r="CF580">
            <v>0</v>
          </cell>
          <cell r="CG580">
            <v>0</v>
          </cell>
          <cell r="CH580">
            <v>-6.7689999999998918E-2</v>
          </cell>
          <cell r="CI580">
            <v>0</v>
          </cell>
          <cell r="CJ580">
            <v>-4.4074400000000651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-3.4174299999999675</v>
          </cell>
          <cell r="CS580">
            <v>0</v>
          </cell>
          <cell r="CT580">
            <v>0</v>
          </cell>
          <cell r="CU580">
            <v>-1.397899999999936</v>
          </cell>
          <cell r="CV580">
            <v>0</v>
          </cell>
          <cell r="CW580">
            <v>-2.0195300000000316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-7.6605899999999565</v>
          </cell>
          <cell r="DF580">
            <v>0</v>
          </cell>
          <cell r="DG580">
            <v>0</v>
          </cell>
          <cell r="DH580">
            <v>-5.6409999999999627</v>
          </cell>
          <cell r="DI580">
            <v>0</v>
          </cell>
          <cell r="DJ580">
            <v>-2.0195899999999938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-22.365074999997887</v>
          </cell>
          <cell r="DS580">
            <v>0</v>
          </cell>
          <cell r="DT580">
            <v>0</v>
          </cell>
          <cell r="DU580">
            <v>-8.5254999999999654</v>
          </cell>
          <cell r="DV580">
            <v>0</v>
          </cell>
          <cell r="DW580">
            <v>-16.612500000000182</v>
          </cell>
          <cell r="DX580">
            <v>-3.1944700000000239</v>
          </cell>
          <cell r="DY580">
            <v>6.6664000000000669</v>
          </cell>
          <cell r="DZ580">
            <v>0</v>
          </cell>
          <cell r="EA580">
            <v>-0.69900499999999965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-2.8931577000000743</v>
          </cell>
          <cell r="BF581">
            <v>0</v>
          </cell>
          <cell r="BG581">
            <v>0</v>
          </cell>
          <cell r="BH581">
            <v>-2.8931576999999997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-7.4272000000000844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-7.4271999999999707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-3.5244800000000396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-3.5244799999999827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-0.10177999999996246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-1.5923500000000104</v>
          </cell>
          <cell r="DX581">
            <v>0</v>
          </cell>
          <cell r="DY581">
            <v>1.4905699999999342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1.0488900000000285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1.0488900000000285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0.77434999999991305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0.77434999999991305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-1.0778500000000122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-1.077849999999998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-2.989808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-2.989808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-10.864459999999781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-10.864459999999895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-3.126039999999989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-3.1260399999999962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-6.9901160000000573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-6.9901160000000004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1.0453999999999724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1.8997999999999138</v>
          </cell>
          <cell r="DZ582">
            <v>-0.85439999999999827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4">
          <cell r="A584" t="str">
            <v>Total Growth Station Resources</v>
          </cell>
          <cell r="F584">
            <v>0</v>
          </cell>
          <cell r="G584">
            <v>0</v>
          </cell>
          <cell r="H584">
            <v>-2.6796899999999368</v>
          </cell>
          <cell r="I584">
            <v>-3.2425999999995838</v>
          </cell>
          <cell r="J584">
            <v>0</v>
          </cell>
          <cell r="K584">
            <v>-0.14588000000003376</v>
          </cell>
          <cell r="L584">
            <v>1.4905999999999722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-12.593740000000253</v>
          </cell>
          <cell r="S584">
            <v>0</v>
          </cell>
          <cell r="T584">
            <v>0</v>
          </cell>
          <cell r="U584">
            <v>-2.6126400000002832</v>
          </cell>
          <cell r="V584">
            <v>-9.9810999999999694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0.80135299999892595</v>
          </cell>
          <cell r="AF584">
            <v>0</v>
          </cell>
          <cell r="AG584">
            <v>0</v>
          </cell>
          <cell r="AH584">
            <v>0</v>
          </cell>
          <cell r="AI584">
            <v>-0.66039999999975407</v>
          </cell>
          <cell r="AJ584">
            <v>-1.0776969999999437</v>
          </cell>
          <cell r="AK584">
            <v>0</v>
          </cell>
          <cell r="AL584">
            <v>2.5394499999997606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1.6167730000015581</v>
          </cell>
          <cell r="AS584">
            <v>0</v>
          </cell>
          <cell r="AT584">
            <v>0</v>
          </cell>
          <cell r="AU584">
            <v>-0.13578800000004776</v>
          </cell>
          <cell r="AV584">
            <v>0</v>
          </cell>
          <cell r="AW584">
            <v>0</v>
          </cell>
          <cell r="AX584">
            <v>0</v>
          </cell>
          <cell r="AY584">
            <v>1.7525609999997869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-11.586107699999957</v>
          </cell>
          <cell r="BF584">
            <v>0</v>
          </cell>
          <cell r="BG584">
            <v>0</v>
          </cell>
          <cell r="BH584">
            <v>-2.8931576999999997</v>
          </cell>
          <cell r="BI584">
            <v>0</v>
          </cell>
          <cell r="BJ584">
            <v>-1.0778499999999838</v>
          </cell>
          <cell r="BK584">
            <v>0</v>
          </cell>
          <cell r="BL584">
            <v>-7.615099999999984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-3.0580179999997199</v>
          </cell>
          <cell r="BS584">
            <v>0</v>
          </cell>
          <cell r="BT584">
            <v>0</v>
          </cell>
          <cell r="BU584">
            <v>-6.8210000000021864E-2</v>
          </cell>
          <cell r="BV584">
            <v>0</v>
          </cell>
          <cell r="BW584">
            <v>0</v>
          </cell>
          <cell r="BX584">
            <v>0</v>
          </cell>
          <cell r="BY584">
            <v>-2.9898080000000391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-15.339590000000499</v>
          </cell>
          <cell r="CF584">
            <v>0</v>
          </cell>
          <cell r="CG584">
            <v>0</v>
          </cell>
          <cell r="CH584">
            <v>-6.7689999999998918E-2</v>
          </cell>
          <cell r="CI584">
            <v>0</v>
          </cell>
          <cell r="CJ584">
            <v>-4.4074400000001788</v>
          </cell>
          <cell r="CK584">
            <v>0</v>
          </cell>
          <cell r="CL584">
            <v>-10.864460000000008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-13.9706699999997</v>
          </cell>
          <cell r="CS584">
            <v>0</v>
          </cell>
          <cell r="CT584">
            <v>0</v>
          </cell>
          <cell r="CU584">
            <v>-1.397899999999936</v>
          </cell>
          <cell r="CV584">
            <v>0</v>
          </cell>
          <cell r="CW584">
            <v>-9.4467299999998886</v>
          </cell>
          <cell r="CX584">
            <v>0</v>
          </cell>
          <cell r="CY584">
            <v>-3.126039999999989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-18.175186000000394</v>
          </cell>
          <cell r="DF584">
            <v>0</v>
          </cell>
          <cell r="DG584">
            <v>0</v>
          </cell>
          <cell r="DH584">
            <v>-5.6409999999999627</v>
          </cell>
          <cell r="DI584">
            <v>0</v>
          </cell>
          <cell r="DJ584">
            <v>-5.5440699999999197</v>
          </cell>
          <cell r="DK584">
            <v>0</v>
          </cell>
          <cell r="DL584">
            <v>-6.990116000000171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-21.421454999996058</v>
          </cell>
          <cell r="DS584">
            <v>0</v>
          </cell>
          <cell r="DT584">
            <v>0</v>
          </cell>
          <cell r="DU584">
            <v>-8.5254999999997381</v>
          </cell>
          <cell r="DV584">
            <v>0</v>
          </cell>
          <cell r="DW584">
            <v>-18.204850000000079</v>
          </cell>
          <cell r="DX584">
            <v>-3.1944699999999102</v>
          </cell>
          <cell r="DY584">
            <v>10.056770000000142</v>
          </cell>
          <cell r="DZ584">
            <v>-0.85440000000005512</v>
          </cell>
          <cell r="EA584">
            <v>-0.69900499999999965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 t="str">
            <v>=</v>
          </cell>
          <cell r="G585" t="str">
            <v>=</v>
          </cell>
          <cell r="H585" t="str">
            <v>=</v>
          </cell>
          <cell r="I585" t="str">
            <v>=</v>
          </cell>
          <cell r="J585" t="str">
            <v>=</v>
          </cell>
          <cell r="K585" t="str">
            <v>=</v>
          </cell>
          <cell r="L585" t="str">
            <v>=</v>
          </cell>
          <cell r="M585" t="str">
            <v>=</v>
          </cell>
          <cell r="N585" t="str">
            <v>=</v>
          </cell>
          <cell r="O585" t="str">
            <v>=</v>
          </cell>
          <cell r="P585" t="str">
            <v>=</v>
          </cell>
          <cell r="Q585" t="str">
            <v>=</v>
          </cell>
          <cell r="R585" t="str">
            <v>=</v>
          </cell>
          <cell r="S585" t="str">
            <v>=</v>
          </cell>
          <cell r="T585" t="str">
            <v>=</v>
          </cell>
          <cell r="U585" t="str">
            <v>=</v>
          </cell>
          <cell r="V585" t="str">
            <v>=</v>
          </cell>
          <cell r="W585" t="str">
            <v>=</v>
          </cell>
          <cell r="X585" t="str">
            <v>=</v>
          </cell>
          <cell r="Y585" t="str">
            <v>=</v>
          </cell>
          <cell r="Z585" t="str">
            <v>=</v>
          </cell>
          <cell r="AA585" t="str">
            <v>=</v>
          </cell>
          <cell r="AB585" t="str">
            <v>=</v>
          </cell>
          <cell r="AC585" t="str">
            <v>=</v>
          </cell>
          <cell r="AD585" t="str">
            <v>=</v>
          </cell>
          <cell r="AE585" t="str">
            <v>=</v>
          </cell>
          <cell r="AF585" t="str">
            <v>=</v>
          </cell>
          <cell r="AG585" t="str">
            <v>=</v>
          </cell>
          <cell r="AH585" t="str">
            <v>=</v>
          </cell>
          <cell r="AI585" t="str">
            <v>=</v>
          </cell>
          <cell r="AJ585" t="str">
            <v>=</v>
          </cell>
          <cell r="AK585" t="str">
            <v>=</v>
          </cell>
          <cell r="AL585" t="str">
            <v>=</v>
          </cell>
          <cell r="AM585" t="str">
            <v>=</v>
          </cell>
          <cell r="AN585" t="str">
            <v>=</v>
          </cell>
          <cell r="AO585" t="str">
            <v>=</v>
          </cell>
          <cell r="AP585" t="str">
            <v>=</v>
          </cell>
          <cell r="AQ585" t="str">
            <v>=</v>
          </cell>
          <cell r="AR585" t="str">
            <v>=</v>
          </cell>
          <cell r="AS585" t="str">
            <v>=</v>
          </cell>
          <cell r="AT585" t="str">
            <v>=</v>
          </cell>
          <cell r="AU585" t="str">
            <v>=</v>
          </cell>
          <cell r="AV585" t="str">
            <v>=</v>
          </cell>
          <cell r="AW585" t="str">
            <v>=</v>
          </cell>
          <cell r="AX585" t="str">
            <v>=</v>
          </cell>
          <cell r="AY585" t="str">
            <v>=</v>
          </cell>
          <cell r="AZ585" t="str">
            <v>=</v>
          </cell>
          <cell r="BA585" t="str">
            <v>=</v>
          </cell>
          <cell r="BB585" t="str">
            <v>=</v>
          </cell>
          <cell r="BC585" t="str">
            <v>=</v>
          </cell>
          <cell r="BD585" t="str">
            <v>=</v>
          </cell>
          <cell r="BE585" t="str">
            <v>=</v>
          </cell>
          <cell r="BF585" t="str">
            <v>=</v>
          </cell>
          <cell r="BG585" t="str">
            <v>=</v>
          </cell>
          <cell r="BH585" t="str">
            <v>=</v>
          </cell>
          <cell r="BI585" t="str">
            <v>=</v>
          </cell>
          <cell r="BJ585" t="str">
            <v>=</v>
          </cell>
          <cell r="BK585" t="str">
            <v>=</v>
          </cell>
          <cell r="BL585" t="str">
            <v>=</v>
          </cell>
          <cell r="BM585" t="str">
            <v>=</v>
          </cell>
          <cell r="BN585" t="str">
            <v>=</v>
          </cell>
          <cell r="BO585" t="str">
            <v>=</v>
          </cell>
          <cell r="BP585" t="str">
            <v>=</v>
          </cell>
          <cell r="BQ585" t="str">
            <v>=</v>
          </cell>
          <cell r="BR585" t="str">
            <v>=</v>
          </cell>
          <cell r="BS585" t="str">
            <v>=</v>
          </cell>
          <cell r="BT585" t="str">
            <v>=</v>
          </cell>
          <cell r="BU585" t="str">
            <v>=</v>
          </cell>
          <cell r="BV585" t="str">
            <v>=</v>
          </cell>
          <cell r="BW585" t="str">
            <v>=</v>
          </cell>
          <cell r="BX585" t="str">
            <v>=</v>
          </cell>
          <cell r="BY585" t="str">
            <v>=</v>
          </cell>
          <cell r="BZ585" t="str">
            <v>=</v>
          </cell>
          <cell r="CA585" t="str">
            <v>=</v>
          </cell>
          <cell r="CB585" t="str">
            <v>=</v>
          </cell>
          <cell r="CC585" t="str">
            <v>=</v>
          </cell>
          <cell r="CD585" t="str">
            <v>=</v>
          </cell>
          <cell r="CE585" t="str">
            <v>=</v>
          </cell>
          <cell r="CF585" t="str">
            <v>=</v>
          </cell>
          <cell r="CG585" t="str">
            <v>=</v>
          </cell>
          <cell r="CH585" t="str">
            <v>=</v>
          </cell>
          <cell r="CI585" t="str">
            <v>=</v>
          </cell>
          <cell r="CJ585" t="str">
            <v>=</v>
          </cell>
          <cell r="CK585" t="str">
            <v>=</v>
          </cell>
          <cell r="CL585" t="str">
            <v>=</v>
          </cell>
          <cell r="CM585" t="str">
            <v>=</v>
          </cell>
          <cell r="CN585" t="str">
            <v>=</v>
          </cell>
          <cell r="CO585" t="str">
            <v>=</v>
          </cell>
          <cell r="CP585" t="str">
            <v>=</v>
          </cell>
          <cell r="CQ585" t="str">
            <v>=</v>
          </cell>
          <cell r="CR585" t="str">
            <v>=</v>
          </cell>
          <cell r="CS585" t="str">
            <v>=</v>
          </cell>
          <cell r="CT585" t="str">
            <v>=</v>
          </cell>
          <cell r="CU585" t="str">
            <v>=</v>
          </cell>
          <cell r="CV585" t="str">
            <v>=</v>
          </cell>
          <cell r="CW585" t="str">
            <v>=</v>
          </cell>
          <cell r="CX585" t="str">
            <v>=</v>
          </cell>
          <cell r="CY585" t="str">
            <v>=</v>
          </cell>
          <cell r="CZ585" t="str">
            <v>=</v>
          </cell>
          <cell r="DA585" t="str">
            <v>=</v>
          </cell>
          <cell r="DB585" t="str">
            <v>=</v>
          </cell>
          <cell r="DC585" t="str">
            <v>=</v>
          </cell>
          <cell r="DD585" t="str">
            <v>=</v>
          </cell>
          <cell r="DE585" t="str">
            <v>=</v>
          </cell>
          <cell r="DF585" t="str">
            <v>=</v>
          </cell>
          <cell r="DG585" t="str">
            <v>=</v>
          </cell>
          <cell r="DH585" t="str">
            <v>=</v>
          </cell>
          <cell r="DI585" t="str">
            <v>=</v>
          </cell>
          <cell r="DJ585" t="str">
            <v>=</v>
          </cell>
          <cell r="DK585" t="str">
            <v>=</v>
          </cell>
          <cell r="DL585" t="str">
            <v>=</v>
          </cell>
          <cell r="DM585" t="str">
            <v>=</v>
          </cell>
          <cell r="DN585" t="str">
            <v>=</v>
          </cell>
          <cell r="DO585" t="str">
            <v>=</v>
          </cell>
          <cell r="DP585" t="str">
            <v>=</v>
          </cell>
          <cell r="DQ585" t="str">
            <v>=</v>
          </cell>
          <cell r="DR585" t="str">
            <v>=</v>
          </cell>
          <cell r="DS585" t="str">
            <v>=</v>
          </cell>
          <cell r="DT585" t="str">
            <v>=</v>
          </cell>
          <cell r="DU585" t="str">
            <v>=</v>
          </cell>
          <cell r="DV585" t="str">
            <v>=</v>
          </cell>
          <cell r="DW585" t="str">
            <v>=</v>
          </cell>
          <cell r="DX585" t="str">
            <v>=</v>
          </cell>
          <cell r="DY585" t="str">
            <v>=</v>
          </cell>
          <cell r="DZ585" t="str">
            <v>=</v>
          </cell>
          <cell r="EA585" t="str">
            <v>=</v>
          </cell>
          <cell r="EB585" t="str">
            <v>=</v>
          </cell>
          <cell r="EC585" t="str">
            <v>=</v>
          </cell>
          <cell r="ED585" t="str">
            <v>=</v>
          </cell>
        </row>
        <row r="586">
          <cell r="A586" t="str">
            <v>Total Resources</v>
          </cell>
          <cell r="F586">
            <v>616.14757299888879</v>
          </cell>
          <cell r="G586">
            <v>441.69358399882913</v>
          </cell>
          <cell r="H586">
            <v>143.42333500180393</v>
          </cell>
          <cell r="I586">
            <v>267.20953000057489</v>
          </cell>
          <cell r="J586">
            <v>128.12013499997556</v>
          </cell>
          <cell r="K586">
            <v>175.17005699966103</v>
          </cell>
          <cell r="L586">
            <v>35.852730000391603</v>
          </cell>
          <cell r="M586">
            <v>196.70772999897599</v>
          </cell>
          <cell r="N586">
            <v>151.43738749995828</v>
          </cell>
          <cell r="O586">
            <v>146.7583619998768</v>
          </cell>
          <cell r="P586">
            <v>224.69604299962521</v>
          </cell>
          <cell r="Q586">
            <v>493.59331199992448</v>
          </cell>
          <cell r="R586">
            <v>1912.1505505144596</v>
          </cell>
          <cell r="S586">
            <v>213.95611799973994</v>
          </cell>
          <cell r="T586">
            <v>126.30474199913442</v>
          </cell>
          <cell r="U586">
            <v>140.36158499959856</v>
          </cell>
          <cell r="V586">
            <v>262.28288500010967</v>
          </cell>
          <cell r="W586">
            <v>169.05656849965453</v>
          </cell>
          <cell r="X586">
            <v>189.25456750020385</v>
          </cell>
          <cell r="Y586">
            <v>90.751156998798251</v>
          </cell>
          <cell r="Z586">
            <v>78.805639499798417</v>
          </cell>
          <cell r="AA586">
            <v>115.76151349954307</v>
          </cell>
          <cell r="AB586">
            <v>135.25147099979222</v>
          </cell>
          <cell r="AC586">
            <v>225.73432049993426</v>
          </cell>
          <cell r="AD586">
            <v>164.62998300138861</v>
          </cell>
          <cell r="AE586">
            <v>1673.4248099774122</v>
          </cell>
          <cell r="AF586">
            <v>155.28770399931818</v>
          </cell>
          <cell r="AG586">
            <v>196.75731800030917</v>
          </cell>
          <cell r="AH586">
            <v>132.56069000065327</v>
          </cell>
          <cell r="AI586">
            <v>174.95980199892074</v>
          </cell>
          <cell r="AJ586">
            <v>128.33426099922508</v>
          </cell>
          <cell r="AK586">
            <v>141.41223100014031</v>
          </cell>
          <cell r="AL586">
            <v>18.028536998666823</v>
          </cell>
          <cell r="AM586">
            <v>18.071364998817444</v>
          </cell>
          <cell r="AN586">
            <v>49.950570998713374</v>
          </cell>
          <cell r="AO586">
            <v>169.60539199970663</v>
          </cell>
          <cell r="AP586">
            <v>248.86903699859977</v>
          </cell>
          <cell r="AQ586">
            <v>239.58790200017393</v>
          </cell>
          <cell r="AR586">
            <v>1575.1369965076447</v>
          </cell>
          <cell r="AS586">
            <v>303.63547599967569</v>
          </cell>
          <cell r="AT586">
            <v>104.25126100052148</v>
          </cell>
          <cell r="AU586">
            <v>139.51386399846524</v>
          </cell>
          <cell r="AV586">
            <v>153.18690800014883</v>
          </cell>
          <cell r="AW586">
            <v>119.40936300065368</v>
          </cell>
          <cell r="AX586">
            <v>164.7146080005914</v>
          </cell>
          <cell r="AY586">
            <v>-31.268862000666559</v>
          </cell>
          <cell r="AZ586">
            <v>43.094764498993754</v>
          </cell>
          <cell r="BA586">
            <v>59.539025999605656</v>
          </cell>
          <cell r="BB586">
            <v>154.65290899947286</v>
          </cell>
          <cell r="BC586">
            <v>183.09555699955672</v>
          </cell>
          <cell r="BD586">
            <v>181.31212200038135</v>
          </cell>
          <cell r="BE586">
            <v>809.28125369548798</v>
          </cell>
          <cell r="BF586">
            <v>242.28459899965674</v>
          </cell>
          <cell r="BG586">
            <v>84.139072000049055</v>
          </cell>
          <cell r="BH586">
            <v>207.44301330111921</v>
          </cell>
          <cell r="BI586">
            <v>105.84945700131357</v>
          </cell>
          <cell r="BJ586">
            <v>83.255888499319553</v>
          </cell>
          <cell r="BK586">
            <v>41.612153000198305</v>
          </cell>
          <cell r="BL586">
            <v>-177.02877909876406</v>
          </cell>
          <cell r="BM586">
            <v>45.1784309996292</v>
          </cell>
          <cell r="BN586">
            <v>120.93105399981141</v>
          </cell>
          <cell r="BO586">
            <v>127.72128199972212</v>
          </cell>
          <cell r="BP586">
            <v>134.39123399928212</v>
          </cell>
          <cell r="BQ586">
            <v>-206.49615100026131</v>
          </cell>
          <cell r="BR586">
            <v>732.38497489690781</v>
          </cell>
          <cell r="BS586">
            <v>61.356518000364304</v>
          </cell>
          <cell r="BT586">
            <v>72.872188000008464</v>
          </cell>
          <cell r="BU586">
            <v>149.52866999991238</v>
          </cell>
          <cell r="BV586">
            <v>116.80174890067428</v>
          </cell>
          <cell r="BW586">
            <v>92.397068000398576</v>
          </cell>
          <cell r="BX586">
            <v>37.511899000033736</v>
          </cell>
          <cell r="BY586">
            <v>64.557400001212955</v>
          </cell>
          <cell r="BZ586">
            <v>64.029621000401676</v>
          </cell>
          <cell r="CA586">
            <v>96.653518000617623</v>
          </cell>
          <cell r="CB586">
            <v>74.657116999849677</v>
          </cell>
          <cell r="CC586">
            <v>103.50696999952197</v>
          </cell>
          <cell r="CD586">
            <v>-201.4877430004999</v>
          </cell>
          <cell r="CE586">
            <v>299.84854450076818</v>
          </cell>
          <cell r="CF586">
            <v>40.317708999849856</v>
          </cell>
          <cell r="CG586">
            <v>55.735106999985874</v>
          </cell>
          <cell r="CH586">
            <v>139.07175900042057</v>
          </cell>
          <cell r="CI586">
            <v>120.83536100015044</v>
          </cell>
          <cell r="CJ586">
            <v>81.74866099935025</v>
          </cell>
          <cell r="CK586">
            <v>57.351393000222743</v>
          </cell>
          <cell r="CL586">
            <v>100.83086199779063</v>
          </cell>
          <cell r="CM586">
            <v>81.107999500818551</v>
          </cell>
          <cell r="CN586">
            <v>-464.1398924998939</v>
          </cell>
          <cell r="CO586">
            <v>90.912606000900269</v>
          </cell>
          <cell r="CP586">
            <v>144.05097400024533</v>
          </cell>
          <cell r="CQ586">
            <v>-147.97399450093508</v>
          </cell>
          <cell r="CR586">
            <v>955.34253199398518</v>
          </cell>
          <cell r="CS586">
            <v>43.548337999731302</v>
          </cell>
          <cell r="CT586">
            <v>71.857544999569654</v>
          </cell>
          <cell r="CU586">
            <v>119.23595300037414</v>
          </cell>
          <cell r="CV586">
            <v>133.4463400002569</v>
          </cell>
          <cell r="CW586">
            <v>120.3607840007171</v>
          </cell>
          <cell r="CX586">
            <v>50.175197999924421</v>
          </cell>
          <cell r="CY586">
            <v>109.67731299996376</v>
          </cell>
          <cell r="CZ586">
            <v>104.49151500035077</v>
          </cell>
          <cell r="DA586">
            <v>165.99613600037992</v>
          </cell>
          <cell r="DB586">
            <v>96.133363000117242</v>
          </cell>
          <cell r="DC586">
            <v>106.3573500001803</v>
          </cell>
          <cell r="DD586">
            <v>-165.93730300106108</v>
          </cell>
          <cell r="DE586">
            <v>960.60063101351261</v>
          </cell>
          <cell r="DF586">
            <v>63.836690001189709</v>
          </cell>
          <cell r="DG586">
            <v>74.063765998929739</v>
          </cell>
          <cell r="DH586">
            <v>108.32584199961275</v>
          </cell>
          <cell r="DI586">
            <v>99.342873999848962</v>
          </cell>
          <cell r="DJ586">
            <v>89.328125</v>
          </cell>
          <cell r="DK586">
            <v>64.333497000858188</v>
          </cell>
          <cell r="DL586">
            <v>110.50119500048459</v>
          </cell>
          <cell r="DM586">
            <v>65.700675999745727</v>
          </cell>
          <cell r="DN586">
            <v>146.43103299941868</v>
          </cell>
          <cell r="DO586">
            <v>114.91355499811471</v>
          </cell>
          <cell r="DP586">
            <v>206.43047900032252</v>
          </cell>
          <cell r="DQ586">
            <v>-182.60710100084543</v>
          </cell>
          <cell r="DR586">
            <v>1315.7293599918485</v>
          </cell>
          <cell r="DS586">
            <v>81.475930000655353</v>
          </cell>
          <cell r="DT586">
            <v>-223.2084879996255</v>
          </cell>
          <cell r="DU586">
            <v>172.90750350058079</v>
          </cell>
          <cell r="DV586">
            <v>216.5470049995929</v>
          </cell>
          <cell r="DW586">
            <v>49.313053999096155</v>
          </cell>
          <cell r="DX586">
            <v>124.23693799972534</v>
          </cell>
          <cell r="DY586">
            <v>303.29542499780655</v>
          </cell>
          <cell r="DZ586">
            <v>310.8352589989081</v>
          </cell>
          <cell r="EA586">
            <v>123.19471549894661</v>
          </cell>
          <cell r="EB586">
            <v>137.16852799989283</v>
          </cell>
          <cell r="EC586">
            <v>120.5070699993521</v>
          </cell>
          <cell r="ED586">
            <v>-100.54357999935746</v>
          </cell>
        </row>
        <row r="587">
          <cell r="F587" t="str">
            <v>=</v>
          </cell>
          <cell r="G587" t="str">
            <v>=</v>
          </cell>
          <cell r="H587" t="str">
            <v>=</v>
          </cell>
          <cell r="I587" t="str">
            <v>=</v>
          </cell>
          <cell r="J587" t="str">
            <v>=</v>
          </cell>
          <cell r="K587" t="str">
            <v>=</v>
          </cell>
          <cell r="L587" t="str">
            <v>=</v>
          </cell>
          <cell r="M587" t="str">
            <v>=</v>
          </cell>
          <cell r="N587" t="str">
            <v>=</v>
          </cell>
          <cell r="O587" t="str">
            <v>=</v>
          </cell>
          <cell r="P587" t="str">
            <v>=</v>
          </cell>
          <cell r="Q587" t="str">
            <v>=</v>
          </cell>
          <cell r="R587" t="str">
            <v>=</v>
          </cell>
          <cell r="S587" t="str">
            <v>=</v>
          </cell>
          <cell r="T587" t="str">
            <v>=</v>
          </cell>
          <cell r="U587" t="str">
            <v>=</v>
          </cell>
          <cell r="V587" t="str">
            <v>=</v>
          </cell>
          <cell r="W587" t="str">
            <v>=</v>
          </cell>
          <cell r="X587" t="str">
            <v>=</v>
          </cell>
          <cell r="Y587" t="str">
            <v>=</v>
          </cell>
          <cell r="Z587" t="str">
            <v>=</v>
          </cell>
          <cell r="AA587" t="str">
            <v>=</v>
          </cell>
          <cell r="AB587" t="str">
            <v>=</v>
          </cell>
          <cell r="AC587" t="str">
            <v>=</v>
          </cell>
          <cell r="AD587" t="str">
            <v>=</v>
          </cell>
          <cell r="AE587" t="str">
            <v>=</v>
          </cell>
          <cell r="AF587" t="str">
            <v>=</v>
          </cell>
          <cell r="AG587" t="str">
            <v>=</v>
          </cell>
          <cell r="AH587" t="str">
            <v>=</v>
          </cell>
          <cell r="AI587" t="str">
            <v>=</v>
          </cell>
          <cell r="AJ587" t="str">
            <v>=</v>
          </cell>
          <cell r="AK587" t="str">
            <v>=</v>
          </cell>
          <cell r="AL587" t="str">
            <v>=</v>
          </cell>
          <cell r="AM587" t="str">
            <v>=</v>
          </cell>
          <cell r="AN587" t="str">
            <v>=</v>
          </cell>
          <cell r="AO587" t="str">
            <v>=</v>
          </cell>
          <cell r="AP587" t="str">
            <v>=</v>
          </cell>
          <cell r="AQ587" t="str">
            <v>=</v>
          </cell>
          <cell r="AR587" t="str">
            <v>=</v>
          </cell>
          <cell r="AS587" t="str">
            <v>=</v>
          </cell>
          <cell r="AT587" t="str">
            <v>=</v>
          </cell>
          <cell r="AU587" t="str">
            <v>=</v>
          </cell>
          <cell r="AV587" t="str">
            <v>=</v>
          </cell>
          <cell r="AW587" t="str">
            <v>=</v>
          </cell>
          <cell r="AX587" t="str">
            <v>=</v>
          </cell>
          <cell r="AY587" t="str">
            <v>=</v>
          </cell>
          <cell r="AZ587" t="str">
            <v>=</v>
          </cell>
          <cell r="BA587" t="str">
            <v>=</v>
          </cell>
          <cell r="BB587" t="str">
            <v>=</v>
          </cell>
          <cell r="BC587" t="str">
            <v>=</v>
          </cell>
          <cell r="BD587" t="str">
            <v>=</v>
          </cell>
          <cell r="BE587" t="str">
            <v>=</v>
          </cell>
          <cell r="BF587" t="str">
            <v>=</v>
          </cell>
          <cell r="BG587" t="str">
            <v>=</v>
          </cell>
          <cell r="BH587" t="str">
            <v>=</v>
          </cell>
          <cell r="BI587" t="str">
            <v>=</v>
          </cell>
          <cell r="BJ587" t="str">
            <v>=</v>
          </cell>
          <cell r="BK587" t="str">
            <v>=</v>
          </cell>
          <cell r="BL587" t="str">
            <v>=</v>
          </cell>
          <cell r="BM587" t="str">
            <v>=</v>
          </cell>
          <cell r="BN587" t="str">
            <v>=</v>
          </cell>
          <cell r="BO587" t="str">
            <v>=</v>
          </cell>
          <cell r="BP587" t="str">
            <v>=</v>
          </cell>
          <cell r="BQ587" t="str">
            <v>=</v>
          </cell>
          <cell r="BR587" t="str">
            <v>=</v>
          </cell>
          <cell r="BS587" t="str">
            <v>=</v>
          </cell>
          <cell r="BT587" t="str">
            <v>=</v>
          </cell>
          <cell r="BU587" t="str">
            <v>=</v>
          </cell>
          <cell r="BV587" t="str">
            <v>=</v>
          </cell>
          <cell r="BW587" t="str">
            <v>=</v>
          </cell>
          <cell r="BX587" t="str">
            <v>=</v>
          </cell>
          <cell r="BY587" t="str">
            <v>=</v>
          </cell>
          <cell r="BZ587" t="str">
            <v>=</v>
          </cell>
          <cell r="CA587" t="str">
            <v>=</v>
          </cell>
          <cell r="CB587" t="str">
            <v>=</v>
          </cell>
          <cell r="CC587" t="str">
            <v>=</v>
          </cell>
          <cell r="CD587" t="str">
            <v>=</v>
          </cell>
          <cell r="CE587" t="str">
            <v>=</v>
          </cell>
          <cell r="CF587" t="str">
            <v>=</v>
          </cell>
          <cell r="CG587" t="str">
            <v>=</v>
          </cell>
          <cell r="CH587" t="str">
            <v>=</v>
          </cell>
          <cell r="CI587" t="str">
            <v>=</v>
          </cell>
          <cell r="CJ587" t="str">
            <v>=</v>
          </cell>
          <cell r="CK587" t="str">
            <v>=</v>
          </cell>
          <cell r="CL587" t="str">
            <v>=</v>
          </cell>
          <cell r="CM587" t="str">
            <v>=</v>
          </cell>
          <cell r="CN587" t="str">
            <v>=</v>
          </cell>
          <cell r="CO587" t="str">
            <v>=</v>
          </cell>
          <cell r="CP587" t="str">
            <v>=</v>
          </cell>
          <cell r="CQ587" t="str">
            <v>=</v>
          </cell>
          <cell r="CR587" t="str">
            <v>=</v>
          </cell>
          <cell r="CS587" t="str">
            <v>=</v>
          </cell>
          <cell r="CT587" t="str">
            <v>=</v>
          </cell>
          <cell r="CU587" t="str">
            <v>=</v>
          </cell>
          <cell r="CV587" t="str">
            <v>=</v>
          </cell>
          <cell r="CW587" t="str">
            <v>=</v>
          </cell>
          <cell r="CX587" t="str">
            <v>=</v>
          </cell>
          <cell r="CY587" t="str">
            <v>=</v>
          </cell>
          <cell r="CZ587" t="str">
            <v>=</v>
          </cell>
          <cell r="DA587" t="str">
            <v>=</v>
          </cell>
          <cell r="DB587" t="str">
            <v>=</v>
          </cell>
          <cell r="DC587" t="str">
            <v>=</v>
          </cell>
          <cell r="DD587" t="str">
            <v>=</v>
          </cell>
          <cell r="DE587" t="str">
            <v>=</v>
          </cell>
          <cell r="DF587" t="str">
            <v>=</v>
          </cell>
          <cell r="DG587" t="str">
            <v>=</v>
          </cell>
          <cell r="DH587" t="str">
            <v>=</v>
          </cell>
          <cell r="DI587" t="str">
            <v>=</v>
          </cell>
          <cell r="DJ587" t="str">
            <v>=</v>
          </cell>
          <cell r="DK587" t="str">
            <v>=</v>
          </cell>
          <cell r="DL587" t="str">
            <v>=</v>
          </cell>
          <cell r="DM587" t="str">
            <v>=</v>
          </cell>
          <cell r="DN587" t="str">
            <v>=</v>
          </cell>
          <cell r="DO587" t="str">
            <v>=</v>
          </cell>
          <cell r="DP587" t="str">
            <v>=</v>
          </cell>
          <cell r="DQ587" t="str">
            <v>=</v>
          </cell>
          <cell r="DR587" t="str">
            <v>=</v>
          </cell>
          <cell r="DS587" t="str">
            <v>=</v>
          </cell>
          <cell r="DT587" t="str">
            <v>=</v>
          </cell>
          <cell r="DU587" t="str">
            <v>=</v>
          </cell>
          <cell r="DV587" t="str">
            <v>=</v>
          </cell>
          <cell r="DW587" t="str">
            <v>=</v>
          </cell>
          <cell r="DX587" t="str">
            <v>=</v>
          </cell>
          <cell r="DY587" t="str">
            <v>=</v>
          </cell>
          <cell r="DZ587" t="str">
            <v>=</v>
          </cell>
          <cell r="EA587" t="str">
            <v>=</v>
          </cell>
          <cell r="EB587" t="str">
            <v>=</v>
          </cell>
          <cell r="EC587" t="str">
            <v>=</v>
          </cell>
          <cell r="ED587" t="str">
            <v>=</v>
          </cell>
        </row>
        <row r="588"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/>
          </cell>
          <cell r="AE588" t="str">
            <v/>
          </cell>
          <cell r="AF588" t="str">
            <v/>
          </cell>
          <cell r="AG588" t="str">
            <v/>
          </cell>
          <cell r="AH588" t="str">
            <v/>
          </cell>
          <cell r="AI588" t="str">
            <v/>
          </cell>
          <cell r="AJ588" t="str">
            <v/>
          </cell>
          <cell r="AK588" t="str">
            <v/>
          </cell>
          <cell r="AL588" t="str">
            <v/>
          </cell>
          <cell r="AM588" t="str">
            <v/>
          </cell>
          <cell r="AN588" t="str">
            <v/>
          </cell>
          <cell r="AO588" t="str">
            <v/>
          </cell>
          <cell r="AP588" t="str">
            <v/>
          </cell>
          <cell r="AQ588" t="str">
            <v/>
          </cell>
          <cell r="AR588" t="str">
            <v/>
          </cell>
          <cell r="AS588" t="str">
            <v/>
          </cell>
          <cell r="AT588" t="str">
            <v/>
          </cell>
          <cell r="AU588" t="str">
            <v/>
          </cell>
          <cell r="AV588" t="str">
            <v/>
          </cell>
          <cell r="AW588" t="str">
            <v/>
          </cell>
          <cell r="AX588" t="str">
            <v/>
          </cell>
          <cell r="AY588" t="str">
            <v/>
          </cell>
          <cell r="AZ588" t="str">
            <v/>
          </cell>
          <cell r="BA588" t="str">
            <v/>
          </cell>
          <cell r="BB588" t="str">
            <v/>
          </cell>
          <cell r="BC588" t="str">
            <v/>
          </cell>
          <cell r="BD588" t="str">
            <v/>
          </cell>
          <cell r="BE588" t="str">
            <v/>
          </cell>
          <cell r="BF588" t="str">
            <v/>
          </cell>
          <cell r="BG588" t="str">
            <v/>
          </cell>
          <cell r="BH588" t="str">
            <v/>
          </cell>
          <cell r="BI588" t="str">
            <v/>
          </cell>
          <cell r="BJ588" t="str">
            <v/>
          </cell>
          <cell r="BK588" t="str">
            <v/>
          </cell>
          <cell r="BL588" t="str">
            <v/>
          </cell>
          <cell r="BM588" t="str">
            <v/>
          </cell>
          <cell r="BN588" t="str">
            <v/>
          </cell>
          <cell r="BO588" t="str">
            <v/>
          </cell>
          <cell r="BP588" t="str">
            <v/>
          </cell>
          <cell r="BQ588" t="str">
            <v/>
          </cell>
          <cell r="BR588" t="str">
            <v/>
          </cell>
          <cell r="BS588" t="str">
            <v/>
          </cell>
          <cell r="BT588" t="str">
            <v/>
          </cell>
          <cell r="BU588" t="str">
            <v/>
          </cell>
          <cell r="BV588" t="str">
            <v/>
          </cell>
          <cell r="BW588" t="str">
            <v/>
          </cell>
          <cell r="BX588" t="str">
            <v/>
          </cell>
          <cell r="BY588" t="str">
            <v/>
          </cell>
          <cell r="BZ588" t="str">
            <v/>
          </cell>
          <cell r="CA588" t="str">
            <v/>
          </cell>
          <cell r="CB588" t="str">
            <v/>
          </cell>
          <cell r="CC588" t="str">
            <v/>
          </cell>
          <cell r="CD588" t="str">
            <v/>
          </cell>
          <cell r="CE588" t="str">
            <v/>
          </cell>
          <cell r="CF588" t="str">
            <v/>
          </cell>
          <cell r="CG588" t="str">
            <v/>
          </cell>
          <cell r="CH588" t="str">
            <v/>
          </cell>
          <cell r="CI588" t="str">
            <v/>
          </cell>
          <cell r="CJ588" t="str">
            <v/>
          </cell>
          <cell r="CK588" t="str">
            <v/>
          </cell>
          <cell r="CL588" t="str">
            <v/>
          </cell>
          <cell r="CM588" t="str">
            <v/>
          </cell>
          <cell r="CN588" t="str">
            <v/>
          </cell>
          <cell r="CO588" t="str">
            <v/>
          </cell>
          <cell r="CP588" t="str">
            <v/>
          </cell>
          <cell r="CQ588" t="str">
            <v/>
          </cell>
          <cell r="CR588" t="str">
            <v/>
          </cell>
          <cell r="CS588" t="str">
            <v/>
          </cell>
          <cell r="CT588" t="str">
            <v/>
          </cell>
          <cell r="CU588" t="str">
            <v/>
          </cell>
          <cell r="CV588" t="str">
            <v/>
          </cell>
          <cell r="CW588" t="str">
            <v/>
          </cell>
          <cell r="CX588" t="str">
            <v/>
          </cell>
          <cell r="CY588" t="str">
            <v/>
          </cell>
          <cell r="CZ588" t="str">
            <v/>
          </cell>
          <cell r="DA588" t="str">
            <v/>
          </cell>
          <cell r="DB588" t="str">
            <v/>
          </cell>
          <cell r="DC588" t="str">
            <v/>
          </cell>
          <cell r="DD588" t="str">
            <v/>
          </cell>
          <cell r="DE588" t="str">
            <v/>
          </cell>
          <cell r="DF588" t="str">
            <v/>
          </cell>
          <cell r="DG588" t="str">
            <v/>
          </cell>
          <cell r="DH588" t="str">
            <v/>
          </cell>
          <cell r="DI588" t="str">
            <v/>
          </cell>
          <cell r="DJ588" t="str">
            <v/>
          </cell>
          <cell r="DK588" t="str">
            <v/>
          </cell>
          <cell r="DL588" t="str">
            <v/>
          </cell>
          <cell r="DM588" t="str">
            <v/>
          </cell>
          <cell r="DN588" t="str">
            <v/>
          </cell>
          <cell r="DO588" t="str">
            <v/>
          </cell>
          <cell r="DP588" t="str">
            <v/>
          </cell>
          <cell r="DQ588" t="str">
            <v/>
          </cell>
          <cell r="DR588" t="str">
            <v/>
          </cell>
          <cell r="DS588" t="str">
            <v/>
          </cell>
          <cell r="DT588" t="str">
            <v/>
          </cell>
          <cell r="DU588" t="str">
            <v/>
          </cell>
          <cell r="DV588" t="str">
            <v/>
          </cell>
          <cell r="DW588" t="str">
            <v/>
          </cell>
          <cell r="DX588" t="str">
            <v/>
          </cell>
          <cell r="DY588" t="str">
            <v/>
          </cell>
          <cell r="DZ588" t="str">
            <v/>
          </cell>
          <cell r="EA588" t="str">
            <v/>
          </cell>
          <cell r="EB588" t="str">
            <v/>
          </cell>
          <cell r="EC588" t="str">
            <v/>
          </cell>
          <cell r="ED588" t="str">
            <v/>
          </cell>
        </row>
        <row r="589"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/>
          </cell>
          <cell r="AE589" t="str">
            <v/>
          </cell>
          <cell r="AF589" t="str">
            <v/>
          </cell>
          <cell r="AG589" t="str">
            <v/>
          </cell>
          <cell r="AH589" t="str">
            <v/>
          </cell>
          <cell r="AI589" t="str">
            <v/>
          </cell>
          <cell r="AJ589" t="str">
            <v/>
          </cell>
          <cell r="AK589" t="str">
            <v/>
          </cell>
          <cell r="AL589" t="str">
            <v/>
          </cell>
          <cell r="AM589" t="str">
            <v/>
          </cell>
          <cell r="AN589" t="str">
            <v/>
          </cell>
          <cell r="AO589" t="str">
            <v/>
          </cell>
          <cell r="AP589" t="str">
            <v/>
          </cell>
          <cell r="AQ589" t="str">
            <v/>
          </cell>
          <cell r="AR589" t="str">
            <v/>
          </cell>
          <cell r="AS589" t="str">
            <v/>
          </cell>
          <cell r="AT589" t="str">
            <v/>
          </cell>
          <cell r="AU589" t="str">
            <v/>
          </cell>
          <cell r="AV589" t="str">
            <v/>
          </cell>
          <cell r="AW589" t="str">
            <v/>
          </cell>
          <cell r="AX589" t="str">
            <v/>
          </cell>
          <cell r="AY589" t="str">
            <v/>
          </cell>
          <cell r="AZ589" t="str">
            <v/>
          </cell>
          <cell r="BA589" t="str">
            <v/>
          </cell>
          <cell r="BB589" t="str">
            <v/>
          </cell>
          <cell r="BC589" t="str">
            <v/>
          </cell>
          <cell r="BD589" t="str">
            <v/>
          </cell>
          <cell r="BE589" t="str">
            <v/>
          </cell>
          <cell r="BF589" t="str">
            <v/>
          </cell>
          <cell r="BG589" t="str">
            <v/>
          </cell>
          <cell r="BH589" t="str">
            <v/>
          </cell>
          <cell r="BI589" t="str">
            <v/>
          </cell>
          <cell r="BJ589" t="str">
            <v/>
          </cell>
          <cell r="BK589" t="str">
            <v/>
          </cell>
          <cell r="BL589" t="str">
            <v/>
          </cell>
          <cell r="BM589" t="str">
            <v/>
          </cell>
          <cell r="BN589" t="str">
            <v/>
          </cell>
          <cell r="BO589" t="str">
            <v/>
          </cell>
          <cell r="BP589" t="str">
            <v/>
          </cell>
          <cell r="BQ589" t="str">
            <v/>
          </cell>
          <cell r="BR589" t="str">
            <v/>
          </cell>
          <cell r="BS589" t="str">
            <v/>
          </cell>
          <cell r="BT589" t="str">
            <v/>
          </cell>
          <cell r="BU589" t="str">
            <v/>
          </cell>
          <cell r="BV589" t="str">
            <v/>
          </cell>
          <cell r="BW589" t="str">
            <v/>
          </cell>
          <cell r="BX589" t="str">
            <v/>
          </cell>
          <cell r="BY589" t="str">
            <v/>
          </cell>
          <cell r="BZ589" t="str">
            <v/>
          </cell>
          <cell r="CA589" t="str">
            <v/>
          </cell>
          <cell r="CB589" t="str">
            <v/>
          </cell>
          <cell r="CC589" t="str">
            <v/>
          </cell>
          <cell r="CD589" t="str">
            <v/>
          </cell>
          <cell r="CE589" t="str">
            <v/>
          </cell>
          <cell r="CF589" t="str">
            <v/>
          </cell>
          <cell r="CG589" t="str">
            <v/>
          </cell>
          <cell r="CH589" t="str">
            <v/>
          </cell>
          <cell r="CI589" t="str">
            <v/>
          </cell>
          <cell r="CJ589" t="str">
            <v/>
          </cell>
          <cell r="CK589" t="str">
            <v/>
          </cell>
          <cell r="CL589" t="str">
            <v/>
          </cell>
          <cell r="CM589" t="str">
            <v/>
          </cell>
          <cell r="CN589" t="str">
            <v/>
          </cell>
          <cell r="CO589" t="str">
            <v/>
          </cell>
          <cell r="CP589" t="str">
            <v/>
          </cell>
          <cell r="CQ589" t="str">
            <v/>
          </cell>
          <cell r="CR589" t="str">
            <v/>
          </cell>
          <cell r="CS589" t="str">
            <v/>
          </cell>
          <cell r="CT589" t="str">
            <v/>
          </cell>
          <cell r="CU589" t="str">
            <v/>
          </cell>
          <cell r="CV589" t="str">
            <v/>
          </cell>
          <cell r="CW589" t="str">
            <v/>
          </cell>
          <cell r="CX589" t="str">
            <v/>
          </cell>
          <cell r="CY589" t="str">
            <v/>
          </cell>
          <cell r="CZ589" t="str">
            <v/>
          </cell>
          <cell r="DA589" t="str">
            <v/>
          </cell>
          <cell r="DB589" t="str">
            <v/>
          </cell>
          <cell r="DC589" t="str">
            <v/>
          </cell>
          <cell r="DD589" t="str">
            <v/>
          </cell>
          <cell r="DE589" t="str">
            <v/>
          </cell>
          <cell r="DF589" t="str">
            <v/>
          </cell>
          <cell r="DG589" t="str">
            <v/>
          </cell>
          <cell r="DH589" t="str">
            <v/>
          </cell>
          <cell r="DI589" t="str">
            <v/>
          </cell>
          <cell r="DJ589" t="str">
            <v/>
          </cell>
          <cell r="DK589" t="str">
            <v/>
          </cell>
          <cell r="DL589" t="str">
            <v/>
          </cell>
          <cell r="DM589" t="str">
            <v/>
          </cell>
          <cell r="DN589" t="str">
            <v/>
          </cell>
          <cell r="DO589" t="str">
            <v/>
          </cell>
          <cell r="DP589" t="str">
            <v/>
          </cell>
          <cell r="DQ589" t="str">
            <v/>
          </cell>
          <cell r="DR589" t="str">
            <v/>
          </cell>
          <cell r="DS589" t="str">
            <v/>
          </cell>
          <cell r="DT589" t="str">
            <v/>
          </cell>
          <cell r="DU589" t="str">
            <v/>
          </cell>
          <cell r="DV589" t="str">
            <v/>
          </cell>
          <cell r="DW589" t="str">
            <v/>
          </cell>
          <cell r="DX589" t="str">
            <v/>
          </cell>
          <cell r="DY589" t="str">
            <v/>
          </cell>
          <cell r="DZ589" t="str">
            <v/>
          </cell>
          <cell r="EA589" t="str">
            <v/>
          </cell>
          <cell r="EB589" t="str">
            <v/>
          </cell>
          <cell r="EC589" t="str">
            <v/>
          </cell>
          <cell r="ED589" t="str">
            <v/>
          </cell>
        </row>
        <row r="590">
          <cell r="J590" t="str">
            <v>"The Rack"</v>
          </cell>
          <cell r="W590" t="str">
            <v>"The Rack"</v>
          </cell>
          <cell r="AJ590" t="str">
            <v>"The Rack"</v>
          </cell>
          <cell r="AW590" t="str">
            <v>"The Rack"</v>
          </cell>
          <cell r="BJ590" t="str">
            <v>"The Rack"</v>
          </cell>
          <cell r="BW590" t="str">
            <v>"The Rack"</v>
          </cell>
          <cell r="CJ590" t="str">
            <v>"The Rack"</v>
          </cell>
          <cell r="CW590" t="str">
            <v>"The Rack"</v>
          </cell>
          <cell r="DJ590" t="str">
            <v>"The Rack"</v>
          </cell>
          <cell r="DW590" t="str">
            <v>"The Rack"</v>
          </cell>
        </row>
        <row r="592">
          <cell r="A592" t="str">
            <v>Fuel Burned  (MMBtu)</v>
          </cell>
        </row>
        <row r="593">
          <cell r="F593">
            <v>-1233.3000000000466</v>
          </cell>
          <cell r="G593">
            <v>-447.70000000018626</v>
          </cell>
          <cell r="H593">
            <v>-688.39999999990687</v>
          </cell>
          <cell r="I593">
            <v>-47.199999999953434</v>
          </cell>
          <cell r="J593">
            <v>-94.5</v>
          </cell>
          <cell r="K593">
            <v>-17.399999999906868</v>
          </cell>
          <cell r="L593">
            <v>-612.79999999981374</v>
          </cell>
          <cell r="M593">
            <v>-566</v>
          </cell>
          <cell r="N593">
            <v>-339.80000000004657</v>
          </cell>
          <cell r="O593">
            <v>-112.60000000009313</v>
          </cell>
          <cell r="P593">
            <v>-649</v>
          </cell>
          <cell r="Q593">
            <v>-639.10000000009313</v>
          </cell>
          <cell r="R593">
            <v>-2552.1999999992549</v>
          </cell>
          <cell r="S593">
            <v>-398.39999999990687</v>
          </cell>
          <cell r="T593">
            <v>-240.70000000018626</v>
          </cell>
          <cell r="U593">
            <v>-188.79999999981374</v>
          </cell>
          <cell r="V593">
            <v>-96.300000000046566</v>
          </cell>
          <cell r="W593">
            <v>-82.199999999953434</v>
          </cell>
          <cell r="X593">
            <v>-48.299999999813735</v>
          </cell>
          <cell r="Y593">
            <v>-385.89999999990687</v>
          </cell>
          <cell r="Z593">
            <v>-233.79999999981374</v>
          </cell>
          <cell r="AA593">
            <v>-164.20000000018626</v>
          </cell>
          <cell r="AB593">
            <v>-70.900000000139698</v>
          </cell>
          <cell r="AC593">
            <v>-434.5999999998603</v>
          </cell>
          <cell r="AD593">
            <v>-208.10000000009313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-18.409999999916181</v>
          </cell>
          <cell r="J594">
            <v>0</v>
          </cell>
          <cell r="K594">
            <v>-8.9000000000232831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-31.280000001192093</v>
          </cell>
          <cell r="S594">
            <v>0</v>
          </cell>
          <cell r="T594">
            <v>0</v>
          </cell>
          <cell r="U594">
            <v>-31.279999999911524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-5433.5999999996275</v>
          </cell>
          <cell r="AF594">
            <v>-573.87999999988824</v>
          </cell>
          <cell r="AG594">
            <v>-586.04000000003725</v>
          </cell>
          <cell r="AH594">
            <v>-249.15999999991618</v>
          </cell>
          <cell r="AI594">
            <v>-604.90000000002328</v>
          </cell>
          <cell r="AJ594">
            <v>-293.0899999999674</v>
          </cell>
          <cell r="AK594">
            <v>-982.11999999999534</v>
          </cell>
          <cell r="AL594">
            <v>-235.61999999987893</v>
          </cell>
          <cell r="AM594">
            <v>-246.10999999998603</v>
          </cell>
          <cell r="AN594">
            <v>-240.04000000003725</v>
          </cell>
          <cell r="AO594">
            <v>-661.68999999994412</v>
          </cell>
          <cell r="AP594">
            <v>-546.21999999997206</v>
          </cell>
          <cell r="AQ594">
            <v>-214.73000000009779</v>
          </cell>
          <cell r="AR594">
            <v>-375.33999999985099</v>
          </cell>
          <cell r="AS594">
            <v>0</v>
          </cell>
          <cell r="AT594">
            <v>0</v>
          </cell>
          <cell r="AU594">
            <v>-1.4699999999720603</v>
          </cell>
          <cell r="AV594">
            <v>-71.400000000023283</v>
          </cell>
          <cell r="AW594">
            <v>-79.909999999916181</v>
          </cell>
          <cell r="AX594">
            <v>-193.10000000009313</v>
          </cell>
          <cell r="AY594">
            <v>0</v>
          </cell>
          <cell r="AZ594">
            <v>0</v>
          </cell>
          <cell r="BA594">
            <v>0</v>
          </cell>
          <cell r="BB594">
            <v>-29.460000000195578</v>
          </cell>
          <cell r="BC594">
            <v>0</v>
          </cell>
          <cell r="BD594">
            <v>0</v>
          </cell>
          <cell r="BE594">
            <v>-462.71999999880791</v>
          </cell>
          <cell r="BF594">
            <v>0</v>
          </cell>
          <cell r="BG594">
            <v>0</v>
          </cell>
          <cell r="BH594">
            <v>-49.560000000055879</v>
          </cell>
          <cell r="BI594">
            <v>-17.180000000051223</v>
          </cell>
          <cell r="BJ594">
            <v>-124.56999999994878</v>
          </cell>
          <cell r="BK594">
            <v>0</v>
          </cell>
          <cell r="BL594">
            <v>0</v>
          </cell>
          <cell r="BM594">
            <v>-77.550000000046566</v>
          </cell>
          <cell r="BN594">
            <v>-73.760000000009313</v>
          </cell>
          <cell r="BO594">
            <v>-93.400000000139698</v>
          </cell>
          <cell r="BP594">
            <v>-26.699999999953434</v>
          </cell>
          <cell r="BQ594">
            <v>0</v>
          </cell>
          <cell r="BR594">
            <v>-507.85999999940395</v>
          </cell>
          <cell r="BS594">
            <v>0</v>
          </cell>
          <cell r="BT594">
            <v>-12.860000000102445</v>
          </cell>
          <cell r="BU594">
            <v>-46.400000000023283</v>
          </cell>
          <cell r="BV594">
            <v>-87.680000000051223</v>
          </cell>
          <cell r="BW594">
            <v>-45.28000000002794</v>
          </cell>
          <cell r="BX594">
            <v>-198.8399999999674</v>
          </cell>
          <cell r="BY594">
            <v>0</v>
          </cell>
          <cell r="BZ594">
            <v>0</v>
          </cell>
          <cell r="CA594">
            <v>0</v>
          </cell>
          <cell r="CB594">
            <v>-116.80000000004657</v>
          </cell>
          <cell r="CC594">
            <v>0</v>
          </cell>
          <cell r="CD594">
            <v>0</v>
          </cell>
          <cell r="CE594">
            <v>-566.35000000149012</v>
          </cell>
          <cell r="CF594">
            <v>0</v>
          </cell>
          <cell r="CG594">
            <v>0</v>
          </cell>
          <cell r="CH594">
            <v>-75.869999999995343</v>
          </cell>
          <cell r="CI594">
            <v>-91.319999999948777</v>
          </cell>
          <cell r="CJ594">
            <v>0</v>
          </cell>
          <cell r="CK594">
            <v>-68.400000000023283</v>
          </cell>
          <cell r="CL594">
            <v>0</v>
          </cell>
          <cell r="CM594">
            <v>-30.949999999953434</v>
          </cell>
          <cell r="CN594">
            <v>-74.459999999962747</v>
          </cell>
          <cell r="CO594">
            <v>-19.199999999953434</v>
          </cell>
          <cell r="CP594">
            <v>-206.1500000001397</v>
          </cell>
          <cell r="CQ594">
            <v>0</v>
          </cell>
          <cell r="CR594">
            <v>-179.14999999850988</v>
          </cell>
          <cell r="CS594">
            <v>0</v>
          </cell>
          <cell r="CT594">
            <v>0</v>
          </cell>
          <cell r="CU594">
            <v>0</v>
          </cell>
          <cell r="CV594">
            <v>-105.92999999993481</v>
          </cell>
          <cell r="CW594">
            <v>0</v>
          </cell>
          <cell r="CX594">
            <v>-23.5</v>
          </cell>
          <cell r="CY594">
            <v>0</v>
          </cell>
          <cell r="CZ594">
            <v>0</v>
          </cell>
          <cell r="DA594">
            <v>-49.71999999997206</v>
          </cell>
          <cell r="DB594">
            <v>0</v>
          </cell>
          <cell r="DC594">
            <v>0</v>
          </cell>
          <cell r="DD594">
            <v>0</v>
          </cell>
          <cell r="DE594">
            <v>-295.44999999925494</v>
          </cell>
          <cell r="DF594">
            <v>0</v>
          </cell>
          <cell r="DG594">
            <v>-43.96999999997206</v>
          </cell>
          <cell r="DH594">
            <v>-74.930000000051223</v>
          </cell>
          <cell r="DI594">
            <v>-56.950000000069849</v>
          </cell>
          <cell r="DJ594">
            <v>-9.7999999999301508</v>
          </cell>
          <cell r="DK594">
            <v>-55.299999999930151</v>
          </cell>
          <cell r="DL594">
            <v>0</v>
          </cell>
          <cell r="DM594">
            <v>0</v>
          </cell>
          <cell r="DN594">
            <v>-10.649999999906868</v>
          </cell>
          <cell r="DO594">
            <v>-43.849999999860302</v>
          </cell>
          <cell r="DP594">
            <v>0</v>
          </cell>
          <cell r="DQ594">
            <v>0</v>
          </cell>
          <cell r="DR594">
            <v>-162.17999999970198</v>
          </cell>
          <cell r="DS594">
            <v>-48.950000000186265</v>
          </cell>
          <cell r="DT594">
            <v>0</v>
          </cell>
          <cell r="DU594">
            <v>-52.089999999967404</v>
          </cell>
          <cell r="DV594">
            <v>-21.460000000079162</v>
          </cell>
          <cell r="DW594">
            <v>0</v>
          </cell>
          <cell r="DX594">
            <v>0</v>
          </cell>
          <cell r="DY594">
            <v>-1.5400000000372529</v>
          </cell>
          <cell r="DZ594">
            <v>0</v>
          </cell>
          <cell r="EA594">
            <v>0</v>
          </cell>
          <cell r="EB594">
            <v>-38.139999999897555</v>
          </cell>
          <cell r="EC594">
            <v>0</v>
          </cell>
          <cell r="ED594">
            <v>0</v>
          </cell>
        </row>
        <row r="595">
          <cell r="F595">
            <v>-119.9499999997206</v>
          </cell>
          <cell r="G595">
            <v>-99.759999999892898</v>
          </cell>
          <cell r="H595">
            <v>-39</v>
          </cell>
          <cell r="I595">
            <v>0</v>
          </cell>
          <cell r="J595">
            <v>0</v>
          </cell>
          <cell r="K595">
            <v>0</v>
          </cell>
          <cell r="L595">
            <v>-62.879999999888241</v>
          </cell>
          <cell r="M595">
            <v>-24.399999999906868</v>
          </cell>
          <cell r="N595">
            <v>0</v>
          </cell>
          <cell r="O595">
            <v>0</v>
          </cell>
          <cell r="P595">
            <v>-244.34000000008382</v>
          </cell>
          <cell r="Q595">
            <v>-107.23999999999069</v>
          </cell>
          <cell r="R595">
            <v>-725.6900000013411</v>
          </cell>
          <cell r="S595">
            <v>-193.46999999973923</v>
          </cell>
          <cell r="T595">
            <v>-36</v>
          </cell>
          <cell r="U595">
            <v>-10.459999999962747</v>
          </cell>
          <cell r="V595">
            <v>0</v>
          </cell>
          <cell r="W595">
            <v>-152.23999999999069</v>
          </cell>
          <cell r="X595">
            <v>0</v>
          </cell>
          <cell r="Y595">
            <v>-82.979999999981374</v>
          </cell>
          <cell r="Z595">
            <v>0</v>
          </cell>
          <cell r="AA595">
            <v>0</v>
          </cell>
          <cell r="AB595">
            <v>0</v>
          </cell>
          <cell r="AC595">
            <v>-136.40000000002328</v>
          </cell>
          <cell r="AD595">
            <v>-114.13999999989755</v>
          </cell>
          <cell r="AE595">
            <v>-1505.589999999851</v>
          </cell>
          <cell r="AF595">
            <v>-153.19999999995343</v>
          </cell>
          <cell r="AG595">
            <v>-35.689999999944121</v>
          </cell>
          <cell r="AH595">
            <v>-66.630000000004657</v>
          </cell>
          <cell r="AI595">
            <v>0</v>
          </cell>
          <cell r="AJ595">
            <v>-122.47000000008848</v>
          </cell>
          <cell r="AK595">
            <v>-191.25</v>
          </cell>
          <cell r="AL595">
            <v>-159.95999999996275</v>
          </cell>
          <cell r="AM595">
            <v>-114.95999999996275</v>
          </cell>
          <cell r="AN595">
            <v>-87.620000000111759</v>
          </cell>
          <cell r="AO595">
            <v>-86.809999999939464</v>
          </cell>
          <cell r="AP595">
            <v>-150</v>
          </cell>
          <cell r="AQ595">
            <v>-337</v>
          </cell>
          <cell r="AR595">
            <v>-1737.910000000149</v>
          </cell>
          <cell r="AS595">
            <v>-105.95999999996275</v>
          </cell>
          <cell r="AT595">
            <v>-140.86999999999534</v>
          </cell>
          <cell r="AU595">
            <v>-84.359999999869615</v>
          </cell>
          <cell r="AV595">
            <v>-38.96999999997206</v>
          </cell>
          <cell r="AW595">
            <v>-154.68999999994412</v>
          </cell>
          <cell r="AX595">
            <v>-89.730000000097789</v>
          </cell>
          <cell r="AY595">
            <v>-231.87999999988824</v>
          </cell>
          <cell r="AZ595">
            <v>-117.11999999999534</v>
          </cell>
          <cell r="BA595">
            <v>-368.30999999993946</v>
          </cell>
          <cell r="BB595">
            <v>-63.910000000032596</v>
          </cell>
          <cell r="BC595">
            <v>-143.02999999996973</v>
          </cell>
          <cell r="BD595">
            <v>-199.08000000007451</v>
          </cell>
          <cell r="BE595">
            <v>-128.75999999977648</v>
          </cell>
          <cell r="BF595">
            <v>0</v>
          </cell>
          <cell r="BG595">
            <v>0</v>
          </cell>
          <cell r="BH595">
            <v>-28.120000000111759</v>
          </cell>
          <cell r="BI595">
            <v>-48.160000000032596</v>
          </cell>
          <cell r="BJ595">
            <v>0</v>
          </cell>
          <cell r="BK595">
            <v>-13.800000000046566</v>
          </cell>
          <cell r="BL595">
            <v>0</v>
          </cell>
          <cell r="BM595">
            <v>0</v>
          </cell>
          <cell r="BN595">
            <v>0</v>
          </cell>
          <cell r="BO595">
            <v>-38.680000000051223</v>
          </cell>
          <cell r="BP595">
            <v>0</v>
          </cell>
          <cell r="BQ595">
            <v>0</v>
          </cell>
          <cell r="BR595">
            <v>-26.629999999888241</v>
          </cell>
          <cell r="BS595">
            <v>0</v>
          </cell>
          <cell r="BT595">
            <v>0</v>
          </cell>
          <cell r="BU595">
            <v>0</v>
          </cell>
          <cell r="BV595">
            <v>-26.629999999946449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-162.82000000029802</v>
          </cell>
          <cell r="CF595">
            <v>0</v>
          </cell>
          <cell r="CG595">
            <v>0</v>
          </cell>
          <cell r="CH595">
            <v>-48.360000000102445</v>
          </cell>
          <cell r="CI595">
            <v>-57.769999999960419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-56.690000000060536</v>
          </cell>
          <cell r="CP595">
            <v>0</v>
          </cell>
          <cell r="CQ595">
            <v>0</v>
          </cell>
          <cell r="CR595">
            <v>-68.700000000186265</v>
          </cell>
          <cell r="CS595">
            <v>0</v>
          </cell>
          <cell r="CT595">
            <v>0</v>
          </cell>
          <cell r="CU595">
            <v>-68.700000000011642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-64.500000000931323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-9.8399999999674037</v>
          </cell>
          <cell r="DZ595">
            <v>0</v>
          </cell>
          <cell r="EA595">
            <v>0</v>
          </cell>
          <cell r="EB595">
            <v>-54.659999999974389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-31.439999999478459</v>
          </cell>
          <cell r="J596">
            <v>-148.80000000074506</v>
          </cell>
          <cell r="K596">
            <v>-120.79999999981374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-1141.6899999976158</v>
          </cell>
          <cell r="S596">
            <v>0</v>
          </cell>
          <cell r="T596">
            <v>0</v>
          </cell>
          <cell r="U596">
            <v>-78.589999999850988</v>
          </cell>
          <cell r="V596">
            <v>-31.740000000223517</v>
          </cell>
          <cell r="W596">
            <v>-590.58999999891967</v>
          </cell>
          <cell r="X596">
            <v>-263.45999999996275</v>
          </cell>
          <cell r="Y596">
            <v>-37.5</v>
          </cell>
          <cell r="Z596">
            <v>0</v>
          </cell>
          <cell r="AA596">
            <v>0</v>
          </cell>
          <cell r="AB596">
            <v>-139.80999999959022</v>
          </cell>
          <cell r="AC596">
            <v>0</v>
          </cell>
          <cell r="AD596">
            <v>0</v>
          </cell>
          <cell r="AE596">
            <v>-12162.719999991357</v>
          </cell>
          <cell r="AF596">
            <v>-76.589999999850988</v>
          </cell>
          <cell r="AG596">
            <v>-312.96000000042841</v>
          </cell>
          <cell r="AH596">
            <v>-674.20000000018626</v>
          </cell>
          <cell r="AI596">
            <v>-1083.9000000003725</v>
          </cell>
          <cell r="AJ596">
            <v>-2087.0400000005029</v>
          </cell>
          <cell r="AK596">
            <v>-2910.5800000000745</v>
          </cell>
          <cell r="AL596">
            <v>-764.20000000018626</v>
          </cell>
          <cell r="AM596">
            <v>-598.04999999981374</v>
          </cell>
          <cell r="AN596">
            <v>-1160.0499999988824</v>
          </cell>
          <cell r="AO596">
            <v>-1727.9900000002235</v>
          </cell>
          <cell r="AP596">
            <v>-740.16000000014901</v>
          </cell>
          <cell r="AQ596">
            <v>-27</v>
          </cell>
          <cell r="AR596">
            <v>-1545.7799999862909</v>
          </cell>
          <cell r="AS596">
            <v>0</v>
          </cell>
          <cell r="AT596">
            <v>-7.2000000001862645</v>
          </cell>
          <cell r="AU596">
            <v>-59.359999999403954</v>
          </cell>
          <cell r="AV596">
            <v>-238.20000000018626</v>
          </cell>
          <cell r="AW596">
            <v>-795.70000000018626</v>
          </cell>
          <cell r="AX596">
            <v>-300.65999999921769</v>
          </cell>
          <cell r="AY596">
            <v>0</v>
          </cell>
          <cell r="AZ596">
            <v>0</v>
          </cell>
          <cell r="BA596">
            <v>-96.859999999403954</v>
          </cell>
          <cell r="BB596">
            <v>-24.800000000745058</v>
          </cell>
          <cell r="BC596">
            <v>-23</v>
          </cell>
          <cell r="BD596">
            <v>0</v>
          </cell>
          <cell r="BE596">
            <v>-1111.0799999982119</v>
          </cell>
          <cell r="BF596">
            <v>0</v>
          </cell>
          <cell r="BG596">
            <v>-29.400000000372529</v>
          </cell>
          <cell r="BH596">
            <v>-130.59999999962747</v>
          </cell>
          <cell r="BI596">
            <v>-64.540000000037253</v>
          </cell>
          <cell r="BJ596">
            <v>-538.60000000055879</v>
          </cell>
          <cell r="BK596">
            <v>-233.33999999985099</v>
          </cell>
          <cell r="BL596">
            <v>-54.160000000149012</v>
          </cell>
          <cell r="BM596">
            <v>-28.139999998733401</v>
          </cell>
          <cell r="BN596">
            <v>0</v>
          </cell>
          <cell r="BO596">
            <v>-32.299999998882413</v>
          </cell>
          <cell r="BP596">
            <v>0</v>
          </cell>
          <cell r="BQ596">
            <v>0</v>
          </cell>
          <cell r="BR596">
            <v>-1091.8299999907613</v>
          </cell>
          <cell r="BS596">
            <v>0</v>
          </cell>
          <cell r="BT596">
            <v>0</v>
          </cell>
          <cell r="BU596">
            <v>-5.6100000003352761</v>
          </cell>
          <cell r="BV596">
            <v>-173.29999999981374</v>
          </cell>
          <cell r="BW596">
            <v>-608.43999999947846</v>
          </cell>
          <cell r="BX596">
            <v>-227.48000000044703</v>
          </cell>
          <cell r="BY596">
            <v>0</v>
          </cell>
          <cell r="BZ596">
            <v>0</v>
          </cell>
          <cell r="CA596">
            <v>-64.400000000372529</v>
          </cell>
          <cell r="CB596">
            <v>-12.599999999627471</v>
          </cell>
          <cell r="CC596">
            <v>0</v>
          </cell>
          <cell r="CD596">
            <v>0</v>
          </cell>
          <cell r="CE596">
            <v>-688.54999999701977</v>
          </cell>
          <cell r="CF596">
            <v>0</v>
          </cell>
          <cell r="CG596">
            <v>-25.600000000093132</v>
          </cell>
          <cell r="CH596">
            <v>-54.599999999627471</v>
          </cell>
          <cell r="CI596">
            <v>-1.7000000011175871</v>
          </cell>
          <cell r="CJ596">
            <v>-434.09999999962747</v>
          </cell>
          <cell r="CK596">
            <v>-155.60000000055879</v>
          </cell>
          <cell r="CL596">
            <v>0</v>
          </cell>
          <cell r="CM596">
            <v>0</v>
          </cell>
          <cell r="CN596">
            <v>-13.299999999813735</v>
          </cell>
          <cell r="CO596">
            <v>-3.650000000372529</v>
          </cell>
          <cell r="CP596">
            <v>0</v>
          </cell>
          <cell r="CQ596">
            <v>0</v>
          </cell>
          <cell r="CR596">
            <v>-663.24999998509884</v>
          </cell>
          <cell r="CS596">
            <v>-23.799999999813735</v>
          </cell>
          <cell r="CT596">
            <v>-22.599999999627471</v>
          </cell>
          <cell r="CU596">
            <v>-7.8899999996647239</v>
          </cell>
          <cell r="CV596">
            <v>-51.649999999441206</v>
          </cell>
          <cell r="CW596">
            <v>-286.49999999906868</v>
          </cell>
          <cell r="CX596">
            <v>-101</v>
          </cell>
          <cell r="CY596">
            <v>0</v>
          </cell>
          <cell r="CZ596">
            <v>0</v>
          </cell>
          <cell r="DA596">
            <v>-119.45999999996275</v>
          </cell>
          <cell r="DB596">
            <v>-50.349999998696148</v>
          </cell>
          <cell r="DC596">
            <v>0</v>
          </cell>
          <cell r="DD596">
            <v>0</v>
          </cell>
          <cell r="DE596">
            <v>-859.45000000298023</v>
          </cell>
          <cell r="DF596">
            <v>0</v>
          </cell>
          <cell r="DG596">
            <v>0</v>
          </cell>
          <cell r="DH596">
            <v>-4.9500000001862645</v>
          </cell>
          <cell r="DI596">
            <v>-47.5</v>
          </cell>
          <cell r="DJ596">
            <v>-472.39999999944121</v>
          </cell>
          <cell r="DK596">
            <v>-233.25</v>
          </cell>
          <cell r="DL596">
            <v>0</v>
          </cell>
          <cell r="DM596">
            <v>0</v>
          </cell>
          <cell r="DN596">
            <v>-93.349999999627471</v>
          </cell>
          <cell r="DO596">
            <v>-8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-45.560000000055879</v>
          </cell>
          <cell r="G597">
            <v>-48.339999999967404</v>
          </cell>
          <cell r="H597">
            <v>0</v>
          </cell>
          <cell r="I597">
            <v>0</v>
          </cell>
          <cell r="J597">
            <v>0</v>
          </cell>
          <cell r="K597">
            <v>-6.529999999969732</v>
          </cell>
          <cell r="L597">
            <v>-168.32000000006519</v>
          </cell>
          <cell r="M597">
            <v>-78.040000000037253</v>
          </cell>
          <cell r="N597">
            <v>-100.45000000006985</v>
          </cell>
          <cell r="O597">
            <v>-51.097000000008848</v>
          </cell>
          <cell r="P597">
            <v>-106.67999999999302</v>
          </cell>
          <cell r="Q597">
            <v>-253.72000000008848</v>
          </cell>
          <cell r="R597">
            <v>-685.61299999989569</v>
          </cell>
          <cell r="S597">
            <v>-179.34999999997672</v>
          </cell>
          <cell r="T597">
            <v>-18.130000000004657</v>
          </cell>
          <cell r="U597">
            <v>-44.522999999986496</v>
          </cell>
          <cell r="V597">
            <v>-10.119999999995343</v>
          </cell>
          <cell r="W597">
            <v>-40.010000000009313</v>
          </cell>
          <cell r="X597">
            <v>-97.370000000053551</v>
          </cell>
          <cell r="Y597">
            <v>-36.809999999997672</v>
          </cell>
          <cell r="Z597">
            <v>-64.190000000002328</v>
          </cell>
          <cell r="AA597">
            <v>-31.160000000032596</v>
          </cell>
          <cell r="AB597">
            <v>0</v>
          </cell>
          <cell r="AC597">
            <v>-16.450000000011642</v>
          </cell>
          <cell r="AD597">
            <v>-147.5</v>
          </cell>
          <cell r="AE597">
            <v>-832.81000000052154</v>
          </cell>
          <cell r="AF597">
            <v>-143.14999999996508</v>
          </cell>
          <cell r="AG597">
            <v>-36.409999999974389</v>
          </cell>
          <cell r="AH597">
            <v>-32.669999999983702</v>
          </cell>
          <cell r="AI597">
            <v>-28.410000000032596</v>
          </cell>
          <cell r="AJ597">
            <v>-77.78000000002794</v>
          </cell>
          <cell r="AK597">
            <v>0</v>
          </cell>
          <cell r="AL597">
            <v>-22.729999999981374</v>
          </cell>
          <cell r="AM597">
            <v>-167.86999999999534</v>
          </cell>
          <cell r="AN597">
            <v>-20.650000000023283</v>
          </cell>
          <cell r="AO597">
            <v>-49.059999999997672</v>
          </cell>
          <cell r="AP597">
            <v>-178.94000000000233</v>
          </cell>
          <cell r="AQ597">
            <v>-75.14000000001397</v>
          </cell>
          <cell r="AR597">
            <v>-589.00000000093132</v>
          </cell>
          <cell r="AS597">
            <v>-113.95000000001164</v>
          </cell>
          <cell r="AT597">
            <v>-55.769999999960419</v>
          </cell>
          <cell r="AU597">
            <v>-83.790000000008149</v>
          </cell>
          <cell r="AV597">
            <v>-20.559999999997672</v>
          </cell>
          <cell r="AW597">
            <v>-46.64000000001397</v>
          </cell>
          <cell r="AX597">
            <v>-23.519999999960419</v>
          </cell>
          <cell r="AY597">
            <v>-30.60999999998603</v>
          </cell>
          <cell r="AZ597">
            <v>-64.479999999981374</v>
          </cell>
          <cell r="BA597">
            <v>-110.60999999998603</v>
          </cell>
          <cell r="BB597">
            <v>-39.070000000006985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-19.659999999217689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-19.660000000032596</v>
          </cell>
          <cell r="DB597">
            <v>0</v>
          </cell>
          <cell r="DC597">
            <v>0</v>
          </cell>
          <cell r="DD597">
            <v>0</v>
          </cell>
          <cell r="DE597">
            <v>-5.5800000000745058</v>
          </cell>
          <cell r="DF597">
            <v>0</v>
          </cell>
          <cell r="DG597">
            <v>0</v>
          </cell>
          <cell r="DH597">
            <v>0</v>
          </cell>
          <cell r="DI597">
            <v>-5.5799999999580905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-19.900000000372529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-19.900000000023283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-5744</v>
          </cell>
          <cell r="G598">
            <v>-4055.2000000001863</v>
          </cell>
          <cell r="H598">
            <v>-6017.7000000001863</v>
          </cell>
          <cell r="I598">
            <v>-2761.5999999996275</v>
          </cell>
          <cell r="J598">
            <v>-2099.0000000009313</v>
          </cell>
          <cell r="K598">
            <v>-2579.7000000001863</v>
          </cell>
          <cell r="L598">
            <v>-7102.5</v>
          </cell>
          <cell r="M598">
            <v>-8639.4000000003725</v>
          </cell>
          <cell r="N598">
            <v>-8999.2999999988824</v>
          </cell>
          <cell r="O598">
            <v>-2940.4000000003725</v>
          </cell>
          <cell r="P598">
            <v>-8129.7000000011176</v>
          </cell>
          <cell r="Q598">
            <v>-7363.2000000001863</v>
          </cell>
          <cell r="R598">
            <v>-59943.839999996126</v>
          </cell>
          <cell r="S598">
            <v>-8092.6999999992549</v>
          </cell>
          <cell r="T598">
            <v>-7428.0999999996275</v>
          </cell>
          <cell r="U598">
            <v>-4722.339999999851</v>
          </cell>
          <cell r="V598">
            <v>-1748.9399999999441</v>
          </cell>
          <cell r="W598">
            <v>-2022.0999999996275</v>
          </cell>
          <cell r="X598">
            <v>-1791.8500000005588</v>
          </cell>
          <cell r="Y598">
            <v>-7353.7999999988824</v>
          </cell>
          <cell r="Z598">
            <v>-5819</v>
          </cell>
          <cell r="AA598">
            <v>-7410.4000000003725</v>
          </cell>
          <cell r="AB598">
            <v>-3660.3999999994412</v>
          </cell>
          <cell r="AC598">
            <v>-3804.0100000007078</v>
          </cell>
          <cell r="AD598">
            <v>-6090.2000000001863</v>
          </cell>
          <cell r="AE598">
            <v>-24090.090000003576</v>
          </cell>
          <cell r="AF598">
            <v>-2324.75</v>
          </cell>
          <cell r="AG598">
            <v>-2396.160000000149</v>
          </cell>
          <cell r="AH598">
            <v>-1376.2299999999814</v>
          </cell>
          <cell r="AI598">
            <v>-1023.160000000149</v>
          </cell>
          <cell r="AJ598">
            <v>-742.04000000003725</v>
          </cell>
          <cell r="AK598">
            <v>-890.13999999966472</v>
          </cell>
          <cell r="AL598">
            <v>-2604.7000000001863</v>
          </cell>
          <cell r="AM598">
            <v>-2464.5</v>
          </cell>
          <cell r="AN598">
            <v>-3368.4000000003725</v>
          </cell>
          <cell r="AO598">
            <v>-1718.9600000004284</v>
          </cell>
          <cell r="AP598">
            <v>-1765.8499999996275</v>
          </cell>
          <cell r="AQ598">
            <v>-3415.2000000001863</v>
          </cell>
          <cell r="AR598">
            <v>-27771.130000010133</v>
          </cell>
          <cell r="AS598">
            <v>-2310.4000000003725</v>
          </cell>
          <cell r="AT598">
            <v>-2306.3999999999069</v>
          </cell>
          <cell r="AU598">
            <v>-1079.339999999851</v>
          </cell>
          <cell r="AV598">
            <v>-732.98999999975786</v>
          </cell>
          <cell r="AW598">
            <v>-842.54999999981374</v>
          </cell>
          <cell r="AX598">
            <v>-1339.25</v>
          </cell>
          <cell r="AY598">
            <v>-3782.7000000001863</v>
          </cell>
          <cell r="AZ598">
            <v>-2996.1899999994785</v>
          </cell>
          <cell r="BA598">
            <v>-4434.0999999996275</v>
          </cell>
          <cell r="BB598">
            <v>-1818.3500000000931</v>
          </cell>
          <cell r="BC598">
            <v>-2204.7600000002421</v>
          </cell>
          <cell r="BD598">
            <v>-3924.1000000005588</v>
          </cell>
          <cell r="BE598">
            <v>-30227.350000008941</v>
          </cell>
          <cell r="BF598">
            <v>-2577.2999999998137</v>
          </cell>
          <cell r="BG598">
            <v>-1567.6000000000931</v>
          </cell>
          <cell r="BH598">
            <v>-1914.0999999996275</v>
          </cell>
          <cell r="BI598">
            <v>-1151.2900000000373</v>
          </cell>
          <cell r="BJ598">
            <v>-803.29999999981374</v>
          </cell>
          <cell r="BK598">
            <v>-1281.3500000000931</v>
          </cell>
          <cell r="BL598">
            <v>-3759</v>
          </cell>
          <cell r="BM598">
            <v>-2818.2999999998137</v>
          </cell>
          <cell r="BN598">
            <v>-3814.2999999998137</v>
          </cell>
          <cell r="BO598">
            <v>-2772.3599999998696</v>
          </cell>
          <cell r="BP598">
            <v>-3632.75</v>
          </cell>
          <cell r="BQ598">
            <v>-4135.6999999992549</v>
          </cell>
          <cell r="BR598">
            <v>-33862.640000000596</v>
          </cell>
          <cell r="BS598">
            <v>-3218.3000000007451</v>
          </cell>
          <cell r="BT598">
            <v>-1658.9499999997206</v>
          </cell>
          <cell r="BU598">
            <v>-1569.4000000003725</v>
          </cell>
          <cell r="BV598">
            <v>-1267.9799999999814</v>
          </cell>
          <cell r="BW598">
            <v>-921.5</v>
          </cell>
          <cell r="BX598">
            <v>-1831.3999999999069</v>
          </cell>
          <cell r="BY598">
            <v>-3007.5</v>
          </cell>
          <cell r="BZ598">
            <v>-3864.3999999994412</v>
          </cell>
          <cell r="CA598">
            <v>-4693.8599999998696</v>
          </cell>
          <cell r="CB598">
            <v>-3310.5999999996275</v>
          </cell>
          <cell r="CC598">
            <v>-2847.1499999999069</v>
          </cell>
          <cell r="CD598">
            <v>-5671.5999999996275</v>
          </cell>
          <cell r="CE598">
            <v>-45829.210000000894</v>
          </cell>
          <cell r="CF598">
            <v>-4939.5</v>
          </cell>
          <cell r="CG598">
            <v>-2974.6000000005588</v>
          </cell>
          <cell r="CH598">
            <v>-1561.4000000003725</v>
          </cell>
          <cell r="CI598">
            <v>-1714.4499999997206</v>
          </cell>
          <cell r="CJ598">
            <v>-845.86000000033528</v>
          </cell>
          <cell r="CK598">
            <v>-1633.4000000003725</v>
          </cell>
          <cell r="CL598">
            <v>-5444.2000000001863</v>
          </cell>
          <cell r="CM598">
            <v>-6668.3000000007451</v>
          </cell>
          <cell r="CN598">
            <v>-854.59999999962747</v>
          </cell>
          <cell r="CO598">
            <v>-3840.7999999998137</v>
          </cell>
          <cell r="CP598">
            <v>-6352.9000000003725</v>
          </cell>
          <cell r="CQ598">
            <v>-8999.2000000011176</v>
          </cell>
          <cell r="CR598">
            <v>-66336.639999993145</v>
          </cell>
          <cell r="CS598">
            <v>-6011.7999999998137</v>
          </cell>
          <cell r="CT598">
            <v>-4088.0000000009313</v>
          </cell>
          <cell r="CU598">
            <v>-3451.8999999999069</v>
          </cell>
          <cell r="CV598">
            <v>-2872.4000000003725</v>
          </cell>
          <cell r="CW598">
            <v>-1222.0999999996275</v>
          </cell>
          <cell r="CX598">
            <v>-3114.9400000004098</v>
          </cell>
          <cell r="CY598">
            <v>-8323</v>
          </cell>
          <cell r="CZ598">
            <v>-8420.2000000001863</v>
          </cell>
          <cell r="DA598">
            <v>-6072.3999999994412</v>
          </cell>
          <cell r="DB598">
            <v>-3244.9000000003725</v>
          </cell>
          <cell r="DC598">
            <v>-8141.3999999994412</v>
          </cell>
          <cell r="DD598">
            <v>-11373.599999999627</v>
          </cell>
          <cell r="DE598">
            <v>-63983.439999982715</v>
          </cell>
          <cell r="DF598">
            <v>-6859.0999999996275</v>
          </cell>
          <cell r="DG598">
            <v>-5006.9000000003725</v>
          </cell>
          <cell r="DH598">
            <v>-3736.6599999996834</v>
          </cell>
          <cell r="DI598">
            <v>-3026.8399999993853</v>
          </cell>
          <cell r="DJ598">
            <v>-1317.3400000003166</v>
          </cell>
          <cell r="DK598">
            <v>-3439.2000000001863</v>
          </cell>
          <cell r="DL598">
            <v>-7151.4000000003725</v>
          </cell>
          <cell r="DM598">
            <v>-8438.5999999996275</v>
          </cell>
          <cell r="DN598">
            <v>-6941</v>
          </cell>
          <cell r="DO598">
            <v>-3600.8000000007451</v>
          </cell>
          <cell r="DP598">
            <v>-6608.5999999996275</v>
          </cell>
          <cell r="DQ598">
            <v>-7857</v>
          </cell>
          <cell r="DR598">
            <v>-46226.339999988675</v>
          </cell>
          <cell r="DS598">
            <v>-6068.4000000003725</v>
          </cell>
          <cell r="DT598">
            <v>9464.9999999990687</v>
          </cell>
          <cell r="DU598">
            <v>-3863.6399999996647</v>
          </cell>
          <cell r="DV598">
            <v>-3193.7000000011176</v>
          </cell>
          <cell r="DW598">
            <v>-1886.7000000001863</v>
          </cell>
          <cell r="DX598">
            <v>-7221.7999999998137</v>
          </cell>
          <cell r="DY598">
            <v>-4107.1000000005588</v>
          </cell>
          <cell r="DZ598">
            <v>-4795.3999999994412</v>
          </cell>
          <cell r="EA598">
            <v>-6191.0999999996275</v>
          </cell>
          <cell r="EB598">
            <v>-4979.7000000001863</v>
          </cell>
          <cell r="EC598">
            <v>-5978.3000000007451</v>
          </cell>
          <cell r="ED598">
            <v>-7405.5</v>
          </cell>
        </row>
        <row r="599">
          <cell r="F599">
            <v>-49.799999999813735</v>
          </cell>
          <cell r="G599">
            <v>-57.700000000186265</v>
          </cell>
          <cell r="H599">
            <v>-318.10000000055879</v>
          </cell>
          <cell r="I599">
            <v>-149</v>
          </cell>
          <cell r="J599">
            <v>-2034.7000000001863</v>
          </cell>
          <cell r="K599">
            <v>-1029.8999999994412</v>
          </cell>
          <cell r="L599">
            <v>-73.799999999813735</v>
          </cell>
          <cell r="M599">
            <v>-148.20000000018626</v>
          </cell>
          <cell r="N599">
            <v>0</v>
          </cell>
          <cell r="O599">
            <v>-1511.0999999996275</v>
          </cell>
          <cell r="P599">
            <v>-13.799999999813735</v>
          </cell>
          <cell r="Q599">
            <v>0</v>
          </cell>
          <cell r="R599">
            <v>-14782.899999991059</v>
          </cell>
          <cell r="S599">
            <v>-19</v>
          </cell>
          <cell r="T599">
            <v>-263.29999999981374</v>
          </cell>
          <cell r="U599">
            <v>-552.5</v>
          </cell>
          <cell r="V599">
            <v>-690.19999999925494</v>
          </cell>
          <cell r="W599">
            <v>-2727.5</v>
          </cell>
          <cell r="X599">
            <v>-5776.2999999998137</v>
          </cell>
          <cell r="Y599">
            <v>-179</v>
          </cell>
          <cell r="Z599">
            <v>-271</v>
          </cell>
          <cell r="AA599">
            <v>0</v>
          </cell>
          <cell r="AB599">
            <v>-1655.2000000001863</v>
          </cell>
          <cell r="AC599">
            <v>-1769.5999999996275</v>
          </cell>
          <cell r="AD599">
            <v>-879.29999999981374</v>
          </cell>
          <cell r="AE599">
            <v>-23912.29999999702</v>
          </cell>
          <cell r="AF599">
            <v>-1394.2999999998137</v>
          </cell>
          <cell r="AG599">
            <v>-1494.5999999996275</v>
          </cell>
          <cell r="AH599">
            <v>-2665.7000000001863</v>
          </cell>
          <cell r="AI599">
            <v>-2498.6000000005588</v>
          </cell>
          <cell r="AJ599">
            <v>-2356</v>
          </cell>
          <cell r="AK599">
            <v>-2674.2999999998137</v>
          </cell>
          <cell r="AL599">
            <v>-581.29999999981374</v>
          </cell>
          <cell r="AM599">
            <v>-999.10000000055879</v>
          </cell>
          <cell r="AN599">
            <v>-277.10000000055879</v>
          </cell>
          <cell r="AO599">
            <v>-4103.2000000001863</v>
          </cell>
          <cell r="AP599">
            <v>-2856.7000000001863</v>
          </cell>
          <cell r="AQ599">
            <v>-2011.4000000003725</v>
          </cell>
          <cell r="AR599">
            <v>-61302.190000012517</v>
          </cell>
          <cell r="AS599">
            <v>-6246.3000000007451</v>
          </cell>
          <cell r="AT599">
            <v>-4197.1000000005588</v>
          </cell>
          <cell r="AU599">
            <v>-4770.5</v>
          </cell>
          <cell r="AV599">
            <v>-2359.1999999997206</v>
          </cell>
          <cell r="AW599">
            <v>-1384.8000000002794</v>
          </cell>
          <cell r="AX599">
            <v>-3997.5</v>
          </cell>
          <cell r="AY599">
            <v>-8764.2000000001863</v>
          </cell>
          <cell r="AZ599">
            <v>-9470.3000000007451</v>
          </cell>
          <cell r="BA599">
            <v>-5669.8899999996647</v>
          </cell>
          <cell r="BB599">
            <v>-3189.7999999998137</v>
          </cell>
          <cell r="BC599">
            <v>-3458.2000000001863</v>
          </cell>
          <cell r="BD599">
            <v>-7794.4000000003725</v>
          </cell>
          <cell r="BE599">
            <v>-71823.39999999851</v>
          </cell>
          <cell r="BF599">
            <v>-7035.7000000001863</v>
          </cell>
          <cell r="BG599">
            <v>-4415.2999999998137</v>
          </cell>
          <cell r="BH599">
            <v>-5984.6000000000931</v>
          </cell>
          <cell r="BI599">
            <v>-4073.7000000001863</v>
          </cell>
          <cell r="BJ599">
            <v>-781.89999999990687</v>
          </cell>
          <cell r="BK599">
            <v>-5895.6000000000931</v>
          </cell>
          <cell r="BL599">
            <v>-9364.5</v>
          </cell>
          <cell r="BM599">
            <v>-8729.5000000004657</v>
          </cell>
          <cell r="BN599">
            <v>-5909.2000000001863</v>
          </cell>
          <cell r="BO599">
            <v>-3898.1000000005588</v>
          </cell>
          <cell r="BP599">
            <v>-7573</v>
          </cell>
          <cell r="BQ599">
            <v>-8162.2999999998137</v>
          </cell>
          <cell r="BR599">
            <v>-70880.80000000447</v>
          </cell>
          <cell r="BS599">
            <v>-8267</v>
          </cell>
          <cell r="BT599">
            <v>-5326.8999999999069</v>
          </cell>
          <cell r="BU599">
            <v>-5593.1999999997206</v>
          </cell>
          <cell r="BV599">
            <v>-3284.5999999996275</v>
          </cell>
          <cell r="BW599">
            <v>-1421.7000000001863</v>
          </cell>
          <cell r="BX599">
            <v>-7100.6000000000931</v>
          </cell>
          <cell r="BY599">
            <v>-5887</v>
          </cell>
          <cell r="BZ599">
            <v>-8261.0999999996275</v>
          </cell>
          <cell r="CA599">
            <v>-5430.5</v>
          </cell>
          <cell r="CB599">
            <v>-4920.3999999999069</v>
          </cell>
          <cell r="CC599">
            <v>-9392.0999999996275</v>
          </cell>
          <cell r="CD599">
            <v>-5995.7000000001863</v>
          </cell>
          <cell r="CE599">
            <v>-55658.700000010431</v>
          </cell>
          <cell r="CF599">
            <v>-6386.7999999998137</v>
          </cell>
          <cell r="CG599">
            <v>-5252.7999999988824</v>
          </cell>
          <cell r="CH599">
            <v>-5720.5</v>
          </cell>
          <cell r="CI599">
            <v>-4728.2000000001863</v>
          </cell>
          <cell r="CJ599">
            <v>-2479.0000000004657</v>
          </cell>
          <cell r="CK599">
            <v>-7145.2999999998137</v>
          </cell>
          <cell r="CL599">
            <v>-5953.7000000001863</v>
          </cell>
          <cell r="CM599">
            <v>-5995</v>
          </cell>
          <cell r="CN599">
            <v>5284.4000000003725</v>
          </cell>
          <cell r="CO599">
            <v>-5398.9999999995343</v>
          </cell>
          <cell r="CP599">
            <v>-6628.5999999996275</v>
          </cell>
          <cell r="CQ599">
            <v>-5254.2000000001863</v>
          </cell>
          <cell r="CR599">
            <v>-64176.999999992549</v>
          </cell>
          <cell r="CS599">
            <v>-7519.9000000003725</v>
          </cell>
          <cell r="CT599">
            <v>-6111.8999999994412</v>
          </cell>
          <cell r="CU599">
            <v>-6235.9000000003725</v>
          </cell>
          <cell r="CV599">
            <v>-4020.0999999996275</v>
          </cell>
          <cell r="CW599">
            <v>-2825.2999999998137</v>
          </cell>
          <cell r="CX599">
            <v>-5912.7999999998137</v>
          </cell>
          <cell r="CY599">
            <v>-2487.4000000003725</v>
          </cell>
          <cell r="CZ599">
            <v>-4477.7999999998137</v>
          </cell>
          <cell r="DA599">
            <v>-5117.5</v>
          </cell>
          <cell r="DB599">
            <v>-6954.9000000003725</v>
          </cell>
          <cell r="DC599">
            <v>-6663.7000000001863</v>
          </cell>
          <cell r="DD599">
            <v>-5849.8000000007451</v>
          </cell>
          <cell r="DE599">
            <v>-64666.100000016391</v>
          </cell>
          <cell r="DF599">
            <v>-7016.2999999998137</v>
          </cell>
          <cell r="DG599">
            <v>-6390.7999999998137</v>
          </cell>
          <cell r="DH599">
            <v>-5318.7999999998137</v>
          </cell>
          <cell r="DI599">
            <v>-3693.2000000001863</v>
          </cell>
          <cell r="DJ599">
            <v>-2894.7999999998137</v>
          </cell>
          <cell r="DK599">
            <v>-7536.5</v>
          </cell>
          <cell r="DL599">
            <v>-2319.2999999998137</v>
          </cell>
          <cell r="DM599">
            <v>-5045.7000000001863</v>
          </cell>
          <cell r="DN599">
            <v>-4428.2999999998137</v>
          </cell>
          <cell r="DO599">
            <v>-6652.5</v>
          </cell>
          <cell r="DP599">
            <v>-7038.4000000003725</v>
          </cell>
          <cell r="DQ599">
            <v>-6331.5</v>
          </cell>
          <cell r="DR599">
            <v>-30019.800000011921</v>
          </cell>
          <cell r="DS599">
            <v>-4120.9000000003725</v>
          </cell>
          <cell r="DT599">
            <v>-3559.5</v>
          </cell>
          <cell r="DU599">
            <v>-2662.8999999994412</v>
          </cell>
          <cell r="DV599">
            <v>-1562.9000000003725</v>
          </cell>
          <cell r="DW599">
            <v>-3026.8999999999069</v>
          </cell>
          <cell r="DX599">
            <v>-2467.7999999998137</v>
          </cell>
          <cell r="DY599">
            <v>-417.5</v>
          </cell>
          <cell r="DZ599">
            <v>-724.20000000018626</v>
          </cell>
          <cell r="EA599">
            <v>-745.00000000093132</v>
          </cell>
          <cell r="EB599">
            <v>-3974.2999999998137</v>
          </cell>
          <cell r="EC599">
            <v>-3845.0999999996275</v>
          </cell>
          <cell r="ED599">
            <v>-2912.7999999998137</v>
          </cell>
        </row>
        <row r="600">
          <cell r="F600">
            <v>-3417.1999999992549</v>
          </cell>
          <cell r="G600">
            <v>-2985.3000000007451</v>
          </cell>
          <cell r="H600">
            <v>-4809.7999999998137</v>
          </cell>
          <cell r="I600">
            <v>-4289.3500000005588</v>
          </cell>
          <cell r="J600">
            <v>-3710.6999999992549</v>
          </cell>
          <cell r="K600">
            <v>-5172.8999999994412</v>
          </cell>
          <cell r="L600">
            <v>-6413.7000000011176</v>
          </cell>
          <cell r="M600">
            <v>-4648.5</v>
          </cell>
          <cell r="N600">
            <v>-7943.2000000001863</v>
          </cell>
          <cell r="O600">
            <v>-9049.5</v>
          </cell>
          <cell r="P600">
            <v>-7503.8999999994412</v>
          </cell>
          <cell r="Q600">
            <v>-2158.9000000003725</v>
          </cell>
          <cell r="R600">
            <v>-77259.009999990463</v>
          </cell>
          <cell r="S600">
            <v>-4789.7999999988824</v>
          </cell>
          <cell r="T600">
            <v>-3463.9000000003725</v>
          </cell>
          <cell r="U600">
            <v>-8179.3000000007451</v>
          </cell>
          <cell r="V600">
            <v>-2810.4500000001863</v>
          </cell>
          <cell r="W600">
            <v>-2220.1500000003725</v>
          </cell>
          <cell r="X600">
            <v>-3048.0999999996275</v>
          </cell>
          <cell r="Y600">
            <v>-8048.4000000003725</v>
          </cell>
          <cell r="Z600">
            <v>-11634.599999998696</v>
          </cell>
          <cell r="AA600">
            <v>-10376.950000000186</v>
          </cell>
          <cell r="AB600">
            <v>-6291.2600000007078</v>
          </cell>
          <cell r="AC600">
            <v>-9660.5999999986961</v>
          </cell>
          <cell r="AD600">
            <v>-6735.5</v>
          </cell>
          <cell r="AE600">
            <v>-80130.630000010133</v>
          </cell>
          <cell r="AF600">
            <v>-7743.1000000005588</v>
          </cell>
          <cell r="AG600">
            <v>-4970.5999999996275</v>
          </cell>
          <cell r="AH600">
            <v>-6953.1000000005588</v>
          </cell>
          <cell r="AI600">
            <v>-3351.7999999998137</v>
          </cell>
          <cell r="AJ600">
            <v>-3098.0499999998137</v>
          </cell>
          <cell r="AK600">
            <v>-3231.980000000447</v>
          </cell>
          <cell r="AL600">
            <v>-10718.599999999627</v>
          </cell>
          <cell r="AM600">
            <v>-10895.800000000745</v>
          </cell>
          <cell r="AN600">
            <v>-8354.2999999998137</v>
          </cell>
          <cell r="AO600">
            <v>-5376.4000000003725</v>
          </cell>
          <cell r="AP600">
            <v>-7283.2999999988824</v>
          </cell>
          <cell r="AQ600">
            <v>-8153.6000000014901</v>
          </cell>
          <cell r="AR600">
            <v>-62823.050000011921</v>
          </cell>
          <cell r="AS600">
            <v>-1925.6999999992549</v>
          </cell>
          <cell r="AT600">
            <v>-5189.5999999996275</v>
          </cell>
          <cell r="AU600">
            <v>-7061.3999999994412</v>
          </cell>
          <cell r="AV600">
            <v>-4981.410000000149</v>
          </cell>
          <cell r="AW600">
            <v>-3240.5</v>
          </cell>
          <cell r="AX600">
            <v>-6772.6000000005588</v>
          </cell>
          <cell r="AY600">
            <v>-4237.6999999992549</v>
          </cell>
          <cell r="AZ600">
            <v>-8280.1000000014901</v>
          </cell>
          <cell r="BA600">
            <v>-8421.0400000000373</v>
          </cell>
          <cell r="BB600">
            <v>-7689.3999999994412</v>
          </cell>
          <cell r="BC600">
            <v>-2966.6999999992549</v>
          </cell>
          <cell r="BD600">
            <v>-2056.9000000003725</v>
          </cell>
          <cell r="BE600">
            <v>-61066.310000017285</v>
          </cell>
          <cell r="BF600">
            <v>-2984.6999999992549</v>
          </cell>
          <cell r="BG600">
            <v>-4155.4000000003725</v>
          </cell>
          <cell r="BH600">
            <v>-4619.2999999988824</v>
          </cell>
          <cell r="BI600">
            <v>-3850.5000000009313</v>
          </cell>
          <cell r="BJ600">
            <v>-3844.6500000003725</v>
          </cell>
          <cell r="BK600">
            <v>-8850.3000000007451</v>
          </cell>
          <cell r="BL600">
            <v>-5490.8999999985099</v>
          </cell>
          <cell r="BM600">
            <v>-8401.6000000005588</v>
          </cell>
          <cell r="BN600">
            <v>-8138.4599999999627</v>
          </cell>
          <cell r="BO600">
            <v>-7761.9000000003725</v>
          </cell>
          <cell r="BP600">
            <v>-2473.2000000001863</v>
          </cell>
          <cell r="BQ600">
            <v>-495.40000000037253</v>
          </cell>
          <cell r="BR600">
            <v>-42094.390000000596</v>
          </cell>
          <cell r="BS600">
            <v>-1486.6999999992549</v>
          </cell>
          <cell r="BT600">
            <v>-3099.8999999994412</v>
          </cell>
          <cell r="BU600">
            <v>-3254.8000000007451</v>
          </cell>
          <cell r="BV600">
            <v>-3056.6499999994412</v>
          </cell>
          <cell r="BW600">
            <v>-4350.7999999998137</v>
          </cell>
          <cell r="BX600">
            <v>-6283.0999999996275</v>
          </cell>
          <cell r="BY600">
            <v>-4785.0000000018626</v>
          </cell>
          <cell r="BZ600">
            <v>-3814</v>
          </cell>
          <cell r="CA600">
            <v>-5863.839999999851</v>
          </cell>
          <cell r="CB600">
            <v>-4377.1000000005588</v>
          </cell>
          <cell r="CC600">
            <v>-1145.5999999996275</v>
          </cell>
          <cell r="CD600">
            <v>-576.89999999944121</v>
          </cell>
          <cell r="CE600">
            <v>-25949.90000000596</v>
          </cell>
          <cell r="CF600">
            <v>-389.30000000074506</v>
          </cell>
          <cell r="CG600">
            <v>-1046.7999999998137</v>
          </cell>
          <cell r="CH600">
            <v>-3395.6999999992549</v>
          </cell>
          <cell r="CI600">
            <v>-1582.2400000002235</v>
          </cell>
          <cell r="CJ600">
            <v>-4662.1999999992549</v>
          </cell>
          <cell r="CK600">
            <v>-4115.7000000011176</v>
          </cell>
          <cell r="CL600">
            <v>-969.69999999925494</v>
          </cell>
          <cell r="CM600">
            <v>-2209.2000000011176</v>
          </cell>
          <cell r="CN600">
            <v>-2943.6999999992549</v>
          </cell>
          <cell r="CO600">
            <v>-3774.660000000149</v>
          </cell>
          <cell r="CP600">
            <v>-745.79999999981374</v>
          </cell>
          <cell r="CQ600">
            <v>-114.90000000037253</v>
          </cell>
          <cell r="CR600">
            <v>-23386.540000021458</v>
          </cell>
          <cell r="CS600">
            <v>-538.29999999888241</v>
          </cell>
          <cell r="CT600">
            <v>-746.00000000093132</v>
          </cell>
          <cell r="CU600">
            <v>-1416</v>
          </cell>
          <cell r="CV600">
            <v>-1506.6000000005588</v>
          </cell>
          <cell r="CW600">
            <v>-4716.5999999996275</v>
          </cell>
          <cell r="CX600">
            <v>-4041.7999999998137</v>
          </cell>
          <cell r="CY600">
            <v>-1167.3000000007451</v>
          </cell>
          <cell r="CZ600">
            <v>-2118</v>
          </cell>
          <cell r="DA600">
            <v>-1985.8499999996275</v>
          </cell>
          <cell r="DB600">
            <v>-4061.1900000004098</v>
          </cell>
          <cell r="DC600">
            <v>-708.20000000111759</v>
          </cell>
          <cell r="DD600">
            <v>-380.70000000111759</v>
          </cell>
          <cell r="DE600">
            <v>-21141.880000010133</v>
          </cell>
          <cell r="DF600">
            <v>-612.69999999925494</v>
          </cell>
          <cell r="DG600">
            <v>-507.70000000018626</v>
          </cell>
          <cell r="DH600">
            <v>-1683.4000000003725</v>
          </cell>
          <cell r="DI600">
            <v>-1411.7599999997765</v>
          </cell>
          <cell r="DJ600">
            <v>-4960</v>
          </cell>
          <cell r="DK600">
            <v>-2750.8999999994412</v>
          </cell>
          <cell r="DL600">
            <v>-1060.5</v>
          </cell>
          <cell r="DM600">
            <v>-1261.1000000014901</v>
          </cell>
          <cell r="DN600">
            <v>-2886.2400000002235</v>
          </cell>
          <cell r="DO600">
            <v>-2590.679999999702</v>
          </cell>
          <cell r="DP600">
            <v>-796.00000000093132</v>
          </cell>
          <cell r="DQ600">
            <v>-620.89999999944121</v>
          </cell>
          <cell r="DR600">
            <v>-26589.200000017881</v>
          </cell>
          <cell r="DS600">
            <v>-1634.6000000014901</v>
          </cell>
          <cell r="DT600">
            <v>1682.1999999992549</v>
          </cell>
          <cell r="DU600">
            <v>-2583.1000000005588</v>
          </cell>
          <cell r="DV600">
            <v>-1946.7500000009313</v>
          </cell>
          <cell r="DW600">
            <v>-4047.1999999992549</v>
          </cell>
          <cell r="DX600">
            <v>-3830.5</v>
          </cell>
          <cell r="DY600">
            <v>-1128.8000000007451</v>
          </cell>
          <cell r="DZ600">
            <v>-1600.1000000014901</v>
          </cell>
          <cell r="EA600">
            <v>-2232.8399999989197</v>
          </cell>
          <cell r="EB600">
            <v>-5077.5099999997765</v>
          </cell>
          <cell r="EC600">
            <v>-3037.6999999992549</v>
          </cell>
          <cell r="ED600">
            <v>-1152.3000000007451</v>
          </cell>
        </row>
        <row r="601">
          <cell r="F601">
            <v>0</v>
          </cell>
          <cell r="G601">
            <v>-0.20000000018626451</v>
          </cell>
          <cell r="H601">
            <v>-21.200000000186265</v>
          </cell>
          <cell r="I601">
            <v>-52.200000000186265</v>
          </cell>
          <cell r="J601">
            <v>-603.5500000002794</v>
          </cell>
          <cell r="K601">
            <v>-395.60000000009313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-2390.9399999976158</v>
          </cell>
          <cell r="S601">
            <v>0</v>
          </cell>
          <cell r="T601">
            <v>-32.100000000093132</v>
          </cell>
          <cell r="U601">
            <v>-104.1999999997206</v>
          </cell>
          <cell r="V601">
            <v>-202.6999999997206</v>
          </cell>
          <cell r="W601">
            <v>-308.83999999985099</v>
          </cell>
          <cell r="X601">
            <v>-1294</v>
          </cell>
          <cell r="Y601">
            <v>0</v>
          </cell>
          <cell r="Z601">
            <v>0</v>
          </cell>
          <cell r="AA601">
            <v>-19.899999999906868</v>
          </cell>
          <cell r="AB601">
            <v>-260.29999999981374</v>
          </cell>
          <cell r="AC601">
            <v>0</v>
          </cell>
          <cell r="AD601">
            <v>-168.90000000037253</v>
          </cell>
          <cell r="AE601">
            <v>-3482.839999999851</v>
          </cell>
          <cell r="AF601">
            <v>-187.59999999962747</v>
          </cell>
          <cell r="AG601">
            <v>-46.049999999813735</v>
          </cell>
          <cell r="AH601">
            <v>-536.79999999981374</v>
          </cell>
          <cell r="AI601">
            <v>-507.6999999997206</v>
          </cell>
          <cell r="AJ601">
            <v>-377.19999999995343</v>
          </cell>
          <cell r="AK601">
            <v>-418.39999999990687</v>
          </cell>
          <cell r="AL601">
            <v>-70.599999999627471</v>
          </cell>
          <cell r="AM601">
            <v>0</v>
          </cell>
          <cell r="AN601">
            <v>-129.79999999981374</v>
          </cell>
          <cell r="AO601">
            <v>-549.68999999994412</v>
          </cell>
          <cell r="AP601">
            <v>-511.59999999962747</v>
          </cell>
          <cell r="AQ601">
            <v>-147.39999999944121</v>
          </cell>
          <cell r="AR601">
            <v>-16071.880000002682</v>
          </cell>
          <cell r="AS601">
            <v>-339.20000000018626</v>
          </cell>
          <cell r="AT601">
            <v>-725.8000000002794</v>
          </cell>
          <cell r="AU601">
            <v>-1556.75</v>
          </cell>
          <cell r="AV601">
            <v>-1342.0600000000559</v>
          </cell>
          <cell r="AW601">
            <v>-1098.6999999997206</v>
          </cell>
          <cell r="AX601">
            <v>-1531.0099999997765</v>
          </cell>
          <cell r="AY601">
            <v>-503.10000000009313</v>
          </cell>
          <cell r="AZ601">
            <v>-1386.7999999998137</v>
          </cell>
          <cell r="BA601">
            <v>-2777.1000000005588</v>
          </cell>
          <cell r="BB601">
            <v>-2088.5600000000559</v>
          </cell>
          <cell r="BC601">
            <v>-2709.8999999999069</v>
          </cell>
          <cell r="BD601">
            <v>-12.899999999906868</v>
          </cell>
          <cell r="BE601">
            <v>-13921.789999999106</v>
          </cell>
          <cell r="BF601">
            <v>-229.59999999962747</v>
          </cell>
          <cell r="BG601">
            <v>-1300.6399999996647</v>
          </cell>
          <cell r="BH601">
            <v>-486.10000000009313</v>
          </cell>
          <cell r="BI601">
            <v>-1192.8499999998603</v>
          </cell>
          <cell r="BJ601">
            <v>-1879.3600000001024</v>
          </cell>
          <cell r="BK601">
            <v>-1607.3000000002794</v>
          </cell>
          <cell r="BL601">
            <v>-707.5</v>
          </cell>
          <cell r="BM601">
            <v>-1143.0999999996275</v>
          </cell>
          <cell r="BN601">
            <v>-2625.5999999996275</v>
          </cell>
          <cell r="BO601">
            <v>-2450.5399999998044</v>
          </cell>
          <cell r="BP601">
            <v>-299.1999999997206</v>
          </cell>
          <cell r="BQ601">
            <v>0</v>
          </cell>
          <cell r="BR601">
            <v>-13235.660000003874</v>
          </cell>
          <cell r="BS601">
            <v>-601.8000000002794</v>
          </cell>
          <cell r="BT601">
            <v>-2638.3000000002794</v>
          </cell>
          <cell r="BU601">
            <v>-917.14999999990687</v>
          </cell>
          <cell r="BV601">
            <v>-1478.75</v>
          </cell>
          <cell r="BW601">
            <v>-1191.9599999999627</v>
          </cell>
          <cell r="BX601">
            <v>-1211.2000000001863</v>
          </cell>
          <cell r="BY601">
            <v>-397.29999999981374</v>
          </cell>
          <cell r="BZ601">
            <v>-476.39999999990687</v>
          </cell>
          <cell r="CA601">
            <v>-873.70000000018626</v>
          </cell>
          <cell r="CB601">
            <v>-2253</v>
          </cell>
          <cell r="CC601">
            <v>-691.60000000009313</v>
          </cell>
          <cell r="CD601">
            <v>-504.5</v>
          </cell>
          <cell r="CE601">
            <v>-7070.859999999404</v>
          </cell>
          <cell r="CF601">
            <v>-256.10000000009313</v>
          </cell>
          <cell r="CG601">
            <v>-363.6999999997206</v>
          </cell>
          <cell r="CH601">
            <v>-1165.660000000149</v>
          </cell>
          <cell r="CI601">
            <v>-693.4499999997206</v>
          </cell>
          <cell r="CJ601">
            <v>-1475.0500000000466</v>
          </cell>
          <cell r="CK601">
            <v>-605.09999999962747</v>
          </cell>
          <cell r="CL601">
            <v>-44.100000000093132</v>
          </cell>
          <cell r="CM601">
            <v>-283.60000000009313</v>
          </cell>
          <cell r="CN601">
            <v>-555.20000000018626</v>
          </cell>
          <cell r="CO601">
            <v>-1000</v>
          </cell>
          <cell r="CP601">
            <v>-391</v>
          </cell>
          <cell r="CQ601">
            <v>-237.89999999990687</v>
          </cell>
          <cell r="CR601">
            <v>-6276.859999999404</v>
          </cell>
          <cell r="CS601">
            <v>-303.20000000018626</v>
          </cell>
          <cell r="CT601">
            <v>-376</v>
          </cell>
          <cell r="CU601">
            <v>-446</v>
          </cell>
          <cell r="CV601">
            <v>-260.16000000014901</v>
          </cell>
          <cell r="CW601">
            <v>-1712.8999999999069</v>
          </cell>
          <cell r="CX601">
            <v>-648.39999999944121</v>
          </cell>
          <cell r="CY601">
            <v>-125.3000000002794</v>
          </cell>
          <cell r="CZ601">
            <v>-223.10000000009313</v>
          </cell>
          <cell r="DA601">
            <v>-263.39999999990687</v>
          </cell>
          <cell r="DB601">
            <v>-1609.3000000002794</v>
          </cell>
          <cell r="DC601">
            <v>-198.10000000009313</v>
          </cell>
          <cell r="DD601">
            <v>-111</v>
          </cell>
          <cell r="DE601">
            <v>-6108.910000000149</v>
          </cell>
          <cell r="DF601">
            <v>-327.60000000009313</v>
          </cell>
          <cell r="DG601">
            <v>-433.40000000037253</v>
          </cell>
          <cell r="DH601">
            <v>-321.76000000024214</v>
          </cell>
          <cell r="DI601">
            <v>-417.25</v>
          </cell>
          <cell r="DJ601">
            <v>-1334.8500000000931</v>
          </cell>
          <cell r="DK601">
            <v>-575.59999999962747</v>
          </cell>
          <cell r="DL601">
            <v>-469.29999999981374</v>
          </cell>
          <cell r="DM601">
            <v>-101.20000000018626</v>
          </cell>
          <cell r="DN601">
            <v>-312.10000000009313</v>
          </cell>
          <cell r="DO601">
            <v>-1502.3500000000931</v>
          </cell>
          <cell r="DP601">
            <v>-185.39999999990687</v>
          </cell>
          <cell r="DQ601">
            <v>-128.10000000055879</v>
          </cell>
          <cell r="DR601">
            <v>-9506.1399999968708</v>
          </cell>
          <cell r="DS601">
            <v>-1369.7999999998137</v>
          </cell>
          <cell r="DT601">
            <v>-1128.0999999996275</v>
          </cell>
          <cell r="DU601">
            <v>-537</v>
          </cell>
          <cell r="DV601">
            <v>-286.90000000037253</v>
          </cell>
          <cell r="DW601">
            <v>-1339</v>
          </cell>
          <cell r="DX601">
            <v>-477</v>
          </cell>
          <cell r="DY601">
            <v>-166.8000000002794</v>
          </cell>
          <cell r="DZ601">
            <v>-395.59999999962747</v>
          </cell>
          <cell r="EA601">
            <v>-368.29999999981374</v>
          </cell>
          <cell r="EB601">
            <v>-1012.5399999998044</v>
          </cell>
          <cell r="EC601">
            <v>-1367.7000000001863</v>
          </cell>
          <cell r="ED601">
            <v>-1057.3999999994412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-7.1000000000931323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-77.100000001490116</v>
          </cell>
          <cell r="S602">
            <v>0</v>
          </cell>
          <cell r="T602">
            <v>0</v>
          </cell>
          <cell r="U602">
            <v>-1.7000000001862645</v>
          </cell>
          <cell r="V602">
            <v>-29.399999999906868</v>
          </cell>
          <cell r="W602">
            <v>0</v>
          </cell>
          <cell r="X602">
            <v>-46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-122.20000000298023</v>
          </cell>
          <cell r="AF602">
            <v>0</v>
          </cell>
          <cell r="AG602">
            <v>0</v>
          </cell>
          <cell r="AH602">
            <v>-22.300000000046566</v>
          </cell>
          <cell r="AI602">
            <v>0</v>
          </cell>
          <cell r="AJ602">
            <v>-84.400000000372529</v>
          </cell>
          <cell r="AK602">
            <v>-15.5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-122.10000000149012</v>
          </cell>
          <cell r="AS602">
            <v>0</v>
          </cell>
          <cell r="AT602">
            <v>0</v>
          </cell>
          <cell r="AU602">
            <v>0</v>
          </cell>
          <cell r="AV602">
            <v>-53.699999999953434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-68.400000000139698</v>
          </cell>
          <cell r="BC602">
            <v>0</v>
          </cell>
          <cell r="BD602">
            <v>0</v>
          </cell>
          <cell r="BE602">
            <v>-137.30000000074506</v>
          </cell>
          <cell r="BF602">
            <v>0</v>
          </cell>
          <cell r="BG602">
            <v>0</v>
          </cell>
          <cell r="BH602">
            <v>-33</v>
          </cell>
          <cell r="BI602">
            <v>0</v>
          </cell>
          <cell r="BJ602">
            <v>-14.200000000186265</v>
          </cell>
          <cell r="BK602">
            <v>-11.299999999813735</v>
          </cell>
          <cell r="BL602">
            <v>-78.799999999813735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-50.300000000745058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-16</v>
          </cell>
          <cell r="BX602">
            <v>-34.299999999813735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-135.09999999776483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-29.599999999627471</v>
          </cell>
          <cell r="CK602">
            <v>0</v>
          </cell>
          <cell r="CL602">
            <v>0</v>
          </cell>
          <cell r="CM602">
            <v>-105.5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-232.5</v>
          </cell>
          <cell r="CS602">
            <v>0</v>
          </cell>
          <cell r="CT602">
            <v>0</v>
          </cell>
          <cell r="CU602">
            <v>-107.80000000004657</v>
          </cell>
          <cell r="CV602">
            <v>0</v>
          </cell>
          <cell r="CW602">
            <v>-100</v>
          </cell>
          <cell r="CX602">
            <v>0</v>
          </cell>
          <cell r="CY602">
            <v>0</v>
          </cell>
          <cell r="CZ602">
            <v>0</v>
          </cell>
          <cell r="DA602">
            <v>-24.699999999953434</v>
          </cell>
          <cell r="DB602">
            <v>0</v>
          </cell>
          <cell r="DC602">
            <v>0</v>
          </cell>
          <cell r="DD602">
            <v>0</v>
          </cell>
          <cell r="DE602">
            <v>-46.200000002980232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-46.200000000186265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-189.80000000074506</v>
          </cell>
          <cell r="DS602">
            <v>-31</v>
          </cell>
          <cell r="DT602">
            <v>0</v>
          </cell>
          <cell r="DU602">
            <v>-33.199999999953434</v>
          </cell>
          <cell r="DV602">
            <v>-38.300000000046566</v>
          </cell>
          <cell r="DW602">
            <v>-1.5</v>
          </cell>
          <cell r="DX602">
            <v>-64.299999999813735</v>
          </cell>
          <cell r="DY602">
            <v>-21.5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4">
          <cell r="F604">
            <v>-237.5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-627.10000000009313</v>
          </cell>
          <cell r="L604">
            <v>-274.79999999981374</v>
          </cell>
          <cell r="M604">
            <v>-735.5</v>
          </cell>
          <cell r="N604">
            <v>-562.4000000001397</v>
          </cell>
          <cell r="O604">
            <v>-1246.1000000000931</v>
          </cell>
          <cell r="P604">
            <v>0</v>
          </cell>
          <cell r="Q604">
            <v>0</v>
          </cell>
          <cell r="R604">
            <v>-2912.3000000007451</v>
          </cell>
          <cell r="S604">
            <v>0</v>
          </cell>
          <cell r="T604">
            <v>0</v>
          </cell>
          <cell r="U604">
            <v>0</v>
          </cell>
          <cell r="V604">
            <v>-27.5</v>
          </cell>
          <cell r="W604">
            <v>0</v>
          </cell>
          <cell r="X604">
            <v>0</v>
          </cell>
          <cell r="Y604">
            <v>-288.30000000004657</v>
          </cell>
          <cell r="Z604">
            <v>-312.79999999981374</v>
          </cell>
          <cell r="AA604">
            <v>-717.70000000018626</v>
          </cell>
          <cell r="AB604">
            <v>-1566</v>
          </cell>
          <cell r="AC604">
            <v>0</v>
          </cell>
          <cell r="AD604">
            <v>0</v>
          </cell>
          <cell r="AE604">
            <v>-3111.3999999985099</v>
          </cell>
          <cell r="AF604">
            <v>0</v>
          </cell>
          <cell r="AG604">
            <v>0</v>
          </cell>
          <cell r="AH604">
            <v>0</v>
          </cell>
          <cell r="AI604">
            <v>-130.89999999990687</v>
          </cell>
          <cell r="AJ604">
            <v>0</v>
          </cell>
          <cell r="AK604">
            <v>-131.10000000009313</v>
          </cell>
          <cell r="AL604">
            <v>-288.30000000004657</v>
          </cell>
          <cell r="AM604">
            <v>-633.70000000018626</v>
          </cell>
          <cell r="AN604">
            <v>-724.20000000018626</v>
          </cell>
          <cell r="AO604">
            <v>-1170.7000000001863</v>
          </cell>
          <cell r="AP604">
            <v>0</v>
          </cell>
          <cell r="AQ604">
            <v>-32.5</v>
          </cell>
          <cell r="AR604">
            <v>-1084.7000000011176</v>
          </cell>
          <cell r="AS604">
            <v>-335.4000000001397</v>
          </cell>
          <cell r="AT604">
            <v>0</v>
          </cell>
          <cell r="AU604">
            <v>0</v>
          </cell>
          <cell r="AV604">
            <v>-42.5</v>
          </cell>
          <cell r="AW604">
            <v>0</v>
          </cell>
          <cell r="AX604">
            <v>-125</v>
          </cell>
          <cell r="AY604">
            <v>-45.800000000046566</v>
          </cell>
          <cell r="AZ604">
            <v>0</v>
          </cell>
          <cell r="BA604">
            <v>-41.5</v>
          </cell>
          <cell r="BB604">
            <v>-494.5</v>
          </cell>
          <cell r="BC604">
            <v>0</v>
          </cell>
          <cell r="BD604">
            <v>0</v>
          </cell>
          <cell r="BE604">
            <v>-521.40000000037253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-213.30000000004657</v>
          </cell>
          <cell r="BL604">
            <v>-96</v>
          </cell>
          <cell r="BM604">
            <v>-34.5</v>
          </cell>
          <cell r="BN604">
            <v>-46.299999999813735</v>
          </cell>
          <cell r="BO604">
            <v>-131.29999999981374</v>
          </cell>
          <cell r="BP604">
            <v>0</v>
          </cell>
          <cell r="BQ604">
            <v>0</v>
          </cell>
          <cell r="BR604">
            <v>-1639.7999999998137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-179.5</v>
          </cell>
          <cell r="BY604">
            <v>-349.69999999995343</v>
          </cell>
          <cell r="BZ604">
            <v>-696</v>
          </cell>
          <cell r="CA604">
            <v>-414.59999999962747</v>
          </cell>
          <cell r="CB604">
            <v>0</v>
          </cell>
          <cell r="CC604">
            <v>0</v>
          </cell>
          <cell r="CD604">
            <v>0</v>
          </cell>
          <cell r="CE604">
            <v>-3791.5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-302.70000000018626</v>
          </cell>
          <cell r="CL604">
            <v>-542.79999999981374</v>
          </cell>
          <cell r="CM604">
            <v>-1299.2000000001863</v>
          </cell>
          <cell r="CN604">
            <v>-396</v>
          </cell>
          <cell r="CO604">
            <v>-1250.7999999998137</v>
          </cell>
          <cell r="CP604">
            <v>0</v>
          </cell>
          <cell r="CQ604">
            <v>0</v>
          </cell>
          <cell r="CR604">
            <v>-3323.5000000009313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-782.20000000018626</v>
          </cell>
          <cell r="CY604">
            <v>-443.70000000018626</v>
          </cell>
          <cell r="CZ604">
            <v>-957.60000000009313</v>
          </cell>
          <cell r="DA604">
            <v>-1140</v>
          </cell>
          <cell r="DB604">
            <v>0</v>
          </cell>
          <cell r="DC604">
            <v>0</v>
          </cell>
          <cell r="DD604">
            <v>0</v>
          </cell>
          <cell r="DE604">
            <v>-4531.9000000003725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-713.9000000001397</v>
          </cell>
          <cell r="DL604">
            <v>-841.10000000009313</v>
          </cell>
          <cell r="DM604">
            <v>-896.30000000004657</v>
          </cell>
          <cell r="DN604">
            <v>-1134.6000000000931</v>
          </cell>
          <cell r="DO604">
            <v>-946</v>
          </cell>
          <cell r="DP604">
            <v>0</v>
          </cell>
          <cell r="DQ604">
            <v>0</v>
          </cell>
          <cell r="DR604">
            <v>-3583.6999999992549</v>
          </cell>
          <cell r="DS604">
            <v>0</v>
          </cell>
          <cell r="DT604">
            <v>266.30000000004657</v>
          </cell>
          <cell r="DU604">
            <v>0</v>
          </cell>
          <cell r="DV604">
            <v>0</v>
          </cell>
          <cell r="DW604">
            <v>0</v>
          </cell>
          <cell r="DX604">
            <v>-652.69999999995343</v>
          </cell>
          <cell r="DY604">
            <v>-709.30000000004657</v>
          </cell>
          <cell r="DZ604">
            <v>-1625.7000000001863</v>
          </cell>
          <cell r="EA604">
            <v>-612.10000000009313</v>
          </cell>
          <cell r="EB604">
            <v>-250.19999999995343</v>
          </cell>
          <cell r="EC604">
            <v>0</v>
          </cell>
          <cell r="ED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</row>
        <row r="606">
          <cell r="F606">
            <v>-83.394999999989523</v>
          </cell>
          <cell r="G606">
            <v>-147</v>
          </cell>
          <cell r="H606">
            <v>-447.34499999997206</v>
          </cell>
          <cell r="I606">
            <v>0</v>
          </cell>
          <cell r="J606">
            <v>-283.76200000010431</v>
          </cell>
          <cell r="K606">
            <v>-444.90499999979511</v>
          </cell>
          <cell r="L606">
            <v>-772.90999999968335</v>
          </cell>
          <cell r="M606">
            <v>-952.72999999998137</v>
          </cell>
          <cell r="N606">
            <v>-772.15000000037253</v>
          </cell>
          <cell r="O606">
            <v>-1538.5</v>
          </cell>
          <cell r="P606">
            <v>-845.44200000003912</v>
          </cell>
          <cell r="Q606">
            <v>-1176.2660000000615</v>
          </cell>
          <cell r="R606">
            <v>-6561.28900000453</v>
          </cell>
          <cell r="S606">
            <v>-633.24800000013784</v>
          </cell>
          <cell r="T606">
            <v>-391.60000000009313</v>
          </cell>
          <cell r="U606">
            <v>-382.79999999981374</v>
          </cell>
          <cell r="V606">
            <v>0</v>
          </cell>
          <cell r="W606">
            <v>-459.14200000022538</v>
          </cell>
          <cell r="X606">
            <v>-957.5999999998603</v>
          </cell>
          <cell r="Y606">
            <v>-23.5</v>
          </cell>
          <cell r="Z606">
            <v>-126.70000000018626</v>
          </cell>
          <cell r="AA606">
            <v>-319.29000000003725</v>
          </cell>
          <cell r="AB606">
            <v>-1679.8700000001118</v>
          </cell>
          <cell r="AC606">
            <v>0</v>
          </cell>
          <cell r="AD606">
            <v>-1587.539000000339</v>
          </cell>
          <cell r="AE606">
            <v>-10653.565999999642</v>
          </cell>
          <cell r="AF606">
            <v>-866.39999999990687</v>
          </cell>
          <cell r="AG606">
            <v>-611.26299999980256</v>
          </cell>
          <cell r="AH606">
            <v>-1031.7999999998137</v>
          </cell>
          <cell r="AI606">
            <v>0</v>
          </cell>
          <cell r="AJ606">
            <v>-386.5</v>
          </cell>
          <cell r="AK606">
            <v>-1198.1999999999534</v>
          </cell>
          <cell r="AL606">
            <v>-388.32999999960884</v>
          </cell>
          <cell r="AM606">
            <v>-1040.6000000000931</v>
          </cell>
          <cell r="AN606">
            <v>-1775.8999999999069</v>
          </cell>
          <cell r="AO606">
            <v>-1068.8000000000466</v>
          </cell>
          <cell r="AP606">
            <v>-1231.6709999998566</v>
          </cell>
          <cell r="AQ606">
            <v>-1054.102000000421</v>
          </cell>
          <cell r="AR606">
            <v>-4681.0879999995232</v>
          </cell>
          <cell r="AS606">
            <v>0</v>
          </cell>
          <cell r="AT606">
            <v>-61.904000000096858</v>
          </cell>
          <cell r="AU606">
            <v>-273.89999999990687</v>
          </cell>
          <cell r="AV606">
            <v>-394.16999999992549</v>
          </cell>
          <cell r="AW606">
            <v>-897.02400000020862</v>
          </cell>
          <cell r="AX606">
            <v>-440.20999999996275</v>
          </cell>
          <cell r="AY606">
            <v>-87.209999999962747</v>
          </cell>
          <cell r="AZ606">
            <v>-61.700000000186265</v>
          </cell>
          <cell r="BA606">
            <v>-126.64999999990687</v>
          </cell>
          <cell r="BB606">
            <v>-921.79999999981374</v>
          </cell>
          <cell r="BC606">
            <v>-224.79999999981374</v>
          </cell>
          <cell r="BD606">
            <v>-1191.7200000002049</v>
          </cell>
          <cell r="BE606">
            <v>-3831.3000000044703</v>
          </cell>
          <cell r="BF606">
            <v>-1189.3700000005774</v>
          </cell>
          <cell r="BG606">
            <v>-492.41999999992549</v>
          </cell>
          <cell r="BH606">
            <v>0</v>
          </cell>
          <cell r="BI606">
            <v>-195.5</v>
          </cell>
          <cell r="BJ606">
            <v>0</v>
          </cell>
          <cell r="BK606">
            <v>-310.10000000009313</v>
          </cell>
          <cell r="BL606">
            <v>-100.81999999983236</v>
          </cell>
          <cell r="BM606">
            <v>-210.79999999981374</v>
          </cell>
          <cell r="BN606">
            <v>-238.93999999994412</v>
          </cell>
          <cell r="BO606">
            <v>0</v>
          </cell>
          <cell r="BP606">
            <v>0</v>
          </cell>
          <cell r="BQ606">
            <v>-1093.3500000000931</v>
          </cell>
          <cell r="BR606">
            <v>-8216.9350000023842</v>
          </cell>
          <cell r="BS606">
            <v>-1127.9960000002757</v>
          </cell>
          <cell r="BT606">
            <v>-262.98499999986961</v>
          </cell>
          <cell r="BU606">
            <v>0</v>
          </cell>
          <cell r="BV606">
            <v>-187.19999999995343</v>
          </cell>
          <cell r="BW606">
            <v>0</v>
          </cell>
          <cell r="BX606">
            <v>-388.89999999990687</v>
          </cell>
          <cell r="BY606">
            <v>-335.21000000042841</v>
          </cell>
          <cell r="BZ606">
            <v>-439.12999999988824</v>
          </cell>
          <cell r="CA606">
            <v>-809</v>
          </cell>
          <cell r="CB606">
            <v>-1491.5139999999665</v>
          </cell>
          <cell r="CC606">
            <v>-1482.5</v>
          </cell>
          <cell r="CD606">
            <v>-1692.5</v>
          </cell>
          <cell r="CE606">
            <v>-5200.0219999998808</v>
          </cell>
          <cell r="CF606">
            <v>-1138.4399999999441</v>
          </cell>
          <cell r="CG606">
            <v>-1090.5</v>
          </cell>
          <cell r="CH606">
            <v>-767.91399999987334</v>
          </cell>
          <cell r="CI606">
            <v>-501.80000000004657</v>
          </cell>
          <cell r="CJ606">
            <v>0</v>
          </cell>
          <cell r="CK606">
            <v>-701.10000000009313</v>
          </cell>
          <cell r="CL606">
            <v>-989.3000000002794</v>
          </cell>
          <cell r="CM606">
            <v>-901.60999999986961</v>
          </cell>
          <cell r="CN606">
            <v>1297.9050000000279</v>
          </cell>
          <cell r="CO606">
            <v>0</v>
          </cell>
          <cell r="CP606">
            <v>0</v>
          </cell>
          <cell r="CQ606">
            <v>-407.26299999980256</v>
          </cell>
          <cell r="CR606">
            <v>-7283.3969999980181</v>
          </cell>
          <cell r="CS606">
            <v>-572.07999999984168</v>
          </cell>
          <cell r="CT606">
            <v>-845.57500000018626</v>
          </cell>
          <cell r="CU606">
            <v>0</v>
          </cell>
          <cell r="CV606">
            <v>-715</v>
          </cell>
          <cell r="CW606">
            <v>0</v>
          </cell>
          <cell r="CX606">
            <v>-1121.3200000000652</v>
          </cell>
          <cell r="CY606">
            <v>-512.90999999991618</v>
          </cell>
          <cell r="CZ606">
            <v>-952.87999999988824</v>
          </cell>
          <cell r="DA606">
            <v>-1197.1059999999125</v>
          </cell>
          <cell r="DB606">
            <v>-842.40999999991618</v>
          </cell>
          <cell r="DC606">
            <v>0</v>
          </cell>
          <cell r="DD606">
            <v>-524.11599999992177</v>
          </cell>
          <cell r="DE606">
            <v>-5143.6150000002235</v>
          </cell>
          <cell r="DF606">
            <v>-376.53000000002794</v>
          </cell>
          <cell r="DG606">
            <v>-147.13500000000931</v>
          </cell>
          <cell r="DH606">
            <v>0</v>
          </cell>
          <cell r="DI606">
            <v>-652</v>
          </cell>
          <cell r="DJ606">
            <v>0</v>
          </cell>
          <cell r="DK606">
            <v>-1027.1999999999534</v>
          </cell>
          <cell r="DL606">
            <v>-838.79000000003725</v>
          </cell>
          <cell r="DM606">
            <v>-662.80000000004657</v>
          </cell>
          <cell r="DN606">
            <v>-935.56000000005588</v>
          </cell>
          <cell r="DO606">
            <v>0</v>
          </cell>
          <cell r="DP606">
            <v>0</v>
          </cell>
          <cell r="DQ606">
            <v>-503.60000000009313</v>
          </cell>
          <cell r="DR606">
            <v>-5852.6959999985993</v>
          </cell>
          <cell r="DS606">
            <v>-516.30000000004657</v>
          </cell>
          <cell r="DT606">
            <v>1716.2750000001397</v>
          </cell>
          <cell r="DU606">
            <v>-984.48499999963678</v>
          </cell>
          <cell r="DV606">
            <v>-277.99500000011176</v>
          </cell>
          <cell r="DW606">
            <v>0</v>
          </cell>
          <cell r="DX606">
            <v>-899.17999999993481</v>
          </cell>
          <cell r="DY606">
            <v>-569.93999999994412</v>
          </cell>
          <cell r="DZ606">
            <v>-1296.0500000000466</v>
          </cell>
          <cell r="EA606">
            <v>-1195.9150000000373</v>
          </cell>
          <cell r="EB606">
            <v>-362.73999999999069</v>
          </cell>
          <cell r="EC606">
            <v>-853.06600000010803</v>
          </cell>
          <cell r="ED606">
            <v>-613.29999999981374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8">
          <cell r="F608">
            <v>-0.4340000000083819</v>
          </cell>
          <cell r="G608">
            <v>-1.2930000000051223</v>
          </cell>
          <cell r="H608">
            <v>-1.9960000000064611</v>
          </cell>
          <cell r="I608">
            <v>0</v>
          </cell>
          <cell r="J608">
            <v>-44.987000000008265</v>
          </cell>
          <cell r="K608">
            <v>-86.109000000054948</v>
          </cell>
          <cell r="L608">
            <v>-4.8040000000037253</v>
          </cell>
          <cell r="M608">
            <v>-46.055000000051223</v>
          </cell>
          <cell r="N608">
            <v>-113.68900000001304</v>
          </cell>
          <cell r="O608">
            <v>0</v>
          </cell>
          <cell r="P608">
            <v>-2.5500000000029104</v>
          </cell>
          <cell r="Q608">
            <v>0</v>
          </cell>
          <cell r="R608">
            <v>-411.64999999990687</v>
          </cell>
          <cell r="S608">
            <v>-0.56199999999080319</v>
          </cell>
          <cell r="T608">
            <v>0</v>
          </cell>
          <cell r="U608">
            <v>-4.8000000009778887E-2</v>
          </cell>
          <cell r="V608">
            <v>-4.5890000000072177</v>
          </cell>
          <cell r="W608">
            <v>-56.904999999998836</v>
          </cell>
          <cell r="X608">
            <v>-55.434999999997672</v>
          </cell>
          <cell r="Y608">
            <v>281.20499999995809</v>
          </cell>
          <cell r="Z608">
            <v>-107.11999999999534</v>
          </cell>
          <cell r="AA608">
            <v>-250.98400000005495</v>
          </cell>
          <cell r="AB608">
            <v>-9.5059999999939464</v>
          </cell>
          <cell r="AC608">
            <v>-42.013000000006286</v>
          </cell>
          <cell r="AD608">
            <v>-165.6929999999993</v>
          </cell>
          <cell r="AE608">
            <v>-230.87900000018999</v>
          </cell>
          <cell r="AF608">
            <v>0</v>
          </cell>
          <cell r="AG608">
            <v>0</v>
          </cell>
          <cell r="AH608">
            <v>0</v>
          </cell>
          <cell r="AI608">
            <v>-41.786000000021886</v>
          </cell>
          <cell r="AJ608">
            <v>-96.600999999995111</v>
          </cell>
          <cell r="AK608">
            <v>-26.846000000019558</v>
          </cell>
          <cell r="AL608">
            <v>-3.8350000000209548</v>
          </cell>
          <cell r="AM608">
            <v>-55.226000000024214</v>
          </cell>
          <cell r="AN608">
            <v>-2.9600000000209548</v>
          </cell>
          <cell r="AO608">
            <v>0</v>
          </cell>
          <cell r="AP608">
            <v>-1.7809999999881256</v>
          </cell>
          <cell r="AQ608">
            <v>-1.8439999999973224</v>
          </cell>
          <cell r="AR608">
            <v>-205.91099999984726</v>
          </cell>
          <cell r="AS608">
            <v>0</v>
          </cell>
          <cell r="AT608">
            <v>0</v>
          </cell>
          <cell r="AU608">
            <v>-4.2999999990570359E-2</v>
          </cell>
          <cell r="AV608">
            <v>-111.66599999999744</v>
          </cell>
          <cell r="AW608">
            <v>-2.0690000000176951</v>
          </cell>
          <cell r="AX608">
            <v>-1.2679999999818392</v>
          </cell>
          <cell r="AY608">
            <v>-46.560999999986961</v>
          </cell>
          <cell r="AZ608">
            <v>-39.619000000006054</v>
          </cell>
          <cell r="BA608">
            <v>-3.8699999999953434</v>
          </cell>
          <cell r="BB608">
            <v>0</v>
          </cell>
          <cell r="BC608">
            <v>-0.81500000000232831</v>
          </cell>
          <cell r="BD608">
            <v>0</v>
          </cell>
          <cell r="BE608">
            <v>-94.032000000122935</v>
          </cell>
          <cell r="BF608">
            <v>-1.1459999999788124</v>
          </cell>
          <cell r="BG608">
            <v>0</v>
          </cell>
          <cell r="BH608">
            <v>0</v>
          </cell>
          <cell r="BI608">
            <v>-1.1169999999983702</v>
          </cell>
          <cell r="BJ608">
            <v>0</v>
          </cell>
          <cell r="BK608">
            <v>0</v>
          </cell>
          <cell r="BL608">
            <v>-2.3300000000162981</v>
          </cell>
          <cell r="BM608">
            <v>-38.283999999985099</v>
          </cell>
          <cell r="BN608">
            <v>0</v>
          </cell>
          <cell r="BO608">
            <v>0</v>
          </cell>
          <cell r="BP608">
            <v>-6.0000000230502337E-3</v>
          </cell>
          <cell r="BQ608">
            <v>-51.148999999975786</v>
          </cell>
          <cell r="BR608">
            <v>273.09099999954924</v>
          </cell>
          <cell r="BS608">
            <v>-2.4999999994179234E-2</v>
          </cell>
          <cell r="BT608">
            <v>0</v>
          </cell>
          <cell r="BU608">
            <v>165.69099999999162</v>
          </cell>
          <cell r="BV608">
            <v>-1.1719999999913853</v>
          </cell>
          <cell r="BW608">
            <v>0</v>
          </cell>
          <cell r="BX608">
            <v>0</v>
          </cell>
          <cell r="BY608">
            <v>-3.3589999999967404</v>
          </cell>
          <cell r="BZ608">
            <v>-45.086000000010245</v>
          </cell>
          <cell r="CA608">
            <v>0</v>
          </cell>
          <cell r="CB608">
            <v>0</v>
          </cell>
          <cell r="CC608">
            <v>164.94199999998091</v>
          </cell>
          <cell r="CD608">
            <v>-7.9000000000232831</v>
          </cell>
          <cell r="CE608">
            <v>-346.4949999996461</v>
          </cell>
          <cell r="CF608">
            <v>-52.421000000002095</v>
          </cell>
          <cell r="CG608">
            <v>-0.98099999999976717</v>
          </cell>
          <cell r="CH608">
            <v>-4.0000000037252903E-2</v>
          </cell>
          <cell r="CI608">
            <v>-27.505000000004657</v>
          </cell>
          <cell r="CJ608">
            <v>0</v>
          </cell>
          <cell r="CK608">
            <v>0</v>
          </cell>
          <cell r="CL608">
            <v>-5.2700000000186265</v>
          </cell>
          <cell r="CM608">
            <v>-46.164999999979045</v>
          </cell>
          <cell r="CN608">
            <v>-119.35599999997066</v>
          </cell>
          <cell r="CO608">
            <v>0</v>
          </cell>
          <cell r="CP608">
            <v>0</v>
          </cell>
          <cell r="CQ608">
            <v>-94.756999999983236</v>
          </cell>
          <cell r="CR608">
            <v>138.83499999996275</v>
          </cell>
          <cell r="CS608">
            <v>-0.36999999999534339</v>
          </cell>
          <cell r="CT608">
            <v>0</v>
          </cell>
          <cell r="CU608">
            <v>0</v>
          </cell>
          <cell r="CV608">
            <v>-2.4899999999906868</v>
          </cell>
          <cell r="CW608">
            <v>-165.69000000000233</v>
          </cell>
          <cell r="CX608">
            <v>331.37599999998929</v>
          </cell>
          <cell r="CY608">
            <v>-5.3260000000009313</v>
          </cell>
          <cell r="CZ608">
            <v>-9.1560000000172295</v>
          </cell>
          <cell r="DA608">
            <v>0</v>
          </cell>
          <cell r="DB608">
            <v>0</v>
          </cell>
          <cell r="DC608">
            <v>0</v>
          </cell>
          <cell r="DD608">
            <v>-9.5089999999909196</v>
          </cell>
          <cell r="DE608">
            <v>-288.78500000061467</v>
          </cell>
          <cell r="DF608">
            <v>-0.98999999999068677</v>
          </cell>
          <cell r="DG608">
            <v>-165.69000000000233</v>
          </cell>
          <cell r="DH608">
            <v>0</v>
          </cell>
          <cell r="DI608">
            <v>-1.1839999999792781</v>
          </cell>
          <cell r="DJ608">
            <v>0</v>
          </cell>
          <cell r="DK608">
            <v>0</v>
          </cell>
          <cell r="DL608">
            <v>-8.5</v>
          </cell>
          <cell r="DM608">
            <v>-56.855999999970663</v>
          </cell>
          <cell r="DN608">
            <v>-1.7300000000395812</v>
          </cell>
          <cell r="DO608">
            <v>0</v>
          </cell>
          <cell r="DP608">
            <v>-1.5000000013969839E-2</v>
          </cell>
          <cell r="DQ608">
            <v>-53.820000000006985</v>
          </cell>
          <cell r="DR608">
            <v>282.3800000003539</v>
          </cell>
          <cell r="DS608">
            <v>-8.9900000000197906</v>
          </cell>
          <cell r="DT608">
            <v>871.68499999999767</v>
          </cell>
          <cell r="DU608">
            <v>-4.5000000012805685E-2</v>
          </cell>
          <cell r="DV608">
            <v>-29.254999999975553</v>
          </cell>
          <cell r="DW608">
            <v>0</v>
          </cell>
          <cell r="DX608">
            <v>-3.0550000000512227</v>
          </cell>
          <cell r="DY608">
            <v>-102.13400000002002</v>
          </cell>
          <cell r="DZ608">
            <v>-107.21799999999348</v>
          </cell>
          <cell r="EA608">
            <v>-145.98399999999674</v>
          </cell>
          <cell r="EB608">
            <v>-7.3639999999722932</v>
          </cell>
          <cell r="EC608">
            <v>-170.34500000000116</v>
          </cell>
          <cell r="ED608">
            <v>-14.915000000008149</v>
          </cell>
        </row>
        <row r="609">
          <cell r="F609">
            <v>-146</v>
          </cell>
          <cell r="G609">
            <v>-3.9000000000232831</v>
          </cell>
          <cell r="H609">
            <v>-29.025000000023283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-5.25</v>
          </cell>
          <cell r="P609">
            <v>0</v>
          </cell>
          <cell r="Q609">
            <v>-22.199999999953434</v>
          </cell>
          <cell r="R609">
            <v>-311.84999999962747</v>
          </cell>
          <cell r="S609">
            <v>0</v>
          </cell>
          <cell r="T609">
            <v>-55.300000000046566</v>
          </cell>
          <cell r="U609">
            <v>-19.699999999953434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-40.300000000046566</v>
          </cell>
          <cell r="AD609">
            <v>-196.55000000004657</v>
          </cell>
          <cell r="AE609">
            <v>-752.84999999869615</v>
          </cell>
          <cell r="AF609">
            <v>-99.099999999976717</v>
          </cell>
          <cell r="AG609">
            <v>-190.53000000002794</v>
          </cell>
          <cell r="AH609">
            <v>-99.019999999960419</v>
          </cell>
          <cell r="AI609">
            <v>-18.019999999960419</v>
          </cell>
          <cell r="AJ609">
            <v>0</v>
          </cell>
          <cell r="AK609">
            <v>-5.7800000000279397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-67.099999999976717</v>
          </cell>
          <cell r="AQ609">
            <v>-273.30000000004657</v>
          </cell>
          <cell r="AR609">
            <v>-115.27499999944121</v>
          </cell>
          <cell r="AS609">
            <v>0</v>
          </cell>
          <cell r="AT609">
            <v>-12.900000000023283</v>
          </cell>
          <cell r="AU609">
            <v>-17.100000000093132</v>
          </cell>
          <cell r="AV609">
            <v>-15.775000000023283</v>
          </cell>
          <cell r="AW609">
            <v>0</v>
          </cell>
          <cell r="AX609">
            <v>-14.150000000023283</v>
          </cell>
          <cell r="AY609">
            <v>0</v>
          </cell>
          <cell r="AZ609">
            <v>0</v>
          </cell>
          <cell r="BA609">
            <v>0</v>
          </cell>
          <cell r="BB609">
            <v>-23.349999999976717</v>
          </cell>
          <cell r="BC609">
            <v>-32</v>
          </cell>
          <cell r="BD609">
            <v>0</v>
          </cell>
          <cell r="BE609">
            <v>-157.88000000081956</v>
          </cell>
          <cell r="BF609">
            <v>0</v>
          </cell>
          <cell r="BG609">
            <v>-42.400000000023283</v>
          </cell>
          <cell r="BH609">
            <v>-35.199999999953434</v>
          </cell>
          <cell r="BI609">
            <v>-13.28000000002794</v>
          </cell>
          <cell r="BJ609">
            <v>0</v>
          </cell>
          <cell r="BK609">
            <v>-11.900000000023283</v>
          </cell>
          <cell r="BL609">
            <v>0</v>
          </cell>
          <cell r="BM609">
            <v>-7.1999999999534339</v>
          </cell>
          <cell r="BN609">
            <v>-13.400000000023283</v>
          </cell>
          <cell r="BO609">
            <v>0</v>
          </cell>
          <cell r="BP609">
            <v>-34.5</v>
          </cell>
          <cell r="BQ609">
            <v>0</v>
          </cell>
          <cell r="BR609">
            <v>-543.08000000007451</v>
          </cell>
          <cell r="BS609">
            <v>-8.1999999999534339</v>
          </cell>
          <cell r="BT609">
            <v>-25.099999999976717</v>
          </cell>
          <cell r="BU609">
            <v>-35.96999999997206</v>
          </cell>
          <cell r="BV609">
            <v>-35.069999999948777</v>
          </cell>
          <cell r="BW609">
            <v>0</v>
          </cell>
          <cell r="BX609">
            <v>-29.599999999976717</v>
          </cell>
          <cell r="BY609">
            <v>0</v>
          </cell>
          <cell r="BZ609">
            <v>-29.199999999953434</v>
          </cell>
          <cell r="CA609">
            <v>-86.849999999976717</v>
          </cell>
          <cell r="CB609">
            <v>-23.849999999976717</v>
          </cell>
          <cell r="CC609">
            <v>-126.29999999993015</v>
          </cell>
          <cell r="CD609">
            <v>-142.93999999994412</v>
          </cell>
          <cell r="CE609">
            <v>-670.71999999973923</v>
          </cell>
          <cell r="CF609">
            <v>-47.149999999965075</v>
          </cell>
          <cell r="CG609">
            <v>-50.650000000023283</v>
          </cell>
          <cell r="CH609">
            <v>-32</v>
          </cell>
          <cell r="CI609">
            <v>-11.5</v>
          </cell>
          <cell r="CJ609">
            <v>0</v>
          </cell>
          <cell r="CK609">
            <v>-44.75</v>
          </cell>
          <cell r="CL609">
            <v>-11</v>
          </cell>
          <cell r="CM609">
            <v>-8.8499999999767169</v>
          </cell>
          <cell r="CN609">
            <v>-86.799999999930151</v>
          </cell>
          <cell r="CO609">
            <v>-271.85000000009313</v>
          </cell>
          <cell r="CP609">
            <v>-94.269999999960419</v>
          </cell>
          <cell r="CQ609">
            <v>-11.900000000023283</v>
          </cell>
          <cell r="CR609">
            <v>-1231.390000000596</v>
          </cell>
          <cell r="CS609">
            <v>-43.599999999976717</v>
          </cell>
          <cell r="CT609">
            <v>-92.525000000023283</v>
          </cell>
          <cell r="CU609">
            <v>-172.75</v>
          </cell>
          <cell r="CV609">
            <v>-52.924999999988358</v>
          </cell>
          <cell r="CW609">
            <v>0</v>
          </cell>
          <cell r="CX609">
            <v>-78.049999999930151</v>
          </cell>
          <cell r="CY609">
            <v>-55.28000000002794</v>
          </cell>
          <cell r="CZ609">
            <v>-107.40000000002328</v>
          </cell>
          <cell r="DA609">
            <v>-239.15000000002328</v>
          </cell>
          <cell r="DB609">
            <v>-121.13000000000466</v>
          </cell>
          <cell r="DC609">
            <v>-268.5800000000163</v>
          </cell>
          <cell r="DD609">
            <v>0</v>
          </cell>
          <cell r="DE609">
            <v>-804.6849999986589</v>
          </cell>
          <cell r="DF609">
            <v>0</v>
          </cell>
          <cell r="DG609">
            <v>-17.5</v>
          </cell>
          <cell r="DH609">
            <v>-37.71999999997206</v>
          </cell>
          <cell r="DI609">
            <v>0</v>
          </cell>
          <cell r="DJ609">
            <v>0</v>
          </cell>
          <cell r="DK609">
            <v>-40.75</v>
          </cell>
          <cell r="DL609">
            <v>-57.09499999997206</v>
          </cell>
          <cell r="DM609">
            <v>-97.850000000093132</v>
          </cell>
          <cell r="DN609">
            <v>-187.69999999995343</v>
          </cell>
          <cell r="DO609">
            <v>-184</v>
          </cell>
          <cell r="DP609">
            <v>-182.06999999994878</v>
          </cell>
          <cell r="DQ609">
            <v>0</v>
          </cell>
          <cell r="DR609">
            <v>-435.36999999918044</v>
          </cell>
          <cell r="DS609">
            <v>-30.799999999988358</v>
          </cell>
          <cell r="DT609">
            <v>-77.575000000011642</v>
          </cell>
          <cell r="DU609">
            <v>-43.549999999988358</v>
          </cell>
          <cell r="DV609">
            <v>-14.300000000046566</v>
          </cell>
          <cell r="DW609">
            <v>0</v>
          </cell>
          <cell r="DX609">
            <v>-17.900000000023283</v>
          </cell>
          <cell r="DY609">
            <v>-17.449999999953434</v>
          </cell>
          <cell r="DZ609">
            <v>-24</v>
          </cell>
          <cell r="EA609">
            <v>-39.950000000069849</v>
          </cell>
          <cell r="EB609">
            <v>-81.199999999953434</v>
          </cell>
          <cell r="EC609">
            <v>-80.924999999988358</v>
          </cell>
          <cell r="ED609">
            <v>-7.7199999999720603</v>
          </cell>
        </row>
        <row r="610">
          <cell r="F610">
            <v>-162.39999999990687</v>
          </cell>
          <cell r="G610">
            <v>-316.06000000005588</v>
          </cell>
          <cell r="H610">
            <v>-634.62000000011176</v>
          </cell>
          <cell r="I610">
            <v>-103.30000000004657</v>
          </cell>
          <cell r="J610">
            <v>-296.86000000010245</v>
          </cell>
          <cell r="K610">
            <v>-489.70000000018626</v>
          </cell>
          <cell r="L610">
            <v>-117.5</v>
          </cell>
          <cell r="M610">
            <v>-1309</v>
          </cell>
          <cell r="N610">
            <v>-82</v>
          </cell>
          <cell r="O610">
            <v>-868.29999999981374</v>
          </cell>
          <cell r="P610">
            <v>-670.89999999990687</v>
          </cell>
          <cell r="Q610">
            <v>-1093.4000000003725</v>
          </cell>
          <cell r="R610">
            <v>-7311.5599999986589</v>
          </cell>
          <cell r="S610">
            <v>-1259.4000000003725</v>
          </cell>
          <cell r="T610">
            <v>-489.96000000007916</v>
          </cell>
          <cell r="U610">
            <v>-41.900000000139698</v>
          </cell>
          <cell r="V610">
            <v>-231.30000000004657</v>
          </cell>
          <cell r="W610">
            <v>-642.39999999990687</v>
          </cell>
          <cell r="X610">
            <v>-1104</v>
          </cell>
          <cell r="Y610">
            <v>-122.5</v>
          </cell>
          <cell r="Z610">
            <v>-79.400000000372529</v>
          </cell>
          <cell r="AA610">
            <v>-12.599999999627471</v>
          </cell>
          <cell r="AB610">
            <v>-957.29999999981374</v>
          </cell>
          <cell r="AC610">
            <v>-984.59999999962747</v>
          </cell>
          <cell r="AD610">
            <v>-1386.2000000001863</v>
          </cell>
          <cell r="AE610">
            <v>-12444.30000000447</v>
          </cell>
          <cell r="AF610">
            <v>-1824</v>
          </cell>
          <cell r="AG610">
            <v>-1166.6000000000931</v>
          </cell>
          <cell r="AH610">
            <v>-880.30000000004657</v>
          </cell>
          <cell r="AI610">
            <v>-115.89999999990687</v>
          </cell>
          <cell r="AJ610">
            <v>-404.5</v>
          </cell>
          <cell r="AK610">
            <v>-509</v>
          </cell>
          <cell r="AL610">
            <v>-477.5</v>
          </cell>
          <cell r="AM610">
            <v>-1056</v>
          </cell>
          <cell r="AN610">
            <v>-1834.7999999998137</v>
          </cell>
          <cell r="AO610">
            <v>-1419.1000000000931</v>
          </cell>
          <cell r="AP610">
            <v>-1366</v>
          </cell>
          <cell r="AQ610">
            <v>-1390.5999999996275</v>
          </cell>
          <cell r="AR610">
            <v>-1816.3000000007451</v>
          </cell>
          <cell r="AS610">
            <v>-56.5</v>
          </cell>
          <cell r="AT610">
            <v>0</v>
          </cell>
          <cell r="AU610">
            <v>-32.299999999813735</v>
          </cell>
          <cell r="AV610">
            <v>-105.70000000018626</v>
          </cell>
          <cell r="AW610">
            <v>-258</v>
          </cell>
          <cell r="AX610">
            <v>-161.5</v>
          </cell>
          <cell r="AY610">
            <v>-176.29999999981374</v>
          </cell>
          <cell r="AZ610">
            <v>-14.200000000186265</v>
          </cell>
          <cell r="BA610">
            <v>-125</v>
          </cell>
          <cell r="BB610">
            <v>-456.79999999981374</v>
          </cell>
          <cell r="BC610">
            <v>-359.5</v>
          </cell>
          <cell r="BD610">
            <v>-70.5</v>
          </cell>
          <cell r="BE610">
            <v>-2857.3000000007451</v>
          </cell>
          <cell r="BF610">
            <v>-51.700000000186265</v>
          </cell>
          <cell r="BG610">
            <v>-187.29999999981374</v>
          </cell>
          <cell r="BH610">
            <v>-73</v>
          </cell>
          <cell r="BI610">
            <v>-39.599999999860302</v>
          </cell>
          <cell r="BJ610">
            <v>-928.30000000004657</v>
          </cell>
          <cell r="BK610">
            <v>-208.70000000018626</v>
          </cell>
          <cell r="BL610">
            <v>-107.20000000018626</v>
          </cell>
          <cell r="BM610">
            <v>-90</v>
          </cell>
          <cell r="BN610">
            <v>-106.29999999981374</v>
          </cell>
          <cell r="BO610">
            <v>-324</v>
          </cell>
          <cell r="BP610">
            <v>-132.5</v>
          </cell>
          <cell r="BQ610">
            <v>-608.70000000018626</v>
          </cell>
          <cell r="BR610">
            <v>-4894.6999999992549</v>
          </cell>
          <cell r="BS610">
            <v>-95</v>
          </cell>
          <cell r="BT610">
            <v>-101.20000000018626</v>
          </cell>
          <cell r="BU610">
            <v>-84.799999999813735</v>
          </cell>
          <cell r="BV610">
            <v>-0.60000000009313226</v>
          </cell>
          <cell r="BW610">
            <v>-888.5999999998603</v>
          </cell>
          <cell r="BX610">
            <v>-225.79999999981374</v>
          </cell>
          <cell r="BY610">
            <v>-21.400000000372529</v>
          </cell>
          <cell r="BZ610">
            <v>-148.59999999962747</v>
          </cell>
          <cell r="CA610">
            <v>-496.20000000018626</v>
          </cell>
          <cell r="CB610">
            <v>-885.20000000018626</v>
          </cell>
          <cell r="CC610">
            <v>-932</v>
          </cell>
          <cell r="CD610">
            <v>-1015.2999999998137</v>
          </cell>
          <cell r="CE610">
            <v>-36806.39999999851</v>
          </cell>
          <cell r="CF610">
            <v>-1500.5</v>
          </cell>
          <cell r="CG610">
            <v>-917.10000000009313</v>
          </cell>
          <cell r="CH610">
            <v>-619.70000000018626</v>
          </cell>
          <cell r="CI610">
            <v>-519.70000000018626</v>
          </cell>
          <cell r="CJ610">
            <v>-963.70000000018626</v>
          </cell>
          <cell r="CK610">
            <v>-662</v>
          </cell>
          <cell r="CL610">
            <v>-345</v>
          </cell>
          <cell r="CM610">
            <v>-1200.4000000003725</v>
          </cell>
          <cell r="CN610">
            <v>-26713.899999999907</v>
          </cell>
          <cell r="CO610">
            <v>-1056.2999999998137</v>
          </cell>
          <cell r="CP610">
            <v>-1161.9000000003725</v>
          </cell>
          <cell r="CQ610">
            <v>-1146.2000000001863</v>
          </cell>
          <cell r="CR610">
            <v>-11275.400000002235</v>
          </cell>
          <cell r="CS610">
            <v>-1000.2999999998137</v>
          </cell>
          <cell r="CT610">
            <v>-538.20000000018626</v>
          </cell>
          <cell r="CU610">
            <v>-826.60000000009313</v>
          </cell>
          <cell r="CV610">
            <v>-691.10000000009313</v>
          </cell>
          <cell r="CW610">
            <v>-164.39999999990687</v>
          </cell>
          <cell r="CX610">
            <v>-1360.1000000000931</v>
          </cell>
          <cell r="CY610">
            <v>-1196.5999999996275</v>
          </cell>
          <cell r="CZ610">
            <v>-1436</v>
          </cell>
          <cell r="DA610">
            <v>-1594.3000000002794</v>
          </cell>
          <cell r="DB610">
            <v>-921.80000000004657</v>
          </cell>
          <cell r="DC610">
            <v>-740.10000000009313</v>
          </cell>
          <cell r="DD610">
            <v>-805.89999999990687</v>
          </cell>
          <cell r="DE610">
            <v>-11840.10000000149</v>
          </cell>
          <cell r="DF610">
            <v>-760.39999999990687</v>
          </cell>
          <cell r="DG610">
            <v>-486.4000000001397</v>
          </cell>
          <cell r="DH610">
            <v>-1083.4000000003725</v>
          </cell>
          <cell r="DI610">
            <v>-565.5</v>
          </cell>
          <cell r="DJ610">
            <v>-162.89999999990687</v>
          </cell>
          <cell r="DK610">
            <v>-803.40000000037253</v>
          </cell>
          <cell r="DL610">
            <v>-1062.2999999998137</v>
          </cell>
          <cell r="DM610">
            <v>-2152.5999999996275</v>
          </cell>
          <cell r="DN610">
            <v>-1770.7999999998137</v>
          </cell>
          <cell r="DO610">
            <v>-1461.7000000001863</v>
          </cell>
          <cell r="DP610">
            <v>-731.70000000018626</v>
          </cell>
          <cell r="DQ610">
            <v>-799</v>
          </cell>
          <cell r="DR610">
            <v>-5737.0000000037253</v>
          </cell>
          <cell r="DS610">
            <v>-566.79999999981374</v>
          </cell>
          <cell r="DT610">
            <v>3559.3999999999069</v>
          </cell>
          <cell r="DU610">
            <v>-569.80000000004657</v>
          </cell>
          <cell r="DV610">
            <v>-369.89999999990687</v>
          </cell>
          <cell r="DW610">
            <v>-1254.0999999998603</v>
          </cell>
          <cell r="DX610">
            <v>-364.70000000018626</v>
          </cell>
          <cell r="DY610">
            <v>-892.70000000018626</v>
          </cell>
          <cell r="DZ610">
            <v>-1180.7999999998137</v>
          </cell>
          <cell r="EA610">
            <v>-1360.2999999998137</v>
          </cell>
          <cell r="EB610">
            <v>-983.29999999981374</v>
          </cell>
          <cell r="EC610">
            <v>-835.60000000009313</v>
          </cell>
          <cell r="ED610">
            <v>-918.40000000037253</v>
          </cell>
        </row>
        <row r="611">
          <cell r="F611">
            <v>-43.5</v>
          </cell>
          <cell r="G611">
            <v>-106.69999999995343</v>
          </cell>
          <cell r="H611">
            <v>-51.205000000074506</v>
          </cell>
          <cell r="I611">
            <v>-292.5</v>
          </cell>
          <cell r="J611">
            <v>-477.85000000009313</v>
          </cell>
          <cell r="K611">
            <v>-959.8699999996461</v>
          </cell>
          <cell r="L611">
            <v>-967.57500000018626</v>
          </cell>
          <cell r="M611">
            <v>-920.31000000005588</v>
          </cell>
          <cell r="N611">
            <v>-1524.2760000000708</v>
          </cell>
          <cell r="O611">
            <v>-841.60000000009313</v>
          </cell>
          <cell r="P611">
            <v>-161.5999999998603</v>
          </cell>
          <cell r="Q611">
            <v>-678.20000000018626</v>
          </cell>
          <cell r="R611">
            <v>-8804.7389999963343</v>
          </cell>
          <cell r="S611">
            <v>-156.80000000004657</v>
          </cell>
          <cell r="T611">
            <v>-117.30000000004657</v>
          </cell>
          <cell r="U611">
            <v>-752.26000000000931</v>
          </cell>
          <cell r="V611">
            <v>-509.5</v>
          </cell>
          <cell r="W611">
            <v>-300.44500000006519</v>
          </cell>
          <cell r="X611">
            <v>-587</v>
          </cell>
          <cell r="Y611">
            <v>-270</v>
          </cell>
          <cell r="Z611">
            <v>-1023.7999999998137</v>
          </cell>
          <cell r="AA611">
            <v>-1362.8339999997988</v>
          </cell>
          <cell r="AB611">
            <v>-1415.7999999998137</v>
          </cell>
          <cell r="AC611">
            <v>-1529.3999999999069</v>
          </cell>
          <cell r="AD611">
            <v>-779.60000000009313</v>
          </cell>
          <cell r="AE611">
            <v>-8943.730000000447</v>
          </cell>
          <cell r="AF611">
            <v>-528</v>
          </cell>
          <cell r="AG611">
            <v>-252.29999999981374</v>
          </cell>
          <cell r="AH611">
            <v>-460.69999999995343</v>
          </cell>
          <cell r="AI611">
            <v>-178.5</v>
          </cell>
          <cell r="AJ611">
            <v>-679.97999999998137</v>
          </cell>
          <cell r="AK611">
            <v>-622.19999999995343</v>
          </cell>
          <cell r="AL611">
            <v>-776</v>
          </cell>
          <cell r="AM611">
            <v>-1883.25</v>
          </cell>
          <cell r="AN611">
            <v>-1745.5999999996275</v>
          </cell>
          <cell r="AO611">
            <v>-542.5</v>
          </cell>
          <cell r="AP611">
            <v>-700.30000000004657</v>
          </cell>
          <cell r="AQ611">
            <v>-574.40000000037253</v>
          </cell>
          <cell r="AR611">
            <v>-13963.315000005066</v>
          </cell>
          <cell r="AS611">
            <v>-1508.7000000001863</v>
          </cell>
          <cell r="AT611">
            <v>-1025.7999999998137</v>
          </cell>
          <cell r="AU611">
            <v>-698</v>
          </cell>
          <cell r="AV611">
            <v>-576.10499999998137</v>
          </cell>
          <cell r="AW611">
            <v>-441.5</v>
          </cell>
          <cell r="AX611">
            <v>-303.79999999981374</v>
          </cell>
          <cell r="AY611">
            <v>-144.29999999981374</v>
          </cell>
          <cell r="AZ611">
            <v>-96.720000000204891</v>
          </cell>
          <cell r="BA611">
            <v>-666.99000000022352</v>
          </cell>
          <cell r="BB611">
            <v>-1555.7999999998137</v>
          </cell>
          <cell r="BC611">
            <v>-5718.8999999999069</v>
          </cell>
          <cell r="BD611">
            <v>-1226.7000000001863</v>
          </cell>
          <cell r="BE611">
            <v>-9161.7000000067055</v>
          </cell>
          <cell r="BF611">
            <v>-779.60000000009313</v>
          </cell>
          <cell r="BG611">
            <v>-828.39999999990687</v>
          </cell>
          <cell r="BH611">
            <v>-540</v>
          </cell>
          <cell r="BI611">
            <v>-324.5</v>
          </cell>
          <cell r="BJ611">
            <v>-1325.6999999999534</v>
          </cell>
          <cell r="BK611">
            <v>-536</v>
          </cell>
          <cell r="BL611">
            <v>-14.5</v>
          </cell>
          <cell r="BM611">
            <v>-328.70000000018626</v>
          </cell>
          <cell r="BN611">
            <v>-723.40000000037253</v>
          </cell>
          <cell r="BO611">
            <v>-504.20000000018626</v>
          </cell>
          <cell r="BP611">
            <v>-1691.5</v>
          </cell>
          <cell r="BQ611">
            <v>-1565.2000000001863</v>
          </cell>
          <cell r="BR611">
            <v>-11637.510000001639</v>
          </cell>
          <cell r="BS611">
            <v>-454.39999999990687</v>
          </cell>
          <cell r="BT611">
            <v>-430.70000000018626</v>
          </cell>
          <cell r="BU611">
            <v>-960.20000000018626</v>
          </cell>
          <cell r="BV611">
            <v>-653.69999999995343</v>
          </cell>
          <cell r="BW611">
            <v>-647.10000000009313</v>
          </cell>
          <cell r="BX611">
            <v>-839.5</v>
          </cell>
          <cell r="BY611">
            <v>-1718</v>
          </cell>
          <cell r="BZ611">
            <v>-1966.4099999996834</v>
          </cell>
          <cell r="CA611">
            <v>-1678</v>
          </cell>
          <cell r="CB611">
            <v>-772.30000000004657</v>
          </cell>
          <cell r="CC611">
            <v>-1067.2000000001863</v>
          </cell>
          <cell r="CD611">
            <v>-450</v>
          </cell>
          <cell r="CE611">
            <v>-5677.4049999974668</v>
          </cell>
          <cell r="CF611">
            <v>-356.2640000001993</v>
          </cell>
          <cell r="CG611">
            <v>-189.79999999981374</v>
          </cell>
          <cell r="CH611">
            <v>-385.80000000004657</v>
          </cell>
          <cell r="CI611">
            <v>-854.5</v>
          </cell>
          <cell r="CJ611">
            <v>-181.5</v>
          </cell>
          <cell r="CK611">
            <v>-1541.6999999999534</v>
          </cell>
          <cell r="CL611">
            <v>-639.4000000001397</v>
          </cell>
          <cell r="CM611">
            <v>-348.83000000007451</v>
          </cell>
          <cell r="CN611">
            <v>-734.21099999989383</v>
          </cell>
          <cell r="CO611">
            <v>-156.5</v>
          </cell>
          <cell r="CP611">
            <v>-105.10000000009313</v>
          </cell>
          <cell r="CQ611">
            <v>-183.79999999981374</v>
          </cell>
          <cell r="CR611">
            <v>1098.2589999958873</v>
          </cell>
          <cell r="CS611">
            <v>-97.5</v>
          </cell>
          <cell r="CT611">
            <v>-30</v>
          </cell>
          <cell r="CU611">
            <v>-18.800000000046566</v>
          </cell>
          <cell r="CV611">
            <v>-394.5</v>
          </cell>
          <cell r="CW611">
            <v>-74.5</v>
          </cell>
          <cell r="CX611">
            <v>-6</v>
          </cell>
          <cell r="CY611">
            <v>-184.80000000004657</v>
          </cell>
          <cell r="CZ611">
            <v>-69.505999999819323</v>
          </cell>
          <cell r="DA611">
            <v>-187.80000000004657</v>
          </cell>
          <cell r="DB611">
            <v>-116.5</v>
          </cell>
          <cell r="DC611">
            <v>-86.600000000093132</v>
          </cell>
          <cell r="DD611">
            <v>2364.7649999998976</v>
          </cell>
          <cell r="DE611">
            <v>-1922.8849999979138</v>
          </cell>
          <cell r="DF611">
            <v>-131.0999999998603</v>
          </cell>
          <cell r="DG611">
            <v>-37.599999999860302</v>
          </cell>
          <cell r="DH611">
            <v>-60</v>
          </cell>
          <cell r="DI611">
            <v>-463.39999999990687</v>
          </cell>
          <cell r="DJ611">
            <v>-130.69999999995343</v>
          </cell>
          <cell r="DK611">
            <v>-78.199999999953434</v>
          </cell>
          <cell r="DL611">
            <v>-213.30000000004657</v>
          </cell>
          <cell r="DM611">
            <v>-210.90999999968335</v>
          </cell>
          <cell r="DN611">
            <v>-39.300000000046566</v>
          </cell>
          <cell r="DO611">
            <v>-58.100000000093132</v>
          </cell>
          <cell r="DP611">
            <v>-105.29999999981374</v>
          </cell>
          <cell r="DQ611">
            <v>-394.97500000009313</v>
          </cell>
          <cell r="DR611">
            <v>-41938.476999998093</v>
          </cell>
          <cell r="DS611">
            <v>-204.94999999995343</v>
          </cell>
          <cell r="DT611">
            <v>-38221.364999999991</v>
          </cell>
          <cell r="DU611">
            <v>-259.89999999990687</v>
          </cell>
          <cell r="DV611">
            <v>-109.30099999997765</v>
          </cell>
          <cell r="DW611">
            <v>-101.69999999995343</v>
          </cell>
          <cell r="DX611">
            <v>-223.62999999988824</v>
          </cell>
          <cell r="DY611">
            <v>-297.71000000019558</v>
          </cell>
          <cell r="DZ611">
            <v>-900.60999999986961</v>
          </cell>
          <cell r="EA611">
            <v>-461.22099999990314</v>
          </cell>
          <cell r="EB611">
            <v>-382.26000000000931</v>
          </cell>
          <cell r="EC611">
            <v>-474.80000000004657</v>
          </cell>
          <cell r="ED611">
            <v>-301.03000000002794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3">
          <cell r="A623" t="str">
            <v>Burn Rate (MMBtu/MWh)</v>
          </cell>
        </row>
        <row r="624">
          <cell r="F624">
            <v>1E-3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1E-3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1E-3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1E-3</v>
          </cell>
          <cell r="AF625">
            <v>1E-3</v>
          </cell>
          <cell r="AG625">
            <v>1E-3</v>
          </cell>
          <cell r="AH625">
            <v>1E-3</v>
          </cell>
          <cell r="AI625">
            <v>2E-3</v>
          </cell>
          <cell r="AJ625">
            <v>1E-3</v>
          </cell>
          <cell r="AK625">
            <v>2E-3</v>
          </cell>
          <cell r="AL625">
            <v>0</v>
          </cell>
          <cell r="AM625">
            <v>0</v>
          </cell>
          <cell r="AN625">
            <v>0</v>
          </cell>
          <cell r="AO625">
            <v>1E-3</v>
          </cell>
          <cell r="AP625">
            <v>1E-3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1E-3</v>
          </cell>
          <cell r="BD626">
            <v>1E-3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1E-3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1E-3</v>
          </cell>
          <cell r="AN628">
            <v>0</v>
          </cell>
          <cell r="AO628">
            <v>0</v>
          </cell>
          <cell r="AP628">
            <v>1E-3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1E-3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1E-3</v>
          </cell>
          <cell r="I629">
            <v>1E-3</v>
          </cell>
          <cell r="J629">
            <v>1E-3</v>
          </cell>
          <cell r="K629">
            <v>1E-3</v>
          </cell>
          <cell r="L629">
            <v>1E-3</v>
          </cell>
          <cell r="M629">
            <v>1E-3</v>
          </cell>
          <cell r="N629">
            <v>1E-3</v>
          </cell>
          <cell r="O629">
            <v>1E-3</v>
          </cell>
          <cell r="P629">
            <v>1E-3</v>
          </cell>
          <cell r="Q629">
            <v>0</v>
          </cell>
          <cell r="R629">
            <v>1E-3</v>
          </cell>
          <cell r="S629">
            <v>1E-3</v>
          </cell>
          <cell r="T629">
            <v>1E-3</v>
          </cell>
          <cell r="U629">
            <v>1E-3</v>
          </cell>
          <cell r="V629">
            <v>1E-3</v>
          </cell>
          <cell r="W629">
            <v>1E-3</v>
          </cell>
          <cell r="X629">
            <v>0</v>
          </cell>
          <cell r="Y629">
            <v>1E-3</v>
          </cell>
          <cell r="Z629">
            <v>1E-3</v>
          </cell>
          <cell r="AA629">
            <v>1E-3</v>
          </cell>
          <cell r="AB629">
            <v>1E-3</v>
          </cell>
          <cell r="AC629">
            <v>1E-3</v>
          </cell>
          <cell r="AD629">
            <v>1E-3</v>
          </cell>
          <cell r="AE629">
            <v>1E-3</v>
          </cell>
          <cell r="AF629">
            <v>1E-3</v>
          </cell>
          <cell r="AG629">
            <v>1E-3</v>
          </cell>
          <cell r="AH629">
            <v>1E-3</v>
          </cell>
          <cell r="AI629">
            <v>1E-3</v>
          </cell>
          <cell r="AJ629">
            <v>0</v>
          </cell>
          <cell r="AK629">
            <v>0</v>
          </cell>
          <cell r="AL629">
            <v>1E-3</v>
          </cell>
          <cell r="AM629">
            <v>1E-3</v>
          </cell>
          <cell r="AN629">
            <v>1E-3</v>
          </cell>
          <cell r="AO629">
            <v>1E-3</v>
          </cell>
          <cell r="AP629">
            <v>1E-3</v>
          </cell>
          <cell r="AQ629">
            <v>1E-3</v>
          </cell>
          <cell r="AR629">
            <v>1E-3</v>
          </cell>
          <cell r="AS629">
            <v>1E-3</v>
          </cell>
          <cell r="AT629">
            <v>1E-3</v>
          </cell>
          <cell r="AU629">
            <v>1E-3</v>
          </cell>
          <cell r="AV629">
            <v>0</v>
          </cell>
          <cell r="AW629">
            <v>0</v>
          </cell>
          <cell r="AX629">
            <v>1E-3</v>
          </cell>
          <cell r="AY629">
            <v>1E-3</v>
          </cell>
          <cell r="AZ629">
            <v>1E-3</v>
          </cell>
          <cell r="BA629">
            <v>1E-3</v>
          </cell>
          <cell r="BB629">
            <v>1E-3</v>
          </cell>
          <cell r="BC629">
            <v>1E-3</v>
          </cell>
          <cell r="BD629">
            <v>1E-3</v>
          </cell>
          <cell r="BE629">
            <v>1E-3</v>
          </cell>
          <cell r="BF629">
            <v>1E-3</v>
          </cell>
          <cell r="BG629">
            <v>1E-3</v>
          </cell>
          <cell r="BH629">
            <v>1E-3</v>
          </cell>
          <cell r="BI629">
            <v>1E-3</v>
          </cell>
          <cell r="BJ629">
            <v>0</v>
          </cell>
          <cell r="BK629">
            <v>1E-3</v>
          </cell>
          <cell r="BL629">
            <v>1E-3</v>
          </cell>
          <cell r="BM629">
            <v>1E-3</v>
          </cell>
          <cell r="BN629">
            <v>1E-3</v>
          </cell>
          <cell r="BO629">
            <v>1E-3</v>
          </cell>
          <cell r="BP629">
            <v>1E-3</v>
          </cell>
          <cell r="BQ629">
            <v>1E-3</v>
          </cell>
          <cell r="BR629">
            <v>1E-3</v>
          </cell>
          <cell r="BS629">
            <v>1E-3</v>
          </cell>
          <cell r="BT629">
            <v>1E-3</v>
          </cell>
          <cell r="BU629">
            <v>1E-3</v>
          </cell>
          <cell r="BV629">
            <v>1E-3</v>
          </cell>
          <cell r="BW629">
            <v>0</v>
          </cell>
          <cell r="BX629">
            <v>1E-3</v>
          </cell>
          <cell r="BY629">
            <v>1E-3</v>
          </cell>
          <cell r="BZ629">
            <v>1E-3</v>
          </cell>
          <cell r="CA629">
            <v>2E-3</v>
          </cell>
          <cell r="CB629">
            <v>1E-3</v>
          </cell>
          <cell r="CC629">
            <v>1E-3</v>
          </cell>
          <cell r="CD629">
            <v>1E-3</v>
          </cell>
          <cell r="CE629">
            <v>1E-3</v>
          </cell>
          <cell r="CF629">
            <v>1E-3</v>
          </cell>
          <cell r="CG629">
            <v>1E-3</v>
          </cell>
          <cell r="CH629">
            <v>1E-3</v>
          </cell>
          <cell r="CI629">
            <v>1E-3</v>
          </cell>
          <cell r="CJ629">
            <v>0</v>
          </cell>
          <cell r="CK629">
            <v>1E-3</v>
          </cell>
          <cell r="CL629">
            <v>1E-3</v>
          </cell>
          <cell r="CM629">
            <v>1E-3</v>
          </cell>
          <cell r="CN629">
            <v>0</v>
          </cell>
          <cell r="CO629">
            <v>1E-3</v>
          </cell>
          <cell r="CP629">
            <v>1E-3</v>
          </cell>
          <cell r="CQ629">
            <v>1E-3</v>
          </cell>
          <cell r="CR629">
            <v>1E-3</v>
          </cell>
          <cell r="CS629">
            <v>1E-3</v>
          </cell>
          <cell r="CT629">
            <v>1E-3</v>
          </cell>
          <cell r="CU629">
            <v>1E-3</v>
          </cell>
          <cell r="CV629">
            <v>1E-3</v>
          </cell>
          <cell r="CW629">
            <v>0</v>
          </cell>
          <cell r="CX629">
            <v>1E-3</v>
          </cell>
          <cell r="CY629">
            <v>1E-3</v>
          </cell>
          <cell r="CZ629">
            <v>1E-3</v>
          </cell>
          <cell r="DA629">
            <v>1E-3</v>
          </cell>
          <cell r="DB629">
            <v>1E-3</v>
          </cell>
          <cell r="DC629">
            <v>1E-3</v>
          </cell>
          <cell r="DD629">
            <v>1E-3</v>
          </cell>
          <cell r="DE629">
            <v>1E-3</v>
          </cell>
          <cell r="DF629">
            <v>1E-3</v>
          </cell>
          <cell r="DG629">
            <v>1E-3</v>
          </cell>
          <cell r="DH629">
            <v>1E-3</v>
          </cell>
          <cell r="DI629">
            <v>1E-3</v>
          </cell>
          <cell r="DJ629">
            <v>0</v>
          </cell>
          <cell r="DK629">
            <v>1E-3</v>
          </cell>
          <cell r="DL629">
            <v>1E-3</v>
          </cell>
          <cell r="DM629">
            <v>1E-3</v>
          </cell>
          <cell r="DN629">
            <v>1E-3</v>
          </cell>
          <cell r="DO629">
            <v>1E-3</v>
          </cell>
          <cell r="DP629">
            <v>1E-3</v>
          </cell>
          <cell r="DQ629">
            <v>1E-3</v>
          </cell>
          <cell r="DR629">
            <v>1E-3</v>
          </cell>
          <cell r="DS629">
            <v>1E-3</v>
          </cell>
          <cell r="DT629">
            <v>-1E-3</v>
          </cell>
          <cell r="DU629">
            <v>1E-3</v>
          </cell>
          <cell r="DV629">
            <v>1E-3</v>
          </cell>
          <cell r="DW629">
            <v>0</v>
          </cell>
          <cell r="DX629">
            <v>1E-3</v>
          </cell>
          <cell r="DY629">
            <v>0</v>
          </cell>
          <cell r="DZ629">
            <v>0</v>
          </cell>
          <cell r="EA629">
            <v>1E-3</v>
          </cell>
          <cell r="EB629">
            <v>1E-3</v>
          </cell>
          <cell r="EC629">
            <v>1E-3</v>
          </cell>
          <cell r="ED629">
            <v>1E-3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1E-3</v>
          </cell>
          <cell r="AP630">
            <v>0</v>
          </cell>
          <cell r="AQ630">
            <v>0</v>
          </cell>
          <cell r="AR630">
            <v>3.0000000000000001E-3</v>
          </cell>
          <cell r="AS630">
            <v>2E-3</v>
          </cell>
          <cell r="AT630">
            <v>2E-3</v>
          </cell>
          <cell r="AU630">
            <v>3.0000000000000001E-3</v>
          </cell>
          <cell r="AV630">
            <v>2E-3</v>
          </cell>
          <cell r="AW630">
            <v>2E-3</v>
          </cell>
          <cell r="AX630">
            <v>3.0000000000000001E-3</v>
          </cell>
          <cell r="AY630">
            <v>2E-3</v>
          </cell>
          <cell r="AZ630">
            <v>3.0000000000000001E-3</v>
          </cell>
          <cell r="BA630">
            <v>4.0000000000000001E-3</v>
          </cell>
          <cell r="BB630">
            <v>3.0000000000000001E-3</v>
          </cell>
          <cell r="BC630">
            <v>2E-3</v>
          </cell>
          <cell r="BD630">
            <v>2E-3</v>
          </cell>
          <cell r="BE630">
            <v>3.0000000000000001E-3</v>
          </cell>
          <cell r="BF630">
            <v>3.0000000000000001E-3</v>
          </cell>
          <cell r="BG630">
            <v>2E-3</v>
          </cell>
          <cell r="BH630">
            <v>3.0000000000000001E-3</v>
          </cell>
          <cell r="BI630">
            <v>3.0000000000000001E-3</v>
          </cell>
          <cell r="BJ630">
            <v>1E-3</v>
          </cell>
          <cell r="BK630">
            <v>4.0000000000000001E-3</v>
          </cell>
          <cell r="BL630">
            <v>2E-3</v>
          </cell>
          <cell r="BM630">
            <v>4.0000000000000001E-3</v>
          </cell>
          <cell r="BN630">
            <v>5.0000000000000001E-3</v>
          </cell>
          <cell r="BO630">
            <v>2E-3</v>
          </cell>
          <cell r="BP630">
            <v>3.0000000000000001E-3</v>
          </cell>
          <cell r="BQ630">
            <v>2E-3</v>
          </cell>
          <cell r="BR630">
            <v>2E-3</v>
          </cell>
          <cell r="BS630">
            <v>2E-3</v>
          </cell>
          <cell r="BT630">
            <v>2E-3</v>
          </cell>
          <cell r="BU630">
            <v>2E-3</v>
          </cell>
          <cell r="BV630">
            <v>2E-3</v>
          </cell>
          <cell r="BW630">
            <v>1E-3</v>
          </cell>
          <cell r="BX630">
            <v>4.0000000000000001E-3</v>
          </cell>
          <cell r="BY630">
            <v>1E-3</v>
          </cell>
          <cell r="BZ630">
            <v>2E-3</v>
          </cell>
          <cell r="CA630">
            <v>3.0000000000000001E-3</v>
          </cell>
          <cell r="CB630">
            <v>2E-3</v>
          </cell>
          <cell r="CC630">
            <v>3.0000000000000001E-3</v>
          </cell>
          <cell r="CD630">
            <v>1E-3</v>
          </cell>
          <cell r="CE630">
            <v>1E-3</v>
          </cell>
          <cell r="CF630">
            <v>1E-3</v>
          </cell>
          <cell r="CG630">
            <v>1E-3</v>
          </cell>
          <cell r="CH630">
            <v>2E-3</v>
          </cell>
          <cell r="CI630">
            <v>2E-3</v>
          </cell>
          <cell r="CJ630">
            <v>2E-3</v>
          </cell>
          <cell r="CK630">
            <v>3.0000000000000001E-3</v>
          </cell>
          <cell r="CL630">
            <v>1E-3</v>
          </cell>
          <cell r="CM630">
            <v>1E-3</v>
          </cell>
          <cell r="CN630">
            <v>-2E-3</v>
          </cell>
          <cell r="CO630">
            <v>2E-3</v>
          </cell>
          <cell r="CP630">
            <v>1E-3</v>
          </cell>
          <cell r="CQ630">
            <v>1E-3</v>
          </cell>
          <cell r="CR630">
            <v>1E-3</v>
          </cell>
          <cell r="CS630">
            <v>1E-3</v>
          </cell>
          <cell r="CT630">
            <v>1E-3</v>
          </cell>
          <cell r="CU630">
            <v>1E-3</v>
          </cell>
          <cell r="CV630">
            <v>1E-3</v>
          </cell>
          <cell r="CW630">
            <v>2E-3</v>
          </cell>
          <cell r="CX630">
            <v>2E-3</v>
          </cell>
          <cell r="CY630">
            <v>0</v>
          </cell>
          <cell r="CZ630">
            <v>0</v>
          </cell>
          <cell r="DA630">
            <v>1E-3</v>
          </cell>
          <cell r="DB630">
            <v>2E-3</v>
          </cell>
          <cell r="DC630">
            <v>1E-3</v>
          </cell>
          <cell r="DD630">
            <v>1E-3</v>
          </cell>
          <cell r="DE630">
            <v>1E-3</v>
          </cell>
          <cell r="DF630">
            <v>1E-3</v>
          </cell>
          <cell r="DG630">
            <v>1E-3</v>
          </cell>
          <cell r="DH630">
            <v>1E-3</v>
          </cell>
          <cell r="DI630">
            <v>1E-3</v>
          </cell>
          <cell r="DJ630">
            <v>2E-3</v>
          </cell>
          <cell r="DK630">
            <v>2E-3</v>
          </cell>
          <cell r="DL630">
            <v>0</v>
          </cell>
          <cell r="DM630">
            <v>1E-3</v>
          </cell>
          <cell r="DN630">
            <v>1E-3</v>
          </cell>
          <cell r="DO630">
            <v>2E-3</v>
          </cell>
          <cell r="DP630">
            <v>1E-3</v>
          </cell>
          <cell r="DQ630">
            <v>1E-3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1E-3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1E-3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1E-3</v>
          </cell>
          <cell r="L631">
            <v>0</v>
          </cell>
          <cell r="M631">
            <v>0</v>
          </cell>
          <cell r="N631">
            <v>1E-3</v>
          </cell>
          <cell r="O631">
            <v>1E-3</v>
          </cell>
          <cell r="P631">
            <v>0</v>
          </cell>
          <cell r="Q631">
            <v>0</v>
          </cell>
          <cell r="R631">
            <v>1E-3</v>
          </cell>
          <cell r="S631">
            <v>0</v>
          </cell>
          <cell r="T631">
            <v>0</v>
          </cell>
          <cell r="U631">
            <v>1E-3</v>
          </cell>
          <cell r="V631">
            <v>0</v>
          </cell>
          <cell r="W631">
            <v>0</v>
          </cell>
          <cell r="X631">
            <v>1E-3</v>
          </cell>
          <cell r="Y631">
            <v>0</v>
          </cell>
          <cell r="Z631">
            <v>1E-3</v>
          </cell>
          <cell r="AA631">
            <v>1E-3</v>
          </cell>
          <cell r="AB631">
            <v>1E-3</v>
          </cell>
          <cell r="AC631">
            <v>1E-3</v>
          </cell>
          <cell r="AD631">
            <v>1E-3</v>
          </cell>
          <cell r="AE631">
            <v>1E-3</v>
          </cell>
          <cell r="AF631">
            <v>1E-3</v>
          </cell>
          <cell r="AG631">
            <v>1E-3</v>
          </cell>
          <cell r="AH631">
            <v>2E-3</v>
          </cell>
          <cell r="AI631">
            <v>1E-3</v>
          </cell>
          <cell r="AJ631">
            <v>1E-3</v>
          </cell>
          <cell r="AK631">
            <v>1E-3</v>
          </cell>
          <cell r="AL631">
            <v>1E-3</v>
          </cell>
          <cell r="AM631">
            <v>1E-3</v>
          </cell>
          <cell r="AN631">
            <v>2E-3</v>
          </cell>
          <cell r="AO631">
            <v>1E-3</v>
          </cell>
          <cell r="AP631">
            <v>2E-3</v>
          </cell>
          <cell r="AQ631">
            <v>1E-3</v>
          </cell>
          <cell r="AR631">
            <v>0</v>
          </cell>
          <cell r="AS631">
            <v>0</v>
          </cell>
          <cell r="AT631">
            <v>0</v>
          </cell>
          <cell r="AU631">
            <v>1E-3</v>
          </cell>
          <cell r="AV631">
            <v>1E-3</v>
          </cell>
          <cell r="AW631">
            <v>1E-3</v>
          </cell>
          <cell r="AX631">
            <v>0</v>
          </cell>
          <cell r="AY631">
            <v>0</v>
          </cell>
          <cell r="AZ631">
            <v>0</v>
          </cell>
          <cell r="BA631">
            <v>1E-3</v>
          </cell>
          <cell r="BB631">
            <v>1E-3</v>
          </cell>
          <cell r="BC631">
            <v>1E-3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1E-3</v>
          </cell>
          <cell r="BJ631">
            <v>0</v>
          </cell>
          <cell r="BK631">
            <v>1E-3</v>
          </cell>
          <cell r="BL631">
            <v>0</v>
          </cell>
          <cell r="BM631">
            <v>0</v>
          </cell>
          <cell r="BN631">
            <v>1E-3</v>
          </cell>
          <cell r="BO631">
            <v>1E-3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1E-3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1E-3</v>
          </cell>
          <cell r="AS632">
            <v>0</v>
          </cell>
          <cell r="AT632">
            <v>0</v>
          </cell>
          <cell r="AU632">
            <v>1E-3</v>
          </cell>
          <cell r="AV632">
            <v>2E-3</v>
          </cell>
          <cell r="AW632">
            <v>1E-3</v>
          </cell>
          <cell r="AX632">
            <v>1E-3</v>
          </cell>
          <cell r="AY632">
            <v>0</v>
          </cell>
          <cell r="AZ632">
            <v>0</v>
          </cell>
          <cell r="BA632">
            <v>1E-3</v>
          </cell>
          <cell r="BB632">
            <v>2E-3</v>
          </cell>
          <cell r="BC632">
            <v>1E-3</v>
          </cell>
          <cell r="BD632">
            <v>0</v>
          </cell>
          <cell r="BE632">
            <v>1E-3</v>
          </cell>
          <cell r="BF632">
            <v>0</v>
          </cell>
          <cell r="BG632">
            <v>1E-3</v>
          </cell>
          <cell r="BH632">
            <v>0</v>
          </cell>
          <cell r="BI632">
            <v>1E-3</v>
          </cell>
          <cell r="BJ632">
            <v>3.0000000000000001E-3</v>
          </cell>
          <cell r="BK632">
            <v>1E-3</v>
          </cell>
          <cell r="BL632">
            <v>0</v>
          </cell>
          <cell r="BM632">
            <v>0</v>
          </cell>
          <cell r="BN632">
            <v>1E-3</v>
          </cell>
          <cell r="BO632">
            <v>2E-3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1E-3</v>
          </cell>
          <cell r="BU632">
            <v>1E-3</v>
          </cell>
          <cell r="BV632">
            <v>1E-3</v>
          </cell>
          <cell r="BW632">
            <v>2E-3</v>
          </cell>
          <cell r="BX632">
            <v>1E-3</v>
          </cell>
          <cell r="BY632">
            <v>0</v>
          </cell>
          <cell r="BZ632">
            <v>0</v>
          </cell>
          <cell r="CA632">
            <v>0</v>
          </cell>
          <cell r="CB632">
            <v>1E-3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1E-3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1E-3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1E-3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1E-3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1E-3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1E-3</v>
          </cell>
          <cell r="DU632">
            <v>0</v>
          </cell>
          <cell r="DV632">
            <v>0</v>
          </cell>
          <cell r="DW632">
            <v>1E-3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1E-3</v>
          </cell>
          <cell r="L635">
            <v>0</v>
          </cell>
          <cell r="M635">
            <v>1E-3</v>
          </cell>
          <cell r="N635">
            <v>1E-3</v>
          </cell>
          <cell r="O635">
            <v>1E-3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1E-3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1E-3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1E-3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1E-3</v>
          </cell>
          <cell r="CM635">
            <v>1E-3</v>
          </cell>
          <cell r="CN635">
            <v>0</v>
          </cell>
          <cell r="CO635">
            <v>1E-3</v>
          </cell>
          <cell r="CP635">
            <v>0</v>
          </cell>
          <cell r="CQ635">
            <v>0</v>
          </cell>
          <cell r="CR635">
            <v>1E-3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1E-3</v>
          </cell>
          <cell r="CY635">
            <v>1E-3</v>
          </cell>
          <cell r="CZ635">
            <v>1E-3</v>
          </cell>
          <cell r="DA635">
            <v>1E-3</v>
          </cell>
          <cell r="DB635">
            <v>0</v>
          </cell>
          <cell r="DC635">
            <v>0</v>
          </cell>
          <cell r="DD635">
            <v>0</v>
          </cell>
          <cell r="DE635">
            <v>1E-3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1E-3</v>
          </cell>
          <cell r="DL635">
            <v>1E-3</v>
          </cell>
          <cell r="DM635">
            <v>1E-3</v>
          </cell>
          <cell r="DN635">
            <v>1E-3</v>
          </cell>
          <cell r="DO635">
            <v>1E-3</v>
          </cell>
          <cell r="DP635">
            <v>0</v>
          </cell>
          <cell r="DQ635">
            <v>0</v>
          </cell>
          <cell r="DR635">
            <v>1E-3</v>
          </cell>
          <cell r="DS635">
            <v>0</v>
          </cell>
          <cell r="DT635">
            <v>-1E-3</v>
          </cell>
          <cell r="DU635">
            <v>0</v>
          </cell>
          <cell r="DV635">
            <v>0</v>
          </cell>
          <cell r="DW635">
            <v>0</v>
          </cell>
          <cell r="DX635">
            <v>1E-3</v>
          </cell>
          <cell r="DY635">
            <v>1E-3</v>
          </cell>
          <cell r="DZ635">
            <v>2E-3</v>
          </cell>
          <cell r="EA635">
            <v>1E-3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</row>
        <row r="637">
          <cell r="F637">
            <v>1E-3</v>
          </cell>
          <cell r="G637">
            <v>1E-3</v>
          </cell>
          <cell r="H637">
            <v>1E-3</v>
          </cell>
          <cell r="I637">
            <v>0</v>
          </cell>
          <cell r="J637">
            <v>0</v>
          </cell>
          <cell r="K637">
            <v>0</v>
          </cell>
          <cell r="L637">
            <v>1E-3</v>
          </cell>
          <cell r="M637">
            <v>1E-3</v>
          </cell>
          <cell r="N637">
            <v>1E-3</v>
          </cell>
          <cell r="O637">
            <v>1E-3</v>
          </cell>
          <cell r="P637">
            <v>1E-3</v>
          </cell>
          <cell r="Q637">
            <v>1E-3</v>
          </cell>
          <cell r="R637">
            <v>1E-3</v>
          </cell>
          <cell r="S637">
            <v>1E-3</v>
          </cell>
          <cell r="T637">
            <v>1E-3</v>
          </cell>
          <cell r="U637">
            <v>0</v>
          </cell>
          <cell r="V637">
            <v>0</v>
          </cell>
          <cell r="W637">
            <v>0</v>
          </cell>
          <cell r="X637">
            <v>1E-3</v>
          </cell>
          <cell r="Y637">
            <v>0</v>
          </cell>
          <cell r="Z637">
            <v>0</v>
          </cell>
          <cell r="AA637">
            <v>0</v>
          </cell>
          <cell r="AB637">
            <v>2E-3</v>
          </cell>
          <cell r="AC637">
            <v>0</v>
          </cell>
          <cell r="AD637">
            <v>1E-3</v>
          </cell>
          <cell r="AE637">
            <v>1E-3</v>
          </cell>
          <cell r="AF637">
            <v>1E-3</v>
          </cell>
          <cell r="AG637">
            <v>1E-3</v>
          </cell>
          <cell r="AH637">
            <v>1E-3</v>
          </cell>
          <cell r="AI637">
            <v>0</v>
          </cell>
          <cell r="AJ637">
            <v>0</v>
          </cell>
          <cell r="AK637">
            <v>1E-3</v>
          </cell>
          <cell r="AL637">
            <v>0</v>
          </cell>
          <cell r="AM637">
            <v>1E-3</v>
          </cell>
          <cell r="AN637">
            <v>2E-3</v>
          </cell>
          <cell r="AO637">
            <v>1E-3</v>
          </cell>
          <cell r="AP637">
            <v>1E-3</v>
          </cell>
          <cell r="AQ637">
            <v>1E-3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1E-3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1E-3</v>
          </cell>
          <cell r="BC637">
            <v>0</v>
          </cell>
          <cell r="BD637">
            <v>1E-3</v>
          </cell>
          <cell r="BE637">
            <v>0</v>
          </cell>
          <cell r="BF637">
            <v>1E-3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1E-3</v>
          </cell>
          <cell r="BR637">
            <v>1E-3</v>
          </cell>
          <cell r="BS637">
            <v>1E-3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1E-3</v>
          </cell>
          <cell r="CB637">
            <v>1E-3</v>
          </cell>
          <cell r="CC637">
            <v>1E-3</v>
          </cell>
          <cell r="CD637">
            <v>1E-3</v>
          </cell>
          <cell r="CE637">
            <v>1E-3</v>
          </cell>
          <cell r="CF637">
            <v>1E-3</v>
          </cell>
          <cell r="CG637">
            <v>1E-3</v>
          </cell>
          <cell r="CH637">
            <v>1E-3</v>
          </cell>
          <cell r="CI637">
            <v>1E-3</v>
          </cell>
          <cell r="CJ637">
            <v>0</v>
          </cell>
          <cell r="CK637">
            <v>1E-3</v>
          </cell>
          <cell r="CL637">
            <v>1E-3</v>
          </cell>
          <cell r="CM637">
            <v>1E-3</v>
          </cell>
          <cell r="CN637">
            <v>-1E-3</v>
          </cell>
          <cell r="CO637">
            <v>0</v>
          </cell>
          <cell r="CP637">
            <v>0</v>
          </cell>
          <cell r="CQ637">
            <v>0</v>
          </cell>
          <cell r="CR637">
            <v>1E-3</v>
          </cell>
          <cell r="CS637">
            <v>1E-3</v>
          </cell>
          <cell r="CT637">
            <v>1E-3</v>
          </cell>
          <cell r="CU637">
            <v>0</v>
          </cell>
          <cell r="CV637">
            <v>1E-3</v>
          </cell>
          <cell r="CW637">
            <v>0</v>
          </cell>
          <cell r="CX637">
            <v>1E-3</v>
          </cell>
          <cell r="CY637">
            <v>1E-3</v>
          </cell>
          <cell r="CZ637">
            <v>1E-3</v>
          </cell>
          <cell r="DA637">
            <v>1E-3</v>
          </cell>
          <cell r="DB637">
            <v>1E-3</v>
          </cell>
          <cell r="DC637">
            <v>0</v>
          </cell>
          <cell r="DD637">
            <v>1E-3</v>
          </cell>
          <cell r="DE637">
            <v>1E-3</v>
          </cell>
          <cell r="DF637">
            <v>0</v>
          </cell>
          <cell r="DG637">
            <v>0</v>
          </cell>
          <cell r="DH637">
            <v>0</v>
          </cell>
          <cell r="DI637">
            <v>1E-3</v>
          </cell>
          <cell r="DJ637">
            <v>0</v>
          </cell>
          <cell r="DK637">
            <v>1E-3</v>
          </cell>
          <cell r="DL637">
            <v>1E-3</v>
          </cell>
          <cell r="DM637">
            <v>1E-3</v>
          </cell>
          <cell r="DN637">
            <v>1E-3</v>
          </cell>
          <cell r="DO637">
            <v>0</v>
          </cell>
          <cell r="DP637">
            <v>0</v>
          </cell>
          <cell r="DQ637">
            <v>1E-3</v>
          </cell>
          <cell r="DR637">
            <v>1E-3</v>
          </cell>
          <cell r="DS637">
            <v>1E-3</v>
          </cell>
          <cell r="DT637">
            <v>-2E-3</v>
          </cell>
          <cell r="DU637">
            <v>1E-3</v>
          </cell>
          <cell r="DV637">
            <v>0</v>
          </cell>
          <cell r="DW637">
            <v>0</v>
          </cell>
          <cell r="DX637">
            <v>1E-3</v>
          </cell>
          <cell r="DY637">
            <v>1E-3</v>
          </cell>
          <cell r="DZ637">
            <v>2E-3</v>
          </cell>
          <cell r="EA637">
            <v>1E-3</v>
          </cell>
          <cell r="EB637">
            <v>1E-3</v>
          </cell>
          <cell r="EC637">
            <v>1E-3</v>
          </cell>
          <cell r="ED637">
            <v>1E-3</v>
          </cell>
          <cell r="EE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</row>
        <row r="639">
          <cell r="F639">
            <v>0</v>
          </cell>
          <cell r="G639">
            <v>0</v>
          </cell>
          <cell r="H639">
            <v>1E-3</v>
          </cell>
          <cell r="I639">
            <v>0</v>
          </cell>
          <cell r="J639">
            <v>3.0000000000000001E-3</v>
          </cell>
          <cell r="K639">
            <v>3.0000000000000001E-3</v>
          </cell>
          <cell r="L639">
            <v>0</v>
          </cell>
          <cell r="M639">
            <v>1E-3</v>
          </cell>
          <cell r="N639">
            <v>5.0000000000000001E-3</v>
          </cell>
          <cell r="O639">
            <v>0</v>
          </cell>
          <cell r="P639">
            <v>0</v>
          </cell>
          <cell r="Q639">
            <v>0</v>
          </cell>
          <cell r="R639">
            <v>3.0000000000000001E-3</v>
          </cell>
          <cell r="S639">
            <v>0</v>
          </cell>
          <cell r="T639">
            <v>0</v>
          </cell>
          <cell r="U639">
            <v>0</v>
          </cell>
          <cell r="V639">
            <v>1E-3</v>
          </cell>
          <cell r="W639">
            <v>4.0000000000000001E-3</v>
          </cell>
          <cell r="X639">
            <v>4.0000000000000001E-3</v>
          </cell>
          <cell r="Y639">
            <v>3.0000000000000001E-3</v>
          </cell>
          <cell r="Z639">
            <v>2E-3</v>
          </cell>
          <cell r="AA639">
            <v>8.0000000000000002E-3</v>
          </cell>
          <cell r="AB639">
            <v>1E-3</v>
          </cell>
          <cell r="AC639">
            <v>4.0000000000000001E-3</v>
          </cell>
          <cell r="AD639">
            <v>0</v>
          </cell>
          <cell r="AE639">
            <v>2E-3</v>
          </cell>
          <cell r="AF639">
            <v>0</v>
          </cell>
          <cell r="AG639">
            <v>0</v>
          </cell>
          <cell r="AH639">
            <v>0</v>
          </cell>
          <cell r="AI639">
            <v>3.0000000000000001E-3</v>
          </cell>
          <cell r="AJ639">
            <v>5.0000000000000001E-3</v>
          </cell>
          <cell r="AK639">
            <v>1E-3</v>
          </cell>
          <cell r="AL639">
            <v>0</v>
          </cell>
          <cell r="AM639">
            <v>3.0000000000000001E-3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1E-3</v>
          </cell>
          <cell r="AS639">
            <v>0</v>
          </cell>
          <cell r="AT639">
            <v>0</v>
          </cell>
          <cell r="AU639">
            <v>0</v>
          </cell>
          <cell r="AV639">
            <v>3.0000000000000001E-3</v>
          </cell>
          <cell r="AW639">
            <v>0</v>
          </cell>
          <cell r="AX639">
            <v>0</v>
          </cell>
          <cell r="AY639">
            <v>3.0000000000000001E-3</v>
          </cell>
          <cell r="AZ639">
            <v>2E-3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1E-3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2E-3</v>
          </cell>
          <cell r="BN639">
            <v>0</v>
          </cell>
          <cell r="BO639">
            <v>0</v>
          </cell>
          <cell r="BP639">
            <v>0</v>
          </cell>
          <cell r="BQ639">
            <v>4.0000000000000001E-3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2E-3</v>
          </cell>
          <cell r="CA639">
            <v>0</v>
          </cell>
          <cell r="CB639">
            <v>0</v>
          </cell>
          <cell r="CC639">
            <v>0</v>
          </cell>
          <cell r="CD639">
            <v>1E-3</v>
          </cell>
          <cell r="CE639">
            <v>2E-3</v>
          </cell>
          <cell r="CF639">
            <v>3.0000000000000001E-3</v>
          </cell>
          <cell r="CG639">
            <v>0</v>
          </cell>
          <cell r="CH639">
            <v>0</v>
          </cell>
          <cell r="CI639">
            <v>3.0000000000000001E-3</v>
          </cell>
          <cell r="CJ639">
            <v>0</v>
          </cell>
          <cell r="CK639">
            <v>0</v>
          </cell>
          <cell r="CL639">
            <v>0</v>
          </cell>
          <cell r="CM639">
            <v>2E-3</v>
          </cell>
          <cell r="CN639">
            <v>7.0000000000000001E-3</v>
          </cell>
          <cell r="CO639">
            <v>0</v>
          </cell>
          <cell r="CP639">
            <v>0</v>
          </cell>
          <cell r="CQ639">
            <v>7.0000000000000001E-3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1E-3</v>
          </cell>
          <cell r="DE639">
            <v>1E-3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3.0000000000000001E-3</v>
          </cell>
          <cell r="DN639">
            <v>0</v>
          </cell>
          <cell r="DO639">
            <v>0</v>
          </cell>
          <cell r="DP639">
            <v>0</v>
          </cell>
          <cell r="DQ639">
            <v>3.0000000000000001E-3</v>
          </cell>
          <cell r="DR639">
            <v>-1E-3</v>
          </cell>
          <cell r="DS639">
            <v>0</v>
          </cell>
          <cell r="DT639">
            <v>-4.9000000000000002E-2</v>
          </cell>
          <cell r="DU639">
            <v>0</v>
          </cell>
          <cell r="DV639">
            <v>2E-3</v>
          </cell>
          <cell r="DW639">
            <v>0</v>
          </cell>
          <cell r="DX639">
            <v>0</v>
          </cell>
          <cell r="DY639">
            <v>5.0000000000000001E-3</v>
          </cell>
          <cell r="DZ639">
            <v>4.0000000000000001E-3</v>
          </cell>
          <cell r="EA639">
            <v>8.0000000000000002E-3</v>
          </cell>
          <cell r="EB639">
            <v>0</v>
          </cell>
          <cell r="EC639">
            <v>0</v>
          </cell>
          <cell r="ED639">
            <v>1E-3</v>
          </cell>
          <cell r="EE639">
            <v>0</v>
          </cell>
        </row>
        <row r="640">
          <cell r="F640">
            <v>1E-3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1E-3</v>
          </cell>
          <cell r="AE640">
            <v>0</v>
          </cell>
          <cell r="AF640">
            <v>0</v>
          </cell>
          <cell r="AG640">
            <v>1E-3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1E-3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1E-3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1E-3</v>
          </cell>
          <cell r="CP640">
            <v>1E-3</v>
          </cell>
          <cell r="CQ640">
            <v>0</v>
          </cell>
          <cell r="CR640">
            <v>0</v>
          </cell>
          <cell r="CS640">
            <v>0</v>
          </cell>
          <cell r="CT640">
            <v>1E-3</v>
          </cell>
          <cell r="CU640">
            <v>1E-3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1E-3</v>
          </cell>
          <cell r="DB640">
            <v>0</v>
          </cell>
          <cell r="DC640">
            <v>2E-3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1E-3</v>
          </cell>
          <cell r="DO640">
            <v>1E-3</v>
          </cell>
          <cell r="DP640">
            <v>1E-3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1E-3</v>
          </cell>
          <cell r="ED640">
            <v>0</v>
          </cell>
          <cell r="EE640">
            <v>0</v>
          </cell>
        </row>
        <row r="641">
          <cell r="F641">
            <v>0</v>
          </cell>
          <cell r="G641">
            <v>1E-3</v>
          </cell>
          <cell r="H641">
            <v>1E-3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1E-3</v>
          </cell>
          <cell r="N641">
            <v>0</v>
          </cell>
          <cell r="O641">
            <v>0</v>
          </cell>
          <cell r="P641">
            <v>0</v>
          </cell>
          <cell r="Q641">
            <v>1E-3</v>
          </cell>
          <cell r="R641">
            <v>0</v>
          </cell>
          <cell r="S641">
            <v>1E-3</v>
          </cell>
          <cell r="T641">
            <v>1E-3</v>
          </cell>
          <cell r="U641">
            <v>0</v>
          </cell>
          <cell r="V641">
            <v>0</v>
          </cell>
          <cell r="W641">
            <v>1E-3</v>
          </cell>
          <cell r="X641">
            <v>1E-3</v>
          </cell>
          <cell r="Y641">
            <v>0</v>
          </cell>
          <cell r="Z641">
            <v>0</v>
          </cell>
          <cell r="AA641">
            <v>0</v>
          </cell>
          <cell r="AB641">
            <v>1E-3</v>
          </cell>
          <cell r="AC641">
            <v>1E-3</v>
          </cell>
          <cell r="AD641">
            <v>1E-3</v>
          </cell>
          <cell r="AE641">
            <v>1E-3</v>
          </cell>
          <cell r="AF641">
            <v>1E-3</v>
          </cell>
          <cell r="AG641">
            <v>1E-3</v>
          </cell>
          <cell r="AH641">
            <v>1E-3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1E-3</v>
          </cell>
          <cell r="AN641">
            <v>1E-3</v>
          </cell>
          <cell r="AO641">
            <v>1E-3</v>
          </cell>
          <cell r="AP641">
            <v>1E-3</v>
          </cell>
          <cell r="AQ641">
            <v>1E-3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1E-3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1E-3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1E-3</v>
          </cell>
          <cell r="CC641">
            <v>1E-3</v>
          </cell>
          <cell r="CD641">
            <v>1E-3</v>
          </cell>
          <cell r="CE641">
            <v>1E-3</v>
          </cell>
          <cell r="CF641">
            <v>1E-3</v>
          </cell>
          <cell r="CG641">
            <v>1E-3</v>
          </cell>
          <cell r="CH641">
            <v>0</v>
          </cell>
          <cell r="CI641">
            <v>1E-3</v>
          </cell>
          <cell r="CJ641">
            <v>1E-3</v>
          </cell>
          <cell r="CK641">
            <v>0</v>
          </cell>
          <cell r="CL641">
            <v>0</v>
          </cell>
          <cell r="CM641">
            <v>1E-3</v>
          </cell>
          <cell r="CN641">
            <v>1E-3</v>
          </cell>
          <cell r="CO641">
            <v>1E-3</v>
          </cell>
          <cell r="CP641">
            <v>1E-3</v>
          </cell>
          <cell r="CQ641">
            <v>1E-3</v>
          </cell>
          <cell r="CR641">
            <v>1E-3</v>
          </cell>
          <cell r="CS641">
            <v>1E-3</v>
          </cell>
          <cell r="CT641">
            <v>1E-3</v>
          </cell>
          <cell r="CU641">
            <v>1E-3</v>
          </cell>
          <cell r="CV641">
            <v>1E-3</v>
          </cell>
          <cell r="CW641">
            <v>0</v>
          </cell>
          <cell r="CX641">
            <v>1E-3</v>
          </cell>
          <cell r="CY641">
            <v>1E-3</v>
          </cell>
          <cell r="CZ641">
            <v>1E-3</v>
          </cell>
          <cell r="DA641">
            <v>1E-3</v>
          </cell>
          <cell r="DB641">
            <v>1E-3</v>
          </cell>
          <cell r="DC641">
            <v>1E-3</v>
          </cell>
          <cell r="DD641">
            <v>1E-3</v>
          </cell>
          <cell r="DE641">
            <v>1E-3</v>
          </cell>
          <cell r="DF641">
            <v>1E-3</v>
          </cell>
          <cell r="DG641">
            <v>1E-3</v>
          </cell>
          <cell r="DH641">
            <v>1E-3</v>
          </cell>
          <cell r="DI641">
            <v>1E-3</v>
          </cell>
          <cell r="DJ641">
            <v>0</v>
          </cell>
          <cell r="DK641">
            <v>1E-3</v>
          </cell>
          <cell r="DL641">
            <v>1E-3</v>
          </cell>
          <cell r="DM641">
            <v>2E-3</v>
          </cell>
          <cell r="DN641">
            <v>1E-3</v>
          </cell>
          <cell r="DO641">
            <v>1E-3</v>
          </cell>
          <cell r="DP641">
            <v>1E-3</v>
          </cell>
          <cell r="DQ641">
            <v>1E-3</v>
          </cell>
          <cell r="DR641">
            <v>0</v>
          </cell>
          <cell r="DS641">
            <v>0</v>
          </cell>
          <cell r="DT641">
            <v>-4.0000000000000001E-3</v>
          </cell>
          <cell r="DU641">
            <v>0</v>
          </cell>
          <cell r="DV641">
            <v>0</v>
          </cell>
          <cell r="DW641">
            <v>1E-3</v>
          </cell>
          <cell r="DX641">
            <v>0</v>
          </cell>
          <cell r="DY641">
            <v>1E-3</v>
          </cell>
          <cell r="DZ641">
            <v>1E-3</v>
          </cell>
          <cell r="EA641">
            <v>1E-3</v>
          </cell>
          <cell r="EB641">
            <v>1E-3</v>
          </cell>
          <cell r="EC641">
            <v>1E-3</v>
          </cell>
          <cell r="ED641">
            <v>1E-3</v>
          </cell>
          <cell r="EE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1E-3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1E-3</v>
          </cell>
          <cell r="AN642">
            <v>1E-3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1E-3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1E-3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1E-3</v>
          </cell>
          <cell r="BZ642">
            <v>1E-3</v>
          </cell>
          <cell r="CA642">
            <v>1E-3</v>
          </cell>
          <cell r="CB642">
            <v>0</v>
          </cell>
          <cell r="CC642">
            <v>1E-3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1E-3</v>
          </cell>
          <cell r="CL642">
            <v>0</v>
          </cell>
          <cell r="CM642">
            <v>0</v>
          </cell>
          <cell r="CN642">
            <v>1E-3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4.0000000000000001E-3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</row>
        <row r="654">
          <cell r="A654" t="str">
            <v>Average Fuel Cost ($/MMBtu)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4">
          <cell r="A684" t="str">
            <v>Peak Capacity (Nameplate)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6">
          <cell r="A726" t="str">
            <v>Capacity Factor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-1E-3</v>
          </cell>
          <cell r="AG730">
            <v>-1E-3</v>
          </cell>
          <cell r="AH730">
            <v>0</v>
          </cell>
          <cell r="AI730">
            <v>-1E-3</v>
          </cell>
          <cell r="AJ730">
            <v>0</v>
          </cell>
          <cell r="AK730">
            <v>-1E-3</v>
          </cell>
          <cell r="AL730">
            <v>0</v>
          </cell>
          <cell r="AM730">
            <v>0</v>
          </cell>
          <cell r="AN730">
            <v>0</v>
          </cell>
          <cell r="AO730">
            <v>-1E-3</v>
          </cell>
          <cell r="AP730">
            <v>-1E-3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-1E-3</v>
          </cell>
          <cell r="G734">
            <v>-1E-3</v>
          </cell>
          <cell r="H734">
            <v>-1E-3</v>
          </cell>
          <cell r="I734">
            <v>0</v>
          </cell>
          <cell r="J734">
            <v>0</v>
          </cell>
          <cell r="K734">
            <v>0</v>
          </cell>
          <cell r="L734">
            <v>-1E-3</v>
          </cell>
          <cell r="M734">
            <v>-1E-3</v>
          </cell>
          <cell r="N734">
            <v>-1E-3</v>
          </cell>
          <cell r="O734">
            <v>0</v>
          </cell>
          <cell r="P734">
            <v>-1E-3</v>
          </cell>
          <cell r="Q734">
            <v>-1E-3</v>
          </cell>
          <cell r="R734">
            <v>-1E-3</v>
          </cell>
          <cell r="S734">
            <v>-1E-3</v>
          </cell>
          <cell r="T734">
            <v>-1E-3</v>
          </cell>
          <cell r="U734">
            <v>-1E-3</v>
          </cell>
          <cell r="V734">
            <v>0</v>
          </cell>
          <cell r="W734">
            <v>0</v>
          </cell>
          <cell r="X734">
            <v>0</v>
          </cell>
          <cell r="Y734">
            <v>-1E-3</v>
          </cell>
          <cell r="Z734">
            <v>-1E-3</v>
          </cell>
          <cell r="AA734">
            <v>-1E-3</v>
          </cell>
          <cell r="AB734">
            <v>0</v>
          </cell>
          <cell r="AC734">
            <v>0</v>
          </cell>
          <cell r="AD734">
            <v>-1E-3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-1E-3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-1E-3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-1E-3</v>
          </cell>
          <cell r="CB734">
            <v>0</v>
          </cell>
          <cell r="CC734">
            <v>0</v>
          </cell>
          <cell r="CD734">
            <v>-1E-3</v>
          </cell>
          <cell r="CE734">
            <v>0</v>
          </cell>
          <cell r="CF734">
            <v>-1E-3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-1E-3</v>
          </cell>
          <cell r="CM734">
            <v>-1E-3</v>
          </cell>
          <cell r="CN734">
            <v>0</v>
          </cell>
          <cell r="CO734">
            <v>0</v>
          </cell>
          <cell r="CP734">
            <v>-1E-3</v>
          </cell>
          <cell r="CQ734">
            <v>-1E-3</v>
          </cell>
          <cell r="CR734">
            <v>-1E-3</v>
          </cell>
          <cell r="CS734">
            <v>-1E-3</v>
          </cell>
          <cell r="CT734">
            <v>-1E-3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-1E-3</v>
          </cell>
          <cell r="CZ734">
            <v>-1E-3</v>
          </cell>
          <cell r="DA734">
            <v>-1E-3</v>
          </cell>
          <cell r="DB734">
            <v>0</v>
          </cell>
          <cell r="DC734">
            <v>-1E-3</v>
          </cell>
          <cell r="DD734">
            <v>-1E-3</v>
          </cell>
          <cell r="DE734">
            <v>-1E-3</v>
          </cell>
          <cell r="DF734">
            <v>-1E-3</v>
          </cell>
          <cell r="DG734">
            <v>-1E-3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-1E-3</v>
          </cell>
          <cell r="DM734">
            <v>-1E-3</v>
          </cell>
          <cell r="DN734">
            <v>-1E-3</v>
          </cell>
          <cell r="DO734">
            <v>0</v>
          </cell>
          <cell r="DP734">
            <v>-1E-3</v>
          </cell>
          <cell r="DQ734">
            <v>-1E-3</v>
          </cell>
          <cell r="DR734">
            <v>0</v>
          </cell>
          <cell r="DS734">
            <v>-1E-3</v>
          </cell>
          <cell r="DT734">
            <v>1E-3</v>
          </cell>
          <cell r="DU734">
            <v>0</v>
          </cell>
          <cell r="DV734">
            <v>0</v>
          </cell>
          <cell r="DW734">
            <v>0</v>
          </cell>
          <cell r="DX734">
            <v>-1E-3</v>
          </cell>
          <cell r="DY734">
            <v>0</v>
          </cell>
          <cell r="DZ734">
            <v>-1E-3</v>
          </cell>
          <cell r="EA734">
            <v>-1E-3</v>
          </cell>
          <cell r="EB734">
            <v>-1E-3</v>
          </cell>
          <cell r="EC734">
            <v>-1E-3</v>
          </cell>
          <cell r="ED734">
            <v>-1E-3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-1E-3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-1E-3</v>
          </cell>
          <cell r="AP735">
            <v>0</v>
          </cell>
          <cell r="AQ735">
            <v>0</v>
          </cell>
          <cell r="AR735">
            <v>-1E-3</v>
          </cell>
          <cell r="AS735">
            <v>-1E-3</v>
          </cell>
          <cell r="AT735">
            <v>-1E-3</v>
          </cell>
          <cell r="AU735">
            <v>-1E-3</v>
          </cell>
          <cell r="AV735">
            <v>0</v>
          </cell>
          <cell r="AW735">
            <v>0</v>
          </cell>
          <cell r="AX735">
            <v>-1E-3</v>
          </cell>
          <cell r="AY735">
            <v>-1E-3</v>
          </cell>
          <cell r="AZ735">
            <v>-2E-3</v>
          </cell>
          <cell r="BA735">
            <v>-1E-3</v>
          </cell>
          <cell r="BB735">
            <v>-1E-3</v>
          </cell>
          <cell r="BC735">
            <v>-1E-3</v>
          </cell>
          <cell r="BD735">
            <v>-1E-3</v>
          </cell>
          <cell r="BE735">
            <v>-1E-3</v>
          </cell>
          <cell r="BF735">
            <v>-1E-3</v>
          </cell>
          <cell r="BG735">
            <v>-1E-3</v>
          </cell>
          <cell r="BH735">
            <v>-1E-3</v>
          </cell>
          <cell r="BI735">
            <v>-1E-3</v>
          </cell>
          <cell r="BJ735">
            <v>0</v>
          </cell>
          <cell r="BK735">
            <v>-1E-3</v>
          </cell>
          <cell r="BL735">
            <v>-1E-3</v>
          </cell>
          <cell r="BM735">
            <v>-1E-3</v>
          </cell>
          <cell r="BN735">
            <v>-1E-3</v>
          </cell>
          <cell r="BO735">
            <v>-1E-3</v>
          </cell>
          <cell r="BP735">
            <v>-1E-3</v>
          </cell>
          <cell r="BQ735">
            <v>-1E-3</v>
          </cell>
          <cell r="BR735">
            <v>-1E-3</v>
          </cell>
          <cell r="BS735">
            <v>-1E-3</v>
          </cell>
          <cell r="BT735">
            <v>-1E-3</v>
          </cell>
          <cell r="BU735">
            <v>-1E-3</v>
          </cell>
          <cell r="BV735">
            <v>-1E-3</v>
          </cell>
          <cell r="BW735">
            <v>0</v>
          </cell>
          <cell r="BX735">
            <v>-1E-3</v>
          </cell>
          <cell r="BY735">
            <v>-1E-3</v>
          </cell>
          <cell r="BZ735">
            <v>-1E-3</v>
          </cell>
          <cell r="CA735">
            <v>-1E-3</v>
          </cell>
          <cell r="CB735">
            <v>-1E-3</v>
          </cell>
          <cell r="CC735">
            <v>-2E-3</v>
          </cell>
          <cell r="CD735">
            <v>-1E-3</v>
          </cell>
          <cell r="CE735">
            <v>-1E-3</v>
          </cell>
          <cell r="CF735">
            <v>-1E-3</v>
          </cell>
          <cell r="CG735">
            <v>-1E-3</v>
          </cell>
          <cell r="CH735">
            <v>-1E-3</v>
          </cell>
          <cell r="CI735">
            <v>-1E-3</v>
          </cell>
          <cell r="CJ735">
            <v>0</v>
          </cell>
          <cell r="CK735">
            <v>-1E-3</v>
          </cell>
          <cell r="CL735">
            <v>-1E-3</v>
          </cell>
          <cell r="CM735">
            <v>-1E-3</v>
          </cell>
          <cell r="CN735">
            <v>1E-3</v>
          </cell>
          <cell r="CO735">
            <v>-1E-3</v>
          </cell>
          <cell r="CP735">
            <v>-1E-3</v>
          </cell>
          <cell r="CQ735">
            <v>-1E-3</v>
          </cell>
          <cell r="CR735">
            <v>-1E-3</v>
          </cell>
          <cell r="CS735">
            <v>-1E-3</v>
          </cell>
          <cell r="CT735">
            <v>-1E-3</v>
          </cell>
          <cell r="CU735">
            <v>-1E-3</v>
          </cell>
          <cell r="CV735">
            <v>-1E-3</v>
          </cell>
          <cell r="CW735">
            <v>0</v>
          </cell>
          <cell r="CX735">
            <v>-1E-3</v>
          </cell>
          <cell r="CY735">
            <v>0</v>
          </cell>
          <cell r="CZ735">
            <v>-1E-3</v>
          </cell>
          <cell r="DA735">
            <v>-1E-3</v>
          </cell>
          <cell r="DB735">
            <v>-1E-3</v>
          </cell>
          <cell r="DC735">
            <v>-1E-3</v>
          </cell>
          <cell r="DD735">
            <v>-1E-3</v>
          </cell>
          <cell r="DE735">
            <v>-1E-3</v>
          </cell>
          <cell r="DF735">
            <v>-1E-3</v>
          </cell>
          <cell r="DG735">
            <v>-1E-3</v>
          </cell>
          <cell r="DH735">
            <v>-1E-3</v>
          </cell>
          <cell r="DI735">
            <v>-1E-3</v>
          </cell>
          <cell r="DJ735">
            <v>0</v>
          </cell>
          <cell r="DK735">
            <v>-1E-3</v>
          </cell>
          <cell r="DL735">
            <v>0</v>
          </cell>
          <cell r="DM735">
            <v>-1E-3</v>
          </cell>
          <cell r="DN735">
            <v>-1E-3</v>
          </cell>
          <cell r="DO735">
            <v>-1E-3</v>
          </cell>
          <cell r="DP735">
            <v>-1E-3</v>
          </cell>
          <cell r="DQ735">
            <v>-1E-3</v>
          </cell>
          <cell r="DR735">
            <v>0</v>
          </cell>
          <cell r="DS735">
            <v>-1E-3</v>
          </cell>
          <cell r="DT735">
            <v>-1E-3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-1E-3</v>
          </cell>
          <cell r="EC735">
            <v>-1E-3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-1E-3</v>
          </cell>
          <cell r="L736">
            <v>-1E-3</v>
          </cell>
          <cell r="M736">
            <v>0</v>
          </cell>
          <cell r="N736">
            <v>-1E-3</v>
          </cell>
          <cell r="O736">
            <v>-1E-3</v>
          </cell>
          <cell r="P736">
            <v>-1E-3</v>
          </cell>
          <cell r="Q736">
            <v>0</v>
          </cell>
          <cell r="R736">
            <v>-1E-3</v>
          </cell>
          <cell r="S736">
            <v>0</v>
          </cell>
          <cell r="T736">
            <v>0</v>
          </cell>
          <cell r="U736">
            <v>-1E-3</v>
          </cell>
          <cell r="V736">
            <v>0</v>
          </cell>
          <cell r="W736">
            <v>0</v>
          </cell>
          <cell r="X736">
            <v>0</v>
          </cell>
          <cell r="Y736">
            <v>-1E-3</v>
          </cell>
          <cell r="Z736">
            <v>-1E-3</v>
          </cell>
          <cell r="AA736">
            <v>-1E-3</v>
          </cell>
          <cell r="AB736">
            <v>-1E-3</v>
          </cell>
          <cell r="AC736">
            <v>-1E-3</v>
          </cell>
          <cell r="AD736">
            <v>-1E-3</v>
          </cell>
          <cell r="AE736">
            <v>-1E-3</v>
          </cell>
          <cell r="AF736">
            <v>-1E-3</v>
          </cell>
          <cell r="AG736">
            <v>-1E-3</v>
          </cell>
          <cell r="AH736">
            <v>-1E-3</v>
          </cell>
          <cell r="AI736">
            <v>0</v>
          </cell>
          <cell r="AJ736">
            <v>0</v>
          </cell>
          <cell r="AK736">
            <v>0</v>
          </cell>
          <cell r="AL736">
            <v>-1E-3</v>
          </cell>
          <cell r="AM736">
            <v>-1E-3</v>
          </cell>
          <cell r="AN736">
            <v>-1E-3</v>
          </cell>
          <cell r="AO736">
            <v>-1E-3</v>
          </cell>
          <cell r="AP736">
            <v>-1E-3</v>
          </cell>
          <cell r="AQ736">
            <v>-1E-3</v>
          </cell>
          <cell r="AR736">
            <v>-1E-3</v>
          </cell>
          <cell r="AS736">
            <v>0</v>
          </cell>
          <cell r="AT736">
            <v>-1E-3</v>
          </cell>
          <cell r="AU736">
            <v>-1E-3</v>
          </cell>
          <cell r="AV736">
            <v>0</v>
          </cell>
          <cell r="AW736">
            <v>0</v>
          </cell>
          <cell r="AX736">
            <v>-1E-3</v>
          </cell>
          <cell r="AY736">
            <v>0</v>
          </cell>
          <cell r="AZ736">
            <v>-1E-3</v>
          </cell>
          <cell r="BA736">
            <v>-1E-3</v>
          </cell>
          <cell r="BB736">
            <v>-1E-3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-1E-3</v>
          </cell>
          <cell r="BL736">
            <v>-1E-3</v>
          </cell>
          <cell r="BM736">
            <v>-1E-3</v>
          </cell>
          <cell r="BN736">
            <v>-1E-3</v>
          </cell>
          <cell r="BO736">
            <v>-1E-3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-1E-3</v>
          </cell>
          <cell r="BY736">
            <v>0</v>
          </cell>
          <cell r="BZ736">
            <v>0</v>
          </cell>
          <cell r="CA736">
            <v>-1E-3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-1E-3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-1E-3</v>
          </cell>
          <cell r="AS737">
            <v>0</v>
          </cell>
          <cell r="AT737">
            <v>0</v>
          </cell>
          <cell r="AU737">
            <v>-1E-3</v>
          </cell>
          <cell r="AV737">
            <v>-1E-3</v>
          </cell>
          <cell r="AW737">
            <v>0</v>
          </cell>
          <cell r="AX737">
            <v>-1E-3</v>
          </cell>
          <cell r="AY737">
            <v>0</v>
          </cell>
          <cell r="AZ737">
            <v>-1E-3</v>
          </cell>
          <cell r="BA737">
            <v>-1E-3</v>
          </cell>
          <cell r="BB737">
            <v>-1E-3</v>
          </cell>
          <cell r="BC737">
            <v>-1E-3</v>
          </cell>
          <cell r="BD737">
            <v>0</v>
          </cell>
          <cell r="BE737">
            <v>0</v>
          </cell>
          <cell r="BF737">
            <v>0</v>
          </cell>
          <cell r="BG737">
            <v>-1E-3</v>
          </cell>
          <cell r="BH737">
            <v>0</v>
          </cell>
          <cell r="BI737">
            <v>0</v>
          </cell>
          <cell r="BJ737">
            <v>-1E-3</v>
          </cell>
          <cell r="BK737">
            <v>-1E-3</v>
          </cell>
          <cell r="BL737">
            <v>0</v>
          </cell>
          <cell r="BM737">
            <v>0</v>
          </cell>
          <cell r="BN737">
            <v>-1E-3</v>
          </cell>
          <cell r="BO737">
            <v>-1E-3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-1E-3</v>
          </cell>
          <cell r="BU737">
            <v>0</v>
          </cell>
          <cell r="BV737">
            <v>-1E-3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-1E-3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-1E-3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-1E-3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-1E-3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-1E-3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-1E-3</v>
          </cell>
          <cell r="DP737">
            <v>0</v>
          </cell>
          <cell r="DQ737">
            <v>0</v>
          </cell>
          <cell r="DR737">
            <v>0</v>
          </cell>
          <cell r="DS737">
            <v>-1E-3</v>
          </cell>
          <cell r="DT737">
            <v>0</v>
          </cell>
          <cell r="DU737">
            <v>0</v>
          </cell>
          <cell r="DV737">
            <v>0</v>
          </cell>
          <cell r="DW737">
            <v>-1E-3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-1E-3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-1E-3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-1E-3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-1E-3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-1E-3</v>
          </cell>
          <cell r="CN740">
            <v>0</v>
          </cell>
          <cell r="CO740">
            <v>-1E-3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-1E-3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-1E-3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-1E-3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-1E-3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-1E-3</v>
          </cell>
          <cell r="AC742">
            <v>0</v>
          </cell>
          <cell r="AD742">
            <v>-1E-3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-1E-3</v>
          </cell>
          <cell r="AL742">
            <v>0</v>
          </cell>
          <cell r="AM742">
            <v>0</v>
          </cell>
          <cell r="AN742">
            <v>-1E-3</v>
          </cell>
          <cell r="AO742">
            <v>0</v>
          </cell>
          <cell r="AP742">
            <v>-1E-3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-1E-3</v>
          </cell>
          <cell r="CC742">
            <v>-1E-3</v>
          </cell>
          <cell r="CD742">
            <v>-1E-3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1E-3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-1E-3</v>
          </cell>
          <cell r="CY742">
            <v>0</v>
          </cell>
          <cell r="CZ742">
            <v>0</v>
          </cell>
          <cell r="DA742">
            <v>-1E-3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1E-3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-1E-3</v>
          </cell>
          <cell r="EA742">
            <v>-1E-3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1E-3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-1E-3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-1E-3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-1E-3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-1E-3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-1E-3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-1E-3</v>
          </cell>
          <cell r="AE746">
            <v>0</v>
          </cell>
          <cell r="AF746">
            <v>-1E-3</v>
          </cell>
          <cell r="AG746">
            <v>-1E-3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-1E-3</v>
          </cell>
          <cell r="AO746">
            <v>-1E-3</v>
          </cell>
          <cell r="AP746">
            <v>-1E-3</v>
          </cell>
          <cell r="AQ746">
            <v>-1E-3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-1E-3</v>
          </cell>
          <cell r="CF746">
            <v>-1E-3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-1E-3</v>
          </cell>
          <cell r="CN746">
            <v>-8.9999999999999993E-3</v>
          </cell>
          <cell r="CO746">
            <v>0</v>
          </cell>
          <cell r="CP746">
            <v>-1E-3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-1E-3</v>
          </cell>
          <cell r="CY746">
            <v>-1E-3</v>
          </cell>
          <cell r="CZ746">
            <v>-1E-3</v>
          </cell>
          <cell r="DA746">
            <v>-1E-3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-1E-3</v>
          </cell>
          <cell r="DN746">
            <v>-1E-3</v>
          </cell>
          <cell r="DO746">
            <v>-1E-3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2E-3</v>
          </cell>
          <cell r="DU746">
            <v>0</v>
          </cell>
          <cell r="DV746">
            <v>0</v>
          </cell>
          <cell r="DW746">
            <v>-1E-3</v>
          </cell>
          <cell r="DX746">
            <v>0</v>
          </cell>
          <cell r="DY746">
            <v>0</v>
          </cell>
          <cell r="DZ746">
            <v>-1E-3</v>
          </cell>
          <cell r="EA746">
            <v>-1E-3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-1E-3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-1E-3</v>
          </cell>
          <cell r="AN747">
            <v>-1E-3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-1E-3</v>
          </cell>
          <cell r="BC747">
            <v>-2E-3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-1E-3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-1E-3</v>
          </cell>
          <cell r="BZ747">
            <v>-1E-3</v>
          </cell>
          <cell r="CA747">
            <v>-1E-3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-1E-3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1E-3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-1E-3</v>
          </cell>
          <cell r="DS747">
            <v>0</v>
          </cell>
          <cell r="DT747">
            <v>-1.2E-2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-1.8975174116420135E-6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-2.2341737265119122E-5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-1.3124635470651569E-6</v>
          </cell>
          <cell r="BS760">
            <v>0</v>
          </cell>
          <cell r="BT760">
            <v>0</v>
          </cell>
          <cell r="BU760">
            <v>0</v>
          </cell>
          <cell r="BV760">
            <v>-1.6012055274960968E-5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2">
          <cell r="A772" t="str">
            <v>Integration Charge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-1.6456030000699684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-1.6456030000008468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-1.1413392999675125</v>
          </cell>
          <cell r="BS778">
            <v>0</v>
          </cell>
          <cell r="BT778">
            <v>0</v>
          </cell>
          <cell r="BU778">
            <v>0</v>
          </cell>
          <cell r="BV778">
            <v>-1.1413393000002543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-5.6043969999591354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-1.2600100000017846</v>
          </cell>
          <cell r="AY803">
            <v>0</v>
          </cell>
          <cell r="AZ803">
            <v>0</v>
          </cell>
          <cell r="BA803">
            <v>0</v>
          </cell>
          <cell r="BB803">
            <v>-4.3443870000010065</v>
          </cell>
          <cell r="BC803">
            <v>0</v>
          </cell>
          <cell r="BD803">
            <v>0</v>
          </cell>
          <cell r="BE803">
            <v>-6.5100099999981467</v>
          </cell>
          <cell r="BF803">
            <v>0</v>
          </cell>
          <cell r="BG803">
            <v>0</v>
          </cell>
          <cell r="BH803">
            <v>0</v>
          </cell>
          <cell r="BI803">
            <v>-2.5400399999998626</v>
          </cell>
          <cell r="BJ803">
            <v>0</v>
          </cell>
          <cell r="BK803">
            <v>0</v>
          </cell>
          <cell r="BL803">
            <v>-3.969970000000103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-15.448750799987465</v>
          </cell>
          <cell r="BS803">
            <v>0</v>
          </cell>
          <cell r="BT803">
            <v>0</v>
          </cell>
          <cell r="BU803">
            <v>0</v>
          </cell>
          <cell r="BV803">
            <v>-11.418720800000301</v>
          </cell>
          <cell r="BW803">
            <v>0</v>
          </cell>
          <cell r="BX803">
            <v>-4.030029999998078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-16.857622999988962</v>
          </cell>
          <cell r="CF803">
            <v>0</v>
          </cell>
          <cell r="CG803">
            <v>0</v>
          </cell>
          <cell r="CH803">
            <v>-3.5373099999997066</v>
          </cell>
          <cell r="CI803">
            <v>-5.4301760000016657</v>
          </cell>
          <cell r="CJ803">
            <v>0</v>
          </cell>
          <cell r="CK803">
            <v>-4.1000980000026175</v>
          </cell>
          <cell r="CL803">
            <v>0</v>
          </cell>
          <cell r="CM803">
            <v>-3.7900389999995241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-9.75</v>
          </cell>
          <cell r="CS803">
            <v>0</v>
          </cell>
          <cell r="CT803">
            <v>0</v>
          </cell>
          <cell r="CU803">
            <v>0</v>
          </cell>
          <cell r="CV803">
            <v>-0.38989299999957439</v>
          </cell>
          <cell r="CW803">
            <v>0</v>
          </cell>
          <cell r="CX803">
            <v>0</v>
          </cell>
          <cell r="CY803">
            <v>0</v>
          </cell>
          <cell r="CZ803">
            <v>-9.3601070000004256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-1.2199700000346638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-1.219969999998284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-18.089844500063919</v>
          </cell>
          <cell r="DS803">
            <v>0</v>
          </cell>
          <cell r="DT803">
            <v>0</v>
          </cell>
          <cell r="DU803">
            <v>-2.1799315000025672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-15.909912999999506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-9.6098689999198541</v>
          </cell>
          <cell r="AF804">
            <v>0</v>
          </cell>
          <cell r="AG804">
            <v>0</v>
          </cell>
          <cell r="AH804">
            <v>-1.8300820000004023</v>
          </cell>
          <cell r="AI804">
            <v>0</v>
          </cell>
          <cell r="AJ804">
            <v>0</v>
          </cell>
          <cell r="AK804">
            <v>-2.8698729999996431</v>
          </cell>
          <cell r="AL804">
            <v>0</v>
          </cell>
          <cell r="AM804">
            <v>0</v>
          </cell>
          <cell r="AN804">
            <v>0</v>
          </cell>
          <cell r="AO804">
            <v>-4.9099139999998442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-6.4399410999612883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-6.4399410999976681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-6.8298300000024028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-6.8298299999987648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-15.012744000006933</v>
          </cell>
          <cell r="CF804">
            <v>0</v>
          </cell>
          <cell r="CG804">
            <v>0</v>
          </cell>
          <cell r="CH804">
            <v>-12.892870999996376</v>
          </cell>
          <cell r="CI804">
            <v>-2.119873000003281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-11.66992300003767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-4.0998540000000503</v>
          </cell>
          <cell r="CY804">
            <v>0</v>
          </cell>
          <cell r="CZ804">
            <v>-7.5700690000012401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-4.070069000008516</v>
          </cell>
          <cell r="DF804">
            <v>0</v>
          </cell>
          <cell r="DG804">
            <v>0</v>
          </cell>
          <cell r="DH804">
            <v>0</v>
          </cell>
          <cell r="DI804">
            <v>-2.4199220000009518</v>
          </cell>
          <cell r="DJ804">
            <v>0</v>
          </cell>
          <cell r="DK804">
            <v>-1.6501470000002882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-31.638494999962859</v>
          </cell>
          <cell r="DS804">
            <v>0</v>
          </cell>
          <cell r="DT804">
            <v>0</v>
          </cell>
          <cell r="DU804">
            <v>-9.6399000000019441</v>
          </cell>
          <cell r="DV804">
            <v>-1.6198740000036196</v>
          </cell>
          <cell r="DW804">
            <v>0</v>
          </cell>
          <cell r="DX804">
            <v>0</v>
          </cell>
          <cell r="DY804">
            <v>-0.91876300000149058</v>
          </cell>
          <cell r="DZ804">
            <v>0</v>
          </cell>
          <cell r="EA804">
            <v>0</v>
          </cell>
          <cell r="EB804">
            <v>-19.45995799999946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8"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-9.6098690014332533</v>
          </cell>
          <cell r="AF842">
            <v>0</v>
          </cell>
          <cell r="AG842">
            <v>0</v>
          </cell>
          <cell r="AH842">
            <v>-1.8300820000004023</v>
          </cell>
          <cell r="AI842">
            <v>0</v>
          </cell>
          <cell r="AJ842">
            <v>0</v>
          </cell>
          <cell r="AK842">
            <v>-2.8698730000760406</v>
          </cell>
          <cell r="AL842">
            <v>0</v>
          </cell>
          <cell r="AM842">
            <v>0</v>
          </cell>
          <cell r="AN842">
            <v>0</v>
          </cell>
          <cell r="AO842">
            <v>-4.9099139999598265</v>
          </cell>
          <cell r="AP842">
            <v>0</v>
          </cell>
          <cell r="AQ842">
            <v>0</v>
          </cell>
          <cell r="AR842">
            <v>-7.25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-1.2600099998526275</v>
          </cell>
          <cell r="AY842">
            <v>0</v>
          </cell>
          <cell r="AZ842">
            <v>0</v>
          </cell>
          <cell r="BA842">
            <v>0</v>
          </cell>
          <cell r="BB842">
            <v>-5.9899900001473725</v>
          </cell>
          <cell r="BC842">
            <v>0</v>
          </cell>
          <cell r="BD842">
            <v>0</v>
          </cell>
          <cell r="BE842">
            <v>-12.949951099231839</v>
          </cell>
          <cell r="BF842">
            <v>0</v>
          </cell>
          <cell r="BG842">
            <v>0</v>
          </cell>
          <cell r="BH842">
            <v>0</v>
          </cell>
          <cell r="BI842">
            <v>-2.5400400003418326</v>
          </cell>
          <cell r="BJ842">
            <v>0</v>
          </cell>
          <cell r="BK842">
            <v>0</v>
          </cell>
          <cell r="BL842">
            <v>-10.40991110005416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-23.419920099899173</v>
          </cell>
          <cell r="BS842">
            <v>0</v>
          </cell>
          <cell r="BT842">
            <v>0</v>
          </cell>
          <cell r="BU842">
            <v>0</v>
          </cell>
          <cell r="BV842">
            <v>-12.560060099931434</v>
          </cell>
          <cell r="BW842">
            <v>0</v>
          </cell>
          <cell r="BX842">
            <v>-4.0300300000235438</v>
          </cell>
          <cell r="BY842">
            <v>0</v>
          </cell>
          <cell r="BZ842">
            <v>-6.8298299999441952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-31.870366999879479</v>
          </cell>
          <cell r="CF842">
            <v>0</v>
          </cell>
          <cell r="CG842">
            <v>0</v>
          </cell>
          <cell r="CH842">
            <v>-16.430181000148878</v>
          </cell>
          <cell r="CI842">
            <v>-7.550048999954015</v>
          </cell>
          <cell r="CJ842">
            <v>0</v>
          </cell>
          <cell r="CK842">
            <v>-4.1000980001408607</v>
          </cell>
          <cell r="CL842">
            <v>0</v>
          </cell>
          <cell r="CM842">
            <v>-3.7900390001013875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-21.41992300003767</v>
          </cell>
          <cell r="CS842">
            <v>0</v>
          </cell>
          <cell r="CT842">
            <v>0</v>
          </cell>
          <cell r="CU842">
            <v>0</v>
          </cell>
          <cell r="CV842">
            <v>-0.3898930000141263</v>
          </cell>
          <cell r="CW842">
            <v>0</v>
          </cell>
          <cell r="CX842">
            <v>-4.0998539999127388</v>
          </cell>
          <cell r="CY842">
            <v>0</v>
          </cell>
          <cell r="CZ842">
            <v>-16.930175999877974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-5.2900389991700649</v>
          </cell>
          <cell r="DF842">
            <v>0</v>
          </cell>
          <cell r="DG842">
            <v>0</v>
          </cell>
          <cell r="DH842">
            <v>0</v>
          </cell>
          <cell r="DI842">
            <v>-2.4199220000300556</v>
          </cell>
          <cell r="DJ842">
            <v>0</v>
          </cell>
          <cell r="DK842">
            <v>-2.8701169998385012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-49.728339500725269</v>
          </cell>
          <cell r="DS842">
            <v>0</v>
          </cell>
          <cell r="DT842">
            <v>0</v>
          </cell>
          <cell r="DU842">
            <v>-11.819831499829888</v>
          </cell>
          <cell r="DV842">
            <v>-1.6198739998508245</v>
          </cell>
          <cell r="DW842">
            <v>0</v>
          </cell>
          <cell r="DX842">
            <v>0</v>
          </cell>
          <cell r="DY842">
            <v>-0.91876300005242229</v>
          </cell>
          <cell r="DZ842">
            <v>0</v>
          </cell>
          <cell r="EA842">
            <v>0</v>
          </cell>
          <cell r="EB842">
            <v>-35.369870999827981</v>
          </cell>
          <cell r="EC842">
            <v>0</v>
          </cell>
          <cell r="ED842">
            <v>0</v>
          </cell>
        </row>
        <row r="843"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-1.537579040043056</v>
          </cell>
          <cell r="AF844">
            <v>0</v>
          </cell>
          <cell r="AG844">
            <v>0</v>
          </cell>
          <cell r="AH844">
            <v>-0.29281312000239268</v>
          </cell>
          <cell r="AI844">
            <v>0</v>
          </cell>
          <cell r="AJ844">
            <v>0</v>
          </cell>
          <cell r="AK844">
            <v>-0.45917968000867404</v>
          </cell>
          <cell r="AL844">
            <v>0</v>
          </cell>
          <cell r="AM844">
            <v>0</v>
          </cell>
          <cell r="AN844">
            <v>0</v>
          </cell>
          <cell r="AO844">
            <v>-0.78558624000288546</v>
          </cell>
          <cell r="AP844">
            <v>0</v>
          </cell>
          <cell r="AQ844">
            <v>0</v>
          </cell>
          <cell r="AR844">
            <v>-1.1600000001490116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-0.20160159995430149</v>
          </cell>
          <cell r="AY844">
            <v>0</v>
          </cell>
          <cell r="AZ844">
            <v>0</v>
          </cell>
          <cell r="BA844">
            <v>0</v>
          </cell>
          <cell r="BB844">
            <v>-0.95839840002008714</v>
          </cell>
          <cell r="BC844">
            <v>0</v>
          </cell>
          <cell r="BD844">
            <v>0</v>
          </cell>
          <cell r="BE844">
            <v>-2.2014916869811714</v>
          </cell>
          <cell r="BF844">
            <v>0</v>
          </cell>
          <cell r="BG844">
            <v>0</v>
          </cell>
          <cell r="BH844">
            <v>0</v>
          </cell>
          <cell r="BI844">
            <v>-0.43180680007208139</v>
          </cell>
          <cell r="BJ844">
            <v>0</v>
          </cell>
          <cell r="BK844">
            <v>0</v>
          </cell>
          <cell r="BL844">
            <v>-1.7696848869964015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-3.9813864170573652</v>
          </cell>
          <cell r="BS844">
            <v>0</v>
          </cell>
          <cell r="BT844">
            <v>0</v>
          </cell>
          <cell r="BU844">
            <v>0</v>
          </cell>
          <cell r="BV844">
            <v>-2.135210217005806</v>
          </cell>
          <cell r="BW844">
            <v>0</v>
          </cell>
          <cell r="BX844">
            <v>-0.68510510001215152</v>
          </cell>
          <cell r="BY844">
            <v>0</v>
          </cell>
          <cell r="BZ844">
            <v>-1.1610711000103038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-5.7366660600528121</v>
          </cell>
          <cell r="CF844">
            <v>0</v>
          </cell>
          <cell r="CG844">
            <v>0</v>
          </cell>
          <cell r="CH844">
            <v>-2.957432580034947</v>
          </cell>
          <cell r="CI844">
            <v>-1.3590088199998718</v>
          </cell>
          <cell r="CJ844">
            <v>0</v>
          </cell>
          <cell r="CK844">
            <v>-0.73801764001837</v>
          </cell>
          <cell r="CL844">
            <v>0</v>
          </cell>
          <cell r="CM844">
            <v>-0.68220702002872713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-3.8555861399509013</v>
          </cell>
          <cell r="CS844">
            <v>0</v>
          </cell>
          <cell r="CT844">
            <v>0</v>
          </cell>
          <cell r="CU844">
            <v>0</v>
          </cell>
          <cell r="CV844">
            <v>-7.0180740003706887E-2</v>
          </cell>
          <cell r="CW844">
            <v>0</v>
          </cell>
          <cell r="CX844">
            <v>-0.73797371998080052</v>
          </cell>
          <cell r="CY844">
            <v>0</v>
          </cell>
          <cell r="CZ844">
            <v>-3.0474316799663939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-1.0051074102520943</v>
          </cell>
          <cell r="DF844">
            <v>0</v>
          </cell>
          <cell r="DG844">
            <v>0</v>
          </cell>
          <cell r="DH844">
            <v>0</v>
          </cell>
          <cell r="DI844">
            <v>-0.45978517999174073</v>
          </cell>
          <cell r="DJ844">
            <v>0</v>
          </cell>
          <cell r="DK844">
            <v>-0.54532222996931523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-9.4483845052309334</v>
          </cell>
          <cell r="DS844">
            <v>0</v>
          </cell>
          <cell r="DT844">
            <v>0</v>
          </cell>
          <cell r="DU844">
            <v>-2.245767984946724</v>
          </cell>
          <cell r="DV844">
            <v>-0.30777605995535851</v>
          </cell>
          <cell r="DW844">
            <v>0</v>
          </cell>
          <cell r="DX844">
            <v>0</v>
          </cell>
          <cell r="DY844">
            <v>-0.17456497001694515</v>
          </cell>
          <cell r="DZ844">
            <v>0</v>
          </cell>
          <cell r="EA844">
            <v>0</v>
          </cell>
          <cell r="EB844">
            <v>-6.7202754899626598</v>
          </cell>
          <cell r="EC844">
            <v>0</v>
          </cell>
          <cell r="ED844">
            <v>0</v>
          </cell>
        </row>
        <row r="847">
          <cell r="F847">
            <v>2063.09</v>
          </cell>
          <cell r="G847">
            <v>1725.33</v>
          </cell>
          <cell r="H847">
            <v>2108.62</v>
          </cell>
          <cell r="I847">
            <v>1813.43</v>
          </cell>
          <cell r="J847">
            <v>1788.74</v>
          </cell>
          <cell r="K847">
            <v>2241.88</v>
          </cell>
          <cell r="L847">
            <v>2577.4499999999998</v>
          </cell>
          <cell r="M847">
            <v>2687.86</v>
          </cell>
          <cell r="N847">
            <v>2630.99</v>
          </cell>
          <cell r="O847">
            <v>2527.04</v>
          </cell>
          <cell r="P847">
            <v>2516.33</v>
          </cell>
          <cell r="Q847">
            <v>2479.6</v>
          </cell>
          <cell r="R847">
            <v>27185.480000000003</v>
          </cell>
          <cell r="S847">
            <v>2063.09</v>
          </cell>
          <cell r="T847">
            <v>1750.45</v>
          </cell>
          <cell r="U847">
            <v>2108.62</v>
          </cell>
          <cell r="V847">
            <v>1813.43</v>
          </cell>
          <cell r="W847">
            <v>1788.74</v>
          </cell>
          <cell r="X847">
            <v>2241.88</v>
          </cell>
          <cell r="Y847">
            <v>2577.4499999999998</v>
          </cell>
          <cell r="Z847">
            <v>2687.86</v>
          </cell>
          <cell r="AA847">
            <v>2630.99</v>
          </cell>
          <cell r="AB847">
            <v>2527.04</v>
          </cell>
          <cell r="AC847">
            <v>2516.33</v>
          </cell>
          <cell r="AD847">
            <v>2479.6</v>
          </cell>
          <cell r="AE847">
            <v>27160.36</v>
          </cell>
          <cell r="AF847">
            <v>2063.09</v>
          </cell>
          <cell r="AG847">
            <v>1725.33</v>
          </cell>
          <cell r="AH847">
            <v>2108.62</v>
          </cell>
          <cell r="AI847">
            <v>1813.43</v>
          </cell>
          <cell r="AJ847">
            <v>1788.74</v>
          </cell>
          <cell r="AK847">
            <v>2241.88</v>
          </cell>
          <cell r="AL847">
            <v>2577.4499999999998</v>
          </cell>
          <cell r="AM847">
            <v>2687.86</v>
          </cell>
          <cell r="AN847">
            <v>2630.99</v>
          </cell>
          <cell r="AO847">
            <v>2527.04</v>
          </cell>
          <cell r="AP847">
            <v>2516.33</v>
          </cell>
          <cell r="AQ847">
            <v>2479.6</v>
          </cell>
          <cell r="AR847">
            <v>27160.36</v>
          </cell>
          <cell r="AS847">
            <v>2063.09</v>
          </cell>
          <cell r="AT847">
            <v>1725.33</v>
          </cell>
          <cell r="AU847">
            <v>2108.62</v>
          </cell>
          <cell r="AV847">
            <v>1813.43</v>
          </cell>
          <cell r="AW847">
            <v>1788.74</v>
          </cell>
          <cell r="AX847">
            <v>2241.88</v>
          </cell>
          <cell r="AY847">
            <v>2577.4499999999998</v>
          </cell>
          <cell r="AZ847">
            <v>2687.86</v>
          </cell>
          <cell r="BA847">
            <v>2630.99</v>
          </cell>
          <cell r="BB847">
            <v>2527.04</v>
          </cell>
          <cell r="BC847">
            <v>2516.33</v>
          </cell>
          <cell r="BD847">
            <v>2479.6</v>
          </cell>
          <cell r="BE847">
            <v>27160.36</v>
          </cell>
          <cell r="BF847">
            <v>2063.09</v>
          </cell>
          <cell r="BG847">
            <v>1725.33</v>
          </cell>
          <cell r="BH847">
            <v>2108.62</v>
          </cell>
          <cell r="BI847">
            <v>1813.43</v>
          </cell>
          <cell r="BJ847">
            <v>1788.74</v>
          </cell>
          <cell r="BK847">
            <v>2241.88</v>
          </cell>
          <cell r="BL847">
            <v>2577.4499999999998</v>
          </cell>
          <cell r="BM847">
            <v>2687.86</v>
          </cell>
          <cell r="BN847">
            <v>2630.99</v>
          </cell>
          <cell r="BO847">
            <v>2527.04</v>
          </cell>
          <cell r="BP847">
            <v>2516.33</v>
          </cell>
          <cell r="BQ847">
            <v>2479.6</v>
          </cell>
          <cell r="BR847">
            <v>27185.480000000003</v>
          </cell>
          <cell r="BS847">
            <v>2063.09</v>
          </cell>
          <cell r="BT847">
            <v>1750.45</v>
          </cell>
          <cell r="BU847">
            <v>2108.62</v>
          </cell>
          <cell r="BV847">
            <v>1813.43</v>
          </cell>
          <cell r="BW847">
            <v>1788.74</v>
          </cell>
          <cell r="BX847">
            <v>2241.88</v>
          </cell>
          <cell r="BY847">
            <v>2577.4499999999998</v>
          </cell>
          <cell r="BZ847">
            <v>2687.86</v>
          </cell>
          <cell r="CA847">
            <v>2630.99</v>
          </cell>
          <cell r="CB847">
            <v>2527.04</v>
          </cell>
          <cell r="CC847">
            <v>2516.33</v>
          </cell>
          <cell r="CD847">
            <v>2479.6</v>
          </cell>
          <cell r="CE847">
            <v>27160.36</v>
          </cell>
          <cell r="CF847">
            <v>2063.09</v>
          </cell>
          <cell r="CG847">
            <v>1725.33</v>
          </cell>
          <cell r="CH847">
            <v>2108.62</v>
          </cell>
          <cell r="CI847">
            <v>1813.43</v>
          </cell>
          <cell r="CJ847">
            <v>1788.74</v>
          </cell>
          <cell r="CK847">
            <v>2241.88</v>
          </cell>
          <cell r="CL847">
            <v>2577.4499999999998</v>
          </cell>
          <cell r="CM847">
            <v>2687.86</v>
          </cell>
          <cell r="CN847">
            <v>2630.99</v>
          </cell>
          <cell r="CO847">
            <v>2527.04</v>
          </cell>
          <cell r="CP847">
            <v>2516.33</v>
          </cell>
          <cell r="CQ847">
            <v>2479.6</v>
          </cell>
          <cell r="CR847">
            <v>27160.36</v>
          </cell>
          <cell r="CS847">
            <v>2063.09</v>
          </cell>
          <cell r="CT847">
            <v>1725.33</v>
          </cell>
          <cell r="CU847">
            <v>2108.62</v>
          </cell>
          <cell r="CV847">
            <v>1813.43</v>
          </cell>
          <cell r="CW847">
            <v>1788.74</v>
          </cell>
          <cell r="CX847">
            <v>2241.88</v>
          </cell>
          <cell r="CY847">
            <v>2577.4499999999998</v>
          </cell>
          <cell r="CZ847">
            <v>2687.86</v>
          </cell>
          <cell r="DA847">
            <v>2630.99</v>
          </cell>
          <cell r="DB847">
            <v>2527.04</v>
          </cell>
          <cell r="DC847">
            <v>2516.33</v>
          </cell>
          <cell r="DD847">
            <v>2479.6</v>
          </cell>
          <cell r="DE847">
            <v>27160.36</v>
          </cell>
          <cell r="DF847">
            <v>2063.09</v>
          </cell>
          <cell r="DG847">
            <v>1725.33</v>
          </cell>
          <cell r="DH847">
            <v>2108.62</v>
          </cell>
          <cell r="DI847">
            <v>1813.43</v>
          </cell>
          <cell r="DJ847">
            <v>1788.74</v>
          </cell>
          <cell r="DK847">
            <v>2241.88</v>
          </cell>
          <cell r="DL847">
            <v>2577.4499999999998</v>
          </cell>
          <cell r="DM847">
            <v>2687.86</v>
          </cell>
          <cell r="DN847">
            <v>2630.99</v>
          </cell>
          <cell r="DO847">
            <v>2527.04</v>
          </cell>
          <cell r="DP847">
            <v>2516.33</v>
          </cell>
          <cell r="DQ847">
            <v>2479.6</v>
          </cell>
          <cell r="DR847">
            <v>27185.480000000003</v>
          </cell>
          <cell r="DS847">
            <v>2063.09</v>
          </cell>
          <cell r="DT847">
            <v>1750.45</v>
          </cell>
          <cell r="DU847">
            <v>2108.62</v>
          </cell>
          <cell r="DV847">
            <v>1813.43</v>
          </cell>
          <cell r="DW847">
            <v>1788.74</v>
          </cell>
          <cell r="DX847">
            <v>2241.88</v>
          </cell>
          <cell r="DY847">
            <v>2577.4499999999998</v>
          </cell>
          <cell r="DZ847">
            <v>2687.86</v>
          </cell>
          <cell r="EA847">
            <v>2630.99</v>
          </cell>
          <cell r="EB847">
            <v>2527.04</v>
          </cell>
          <cell r="EC847">
            <v>2516.33</v>
          </cell>
          <cell r="ED847">
            <v>2479.6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2063.09</v>
          </cell>
          <cell r="G850">
            <v>1725.33</v>
          </cell>
          <cell r="H850">
            <v>2108.62</v>
          </cell>
          <cell r="I850">
            <v>1813.43</v>
          </cell>
          <cell r="J850">
            <v>1788.74</v>
          </cell>
          <cell r="K850">
            <v>2241.88</v>
          </cell>
          <cell r="L850">
            <v>2577.4499999999998</v>
          </cell>
          <cell r="M850">
            <v>2687.86</v>
          </cell>
          <cell r="N850">
            <v>2630.99</v>
          </cell>
          <cell r="O850">
            <v>2527.04</v>
          </cell>
          <cell r="P850">
            <v>2516.33</v>
          </cell>
          <cell r="Q850">
            <v>2479.6</v>
          </cell>
          <cell r="R850">
            <v>27185.480000000003</v>
          </cell>
          <cell r="S850">
            <v>2063.09</v>
          </cell>
          <cell r="T850">
            <v>1750.45</v>
          </cell>
          <cell r="U850">
            <v>2108.62</v>
          </cell>
          <cell r="V850">
            <v>1813.43</v>
          </cell>
          <cell r="W850">
            <v>1788.74</v>
          </cell>
          <cell r="X850">
            <v>2241.88</v>
          </cell>
          <cell r="Y850">
            <v>2577.4499999999998</v>
          </cell>
          <cell r="Z850">
            <v>2687.86</v>
          </cell>
          <cell r="AA850">
            <v>2630.99</v>
          </cell>
          <cell r="AB850">
            <v>2527.04</v>
          </cell>
          <cell r="AC850">
            <v>2516.33</v>
          </cell>
          <cell r="AD850">
            <v>2479.6</v>
          </cell>
          <cell r="AE850">
            <v>27160.36</v>
          </cell>
          <cell r="AF850">
            <v>2063.09</v>
          </cell>
          <cell r="AG850">
            <v>1725.33</v>
          </cell>
          <cell r="AH850">
            <v>2108.62</v>
          </cell>
          <cell r="AI850">
            <v>1813.43</v>
          </cell>
          <cell r="AJ850">
            <v>1788.74</v>
          </cell>
          <cell r="AK850">
            <v>2241.88</v>
          </cell>
          <cell r="AL850">
            <v>2577.4499999999998</v>
          </cell>
          <cell r="AM850">
            <v>2687.86</v>
          </cell>
          <cell r="AN850">
            <v>2630.99</v>
          </cell>
          <cell r="AO850">
            <v>2527.0399999999991</v>
          </cell>
          <cell r="AP850">
            <v>2516.33</v>
          </cell>
          <cell r="AQ850">
            <v>2479.6000000000004</v>
          </cell>
          <cell r="AR850">
            <v>27160.36</v>
          </cell>
          <cell r="AS850">
            <v>2063.09</v>
          </cell>
          <cell r="AT850">
            <v>1725.33</v>
          </cell>
          <cell r="AU850">
            <v>2108.62</v>
          </cell>
          <cell r="AV850">
            <v>1813.43</v>
          </cell>
          <cell r="AW850">
            <v>1788.74</v>
          </cell>
          <cell r="AX850">
            <v>2241.88</v>
          </cell>
          <cell r="AY850">
            <v>2577.4499999999998</v>
          </cell>
          <cell r="AZ850">
            <v>2687.86</v>
          </cell>
          <cell r="BA850">
            <v>2630.99</v>
          </cell>
          <cell r="BB850">
            <v>2527.0400000000009</v>
          </cell>
          <cell r="BC850">
            <v>2516.33</v>
          </cell>
          <cell r="BD850">
            <v>2479.6000000000004</v>
          </cell>
          <cell r="BE850">
            <v>27160.36</v>
          </cell>
          <cell r="BF850">
            <v>2063.09</v>
          </cell>
          <cell r="BG850">
            <v>1725.33</v>
          </cell>
          <cell r="BH850">
            <v>2108.62</v>
          </cell>
          <cell r="BI850">
            <v>1813.43</v>
          </cell>
          <cell r="BJ850">
            <v>1788.74</v>
          </cell>
          <cell r="BK850">
            <v>2241.88</v>
          </cell>
          <cell r="BL850">
            <v>2577.4499999999998</v>
          </cell>
          <cell r="BM850">
            <v>2687.86</v>
          </cell>
          <cell r="BN850">
            <v>2630.99</v>
          </cell>
          <cell r="BO850">
            <v>2527.0399999999991</v>
          </cell>
          <cell r="BP850">
            <v>2516.33</v>
          </cell>
          <cell r="BQ850">
            <v>2479.6000000000004</v>
          </cell>
          <cell r="BR850">
            <v>27185.480000000003</v>
          </cell>
          <cell r="BS850">
            <v>2063.09</v>
          </cell>
          <cell r="BT850">
            <v>1750.45</v>
          </cell>
          <cell r="BU850">
            <v>2108.62</v>
          </cell>
          <cell r="BV850">
            <v>1813.43</v>
          </cell>
          <cell r="BW850">
            <v>1788.74</v>
          </cell>
          <cell r="BX850">
            <v>2241.88</v>
          </cell>
          <cell r="BY850">
            <v>2577.4499999999998</v>
          </cell>
          <cell r="BZ850">
            <v>2687.86</v>
          </cell>
          <cell r="CA850">
            <v>2630.99</v>
          </cell>
          <cell r="CB850">
            <v>2527.0400000000009</v>
          </cell>
          <cell r="CC850">
            <v>2516.33</v>
          </cell>
          <cell r="CD850">
            <v>2479.5999999999985</v>
          </cell>
          <cell r="CE850">
            <v>27160.36</v>
          </cell>
          <cell r="CF850">
            <v>2063.09</v>
          </cell>
          <cell r="CG850">
            <v>1725.33</v>
          </cell>
          <cell r="CH850">
            <v>2108.62</v>
          </cell>
          <cell r="CI850">
            <v>1813.43</v>
          </cell>
          <cell r="CJ850">
            <v>1788.74</v>
          </cell>
          <cell r="CK850">
            <v>2241.88</v>
          </cell>
          <cell r="CL850">
            <v>2577.4499999999998</v>
          </cell>
          <cell r="CM850">
            <v>2687.86</v>
          </cell>
          <cell r="CN850">
            <v>2630.99</v>
          </cell>
          <cell r="CO850">
            <v>2527.0400000000009</v>
          </cell>
          <cell r="CP850">
            <v>2516.33</v>
          </cell>
          <cell r="CQ850">
            <v>2479.5999999999985</v>
          </cell>
          <cell r="CR850">
            <v>27160.36</v>
          </cell>
          <cell r="CS850">
            <v>2063.09</v>
          </cell>
          <cell r="CT850">
            <v>1725.33</v>
          </cell>
          <cell r="CU850">
            <v>2108.62</v>
          </cell>
          <cell r="CV850">
            <v>1813.43</v>
          </cell>
          <cell r="CW850">
            <v>1788.74</v>
          </cell>
          <cell r="CX850">
            <v>2241.88</v>
          </cell>
          <cell r="CY850">
            <v>2577.4499999999998</v>
          </cell>
          <cell r="CZ850">
            <v>2687.86</v>
          </cell>
          <cell r="DA850">
            <v>2630.99</v>
          </cell>
          <cell r="DB850">
            <v>2527.0399999999991</v>
          </cell>
          <cell r="DC850">
            <v>2516.33</v>
          </cell>
          <cell r="DD850">
            <v>2479.5999999999985</v>
          </cell>
          <cell r="DE850">
            <v>27160.36</v>
          </cell>
          <cell r="DF850">
            <v>2063.09</v>
          </cell>
          <cell r="DG850">
            <v>1725.33</v>
          </cell>
          <cell r="DH850">
            <v>2108.62</v>
          </cell>
          <cell r="DI850">
            <v>1813.43</v>
          </cell>
          <cell r="DJ850">
            <v>1788.74</v>
          </cell>
          <cell r="DK850">
            <v>2241.88</v>
          </cell>
          <cell r="DL850">
            <v>2577.4499999999998</v>
          </cell>
          <cell r="DM850">
            <v>2687.86</v>
          </cell>
          <cell r="DN850">
            <v>2630.99</v>
          </cell>
          <cell r="DO850">
            <v>2527.0400000000009</v>
          </cell>
          <cell r="DP850">
            <v>2516.33</v>
          </cell>
          <cell r="DQ850">
            <v>2479.5999999999985</v>
          </cell>
          <cell r="DR850">
            <v>27185.480000000003</v>
          </cell>
          <cell r="DS850">
            <v>2063.09</v>
          </cell>
          <cell r="DT850">
            <v>1750.45</v>
          </cell>
          <cell r="DU850">
            <v>2108.62</v>
          </cell>
          <cell r="DV850">
            <v>1813.43</v>
          </cell>
          <cell r="DW850">
            <v>1788.74</v>
          </cell>
          <cell r="DX850">
            <v>2241.88</v>
          </cell>
          <cell r="DY850">
            <v>2577.4499999999998</v>
          </cell>
          <cell r="DZ850">
            <v>2687.86</v>
          </cell>
          <cell r="EA850">
            <v>2630.99</v>
          </cell>
          <cell r="EB850">
            <v>2527.04</v>
          </cell>
          <cell r="EC850">
            <v>2516.33</v>
          </cell>
          <cell r="ED850">
            <v>2479.6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1258.4849000000002</v>
          </cell>
          <cell r="G852">
            <v>1052.4512999999999</v>
          </cell>
          <cell r="H852">
            <v>1286.2582</v>
          </cell>
          <cell r="I852">
            <v>1106.1922999999999</v>
          </cell>
          <cell r="J852">
            <v>1091.1314</v>
          </cell>
          <cell r="K852">
            <v>1367.5468000000001</v>
          </cell>
          <cell r="L852">
            <v>1572.2444999999998</v>
          </cell>
          <cell r="M852">
            <v>1639.5946000000001</v>
          </cell>
          <cell r="N852">
            <v>1604.9038999999998</v>
          </cell>
          <cell r="O852">
            <v>1541.4944</v>
          </cell>
          <cell r="P852">
            <v>1534.9612999999999</v>
          </cell>
          <cell r="Q852">
            <v>1512.5559999999998</v>
          </cell>
          <cell r="R852">
            <v>17126.852400000003</v>
          </cell>
          <cell r="S852">
            <v>1299.7467000000001</v>
          </cell>
          <cell r="T852">
            <v>1102.7835</v>
          </cell>
          <cell r="U852">
            <v>1328.4305999999999</v>
          </cell>
          <cell r="V852">
            <v>1142.4609</v>
          </cell>
          <cell r="W852">
            <v>1126.9062000000001</v>
          </cell>
          <cell r="X852">
            <v>1412.3844000000001</v>
          </cell>
          <cell r="Y852">
            <v>1623.7935</v>
          </cell>
          <cell r="Z852">
            <v>1693.3518000000001</v>
          </cell>
          <cell r="AA852">
            <v>1657.5237</v>
          </cell>
          <cell r="AB852">
            <v>1592.0352</v>
          </cell>
          <cell r="AC852">
            <v>1585.2879</v>
          </cell>
          <cell r="AD852">
            <v>1562.1479999999999</v>
          </cell>
          <cell r="AE852">
            <v>17382.630399999995</v>
          </cell>
          <cell r="AF852">
            <v>1320.3775999999998</v>
          </cell>
          <cell r="AG852">
            <v>1104.2112</v>
          </cell>
          <cell r="AH852">
            <v>1349.5168000000003</v>
          </cell>
          <cell r="AI852">
            <v>1160.5952</v>
          </cell>
          <cell r="AJ852">
            <v>1144.7936</v>
          </cell>
          <cell r="AK852">
            <v>1434.8032000000001</v>
          </cell>
          <cell r="AL852">
            <v>1649.568</v>
          </cell>
          <cell r="AM852">
            <v>1720.2303999999999</v>
          </cell>
          <cell r="AN852">
            <v>1683.8335999999997</v>
          </cell>
          <cell r="AO852">
            <v>1617.3055999999997</v>
          </cell>
          <cell r="AP852">
            <v>1610.4512000000004</v>
          </cell>
          <cell r="AQ852">
            <v>1586.9440000000013</v>
          </cell>
          <cell r="AR852">
            <v>17654.233999999997</v>
          </cell>
          <cell r="AS852">
            <v>1341.0085000000008</v>
          </cell>
          <cell r="AT852">
            <v>1121.4645</v>
          </cell>
          <cell r="AU852">
            <v>1370.6029999999996</v>
          </cell>
          <cell r="AV852">
            <v>1178.7295000000001</v>
          </cell>
          <cell r="AW852">
            <v>1162.681</v>
          </cell>
          <cell r="AX852">
            <v>1457.222</v>
          </cell>
          <cell r="AY852">
            <v>1675.3425</v>
          </cell>
          <cell r="AZ852">
            <v>1747.1090000000002</v>
          </cell>
          <cell r="BA852">
            <v>1710.1434999999999</v>
          </cell>
          <cell r="BB852">
            <v>1642.5760000000009</v>
          </cell>
          <cell r="BC852">
            <v>1635.6145000000001</v>
          </cell>
          <cell r="BD852">
            <v>1611.7399999999998</v>
          </cell>
          <cell r="BE852">
            <v>18197.441200000005</v>
          </cell>
          <cell r="BF852">
            <v>1382.270300000001</v>
          </cell>
          <cell r="BG852">
            <v>1155.9711</v>
          </cell>
          <cell r="BH852">
            <v>1412.7754</v>
          </cell>
          <cell r="BI852">
            <v>1214.9981000000002</v>
          </cell>
          <cell r="BJ852">
            <v>1198.4558000000002</v>
          </cell>
          <cell r="BK852">
            <v>1502.0596</v>
          </cell>
          <cell r="BL852">
            <v>1726.8915</v>
          </cell>
          <cell r="BM852">
            <v>1800.8662000000002</v>
          </cell>
          <cell r="BN852">
            <v>1762.7633000000001</v>
          </cell>
          <cell r="BO852">
            <v>1693.1167999999998</v>
          </cell>
          <cell r="BP852">
            <v>1685.9411000000002</v>
          </cell>
          <cell r="BQ852">
            <v>1661.3320000000003</v>
          </cell>
          <cell r="BR852">
            <v>18486.126400000005</v>
          </cell>
          <cell r="BS852">
            <v>1402.9012000000002</v>
          </cell>
          <cell r="BT852">
            <v>1190.306</v>
          </cell>
          <cell r="BU852">
            <v>1433.8615999999997</v>
          </cell>
          <cell r="BV852">
            <v>1233.1324000000002</v>
          </cell>
          <cell r="BW852">
            <v>1216.3432000000003</v>
          </cell>
          <cell r="BX852">
            <v>1524.4784000000004</v>
          </cell>
          <cell r="BY852">
            <v>1752.6659999999999</v>
          </cell>
          <cell r="BZ852">
            <v>1827.7448000000002</v>
          </cell>
          <cell r="CA852">
            <v>1789.0732</v>
          </cell>
          <cell r="CB852">
            <v>1718.387200000001</v>
          </cell>
          <cell r="CC852">
            <v>1711.1043999999999</v>
          </cell>
          <cell r="CD852">
            <v>1686.1279999999988</v>
          </cell>
          <cell r="CE852">
            <v>19012.251999999997</v>
          </cell>
          <cell r="CF852">
            <v>1444.1630000000005</v>
          </cell>
          <cell r="CG852">
            <v>1207.7309999999998</v>
          </cell>
          <cell r="CH852">
            <v>1476.0340000000001</v>
          </cell>
          <cell r="CI852">
            <v>1269.4009999999998</v>
          </cell>
          <cell r="CJ852">
            <v>1252.1179999999999</v>
          </cell>
          <cell r="CK852">
            <v>1569.3159999999998</v>
          </cell>
          <cell r="CL852">
            <v>1804.2149999999997</v>
          </cell>
          <cell r="CM852">
            <v>1881.5020000000002</v>
          </cell>
          <cell r="CN852">
            <v>1841.6929999999998</v>
          </cell>
          <cell r="CO852">
            <v>1768.9279999999999</v>
          </cell>
          <cell r="CP852">
            <v>1761.431</v>
          </cell>
          <cell r="CQ852">
            <v>1735.7199999999993</v>
          </cell>
          <cell r="CR852">
            <v>19555.459199999998</v>
          </cell>
          <cell r="CS852">
            <v>1485.4248000000007</v>
          </cell>
          <cell r="CT852">
            <v>1242.2375999999999</v>
          </cell>
          <cell r="CU852">
            <v>1518.2064</v>
          </cell>
          <cell r="CV852">
            <v>1305.6695999999999</v>
          </cell>
          <cell r="CW852">
            <v>1287.8928000000001</v>
          </cell>
          <cell r="CX852">
            <v>1614.1536000000001</v>
          </cell>
          <cell r="CY852">
            <v>1855.7639999999999</v>
          </cell>
          <cell r="CZ852">
            <v>1935.2592</v>
          </cell>
          <cell r="DA852">
            <v>1894.3127999999995</v>
          </cell>
          <cell r="DB852">
            <v>1819.4687999999987</v>
          </cell>
          <cell r="DC852">
            <v>1811.7575999999999</v>
          </cell>
          <cell r="DD852">
            <v>1785.3119999999999</v>
          </cell>
          <cell r="DE852">
            <v>20098.666400000002</v>
          </cell>
          <cell r="DF852">
            <v>1526.6866000000009</v>
          </cell>
          <cell r="DG852">
            <v>1276.7442000000001</v>
          </cell>
          <cell r="DH852">
            <v>1560.3787999999995</v>
          </cell>
          <cell r="DI852">
            <v>1341.9382000000001</v>
          </cell>
          <cell r="DJ852">
            <v>1323.6676</v>
          </cell>
          <cell r="DK852">
            <v>1658.9912000000002</v>
          </cell>
          <cell r="DL852">
            <v>1907.3129999999999</v>
          </cell>
          <cell r="DM852">
            <v>1989.0164</v>
          </cell>
          <cell r="DN852">
            <v>1946.9325999999996</v>
          </cell>
          <cell r="DO852">
            <v>1870.0095999999994</v>
          </cell>
          <cell r="DP852">
            <v>1862.0842000000002</v>
          </cell>
          <cell r="DQ852">
            <v>1834.9039999999986</v>
          </cell>
          <cell r="DR852">
            <v>20389.11</v>
          </cell>
          <cell r="DS852">
            <v>1547.3175000000001</v>
          </cell>
          <cell r="DT852">
            <v>1312.8375000000001</v>
          </cell>
          <cell r="DU852">
            <v>1581.4649999999999</v>
          </cell>
          <cell r="DV852">
            <v>1360.0725</v>
          </cell>
          <cell r="DW852">
            <v>1341.5550000000001</v>
          </cell>
          <cell r="DX852">
            <v>1681.41</v>
          </cell>
          <cell r="DY852">
            <v>1933.0874999999999</v>
          </cell>
          <cell r="DZ852">
            <v>2015.895</v>
          </cell>
          <cell r="EA852">
            <v>1973.2424999999998</v>
          </cell>
          <cell r="EB852">
            <v>1895.28</v>
          </cell>
          <cell r="EC852">
            <v>1887.2474999999999</v>
          </cell>
          <cell r="ED852">
            <v>1859.6999999999998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1.3735920000001443</v>
          </cell>
          <cell r="AF870">
            <v>0</v>
          </cell>
          <cell r="AG870">
            <v>0</v>
          </cell>
          <cell r="AH870">
            <v>0</v>
          </cell>
          <cell r="AI870">
            <v>1.3735920000001443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8.973499999999035E-2</v>
          </cell>
          <cell r="AS870">
            <v>0</v>
          </cell>
          <cell r="AT870">
            <v>0</v>
          </cell>
          <cell r="AU870">
            <v>0</v>
          </cell>
          <cell r="AV870">
            <v>8.973499999999035E-2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0.4725980000000618</v>
          </cell>
          <cell r="BF870">
            <v>0</v>
          </cell>
          <cell r="BG870">
            <v>0</v>
          </cell>
          <cell r="BH870">
            <v>0</v>
          </cell>
          <cell r="BI870">
            <v>0.33626900000001569</v>
          </cell>
          <cell r="BJ870">
            <v>0.13632899999999992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8.1246000000021468E-2</v>
          </cell>
          <cell r="BS870">
            <v>0</v>
          </cell>
          <cell r="BT870">
            <v>0</v>
          </cell>
          <cell r="BU870">
            <v>0</v>
          </cell>
          <cell r="BV870">
            <v>8.0315999999982068E-2</v>
          </cell>
          <cell r="BW870">
            <v>9.3000000000387217E-4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0.64522699999997712</v>
          </cell>
          <cell r="CF870">
            <v>0</v>
          </cell>
          <cell r="CG870">
            <v>0</v>
          </cell>
          <cell r="CH870">
            <v>0.64429600000005394</v>
          </cell>
          <cell r="CI870">
            <v>0</v>
          </cell>
          <cell r="CJ870">
            <v>9.309999999977947E-4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0.44477600000004713</v>
          </cell>
          <cell r="DF870">
            <v>0</v>
          </cell>
          <cell r="DG870">
            <v>0</v>
          </cell>
          <cell r="DH870">
            <v>0.44477600000004713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1.474805999999262</v>
          </cell>
          <cell r="DS870">
            <v>0</v>
          </cell>
          <cell r="DT870">
            <v>0</v>
          </cell>
          <cell r="DU870">
            <v>0.51402999999982057</v>
          </cell>
          <cell r="DV870">
            <v>0.82378899999957866</v>
          </cell>
          <cell r="DW870">
            <v>0.13698699999986275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1.6638937536122E-3</v>
          </cell>
          <cell r="G871">
            <v>-1.9102991252566426E-3</v>
          </cell>
          <cell r="H871">
            <v>-2.6705944352030997E-2</v>
          </cell>
          <cell r="I871">
            <v>0</v>
          </cell>
          <cell r="J871">
            <v>0</v>
          </cell>
          <cell r="K871">
            <v>-1.1152948272581398E-2</v>
          </cell>
          <cell r="L871">
            <v>6.1054418463442062E-3</v>
          </cell>
          <cell r="M871">
            <v>-7.9381188294860294E-3</v>
          </cell>
          <cell r="N871">
            <v>-2.4386962610662977E-3</v>
          </cell>
          <cell r="O871">
            <v>-2.6601084721882273E-3</v>
          </cell>
          <cell r="P871">
            <v>0</v>
          </cell>
          <cell r="Q871">
            <v>2.6664441941939288E-3</v>
          </cell>
          <cell r="R871">
            <v>-1.1571054205585796E-3</v>
          </cell>
          <cell r="S871">
            <v>6.0592536476811176E-3</v>
          </cell>
          <cell r="T871">
            <v>-1.0781442700114496E-2</v>
          </cell>
          <cell r="U871">
            <v>0</v>
          </cell>
          <cell r="V871">
            <v>0</v>
          </cell>
          <cell r="W871">
            <v>0</v>
          </cell>
          <cell r="X871">
            <v>-1.3033663207057344E-2</v>
          </cell>
          <cell r="Y871">
            <v>-1.3479794476879192E-2</v>
          </cell>
          <cell r="Z871">
            <v>6.3195561347150431E-2</v>
          </cell>
          <cell r="AA871">
            <v>-3.7114962057721357E-2</v>
          </cell>
          <cell r="AB871">
            <v>0</v>
          </cell>
          <cell r="AC871">
            <v>0</v>
          </cell>
          <cell r="AD871">
            <v>-8.7302175997514553E-3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-1.9264515683644845E-2</v>
          </cell>
          <cell r="AM871">
            <v>-0.34119826982447421</v>
          </cell>
          <cell r="AN871">
            <v>0.22989929880777282</v>
          </cell>
          <cell r="AO871">
            <v>0</v>
          </cell>
          <cell r="AP871">
            <v>0</v>
          </cell>
          <cell r="AQ871">
            <v>-9.6533640937579435E-4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2.5887984577622092E-2</v>
          </cell>
          <cell r="AZ871">
            <v>-0.18801673300477262</v>
          </cell>
          <cell r="BA871">
            <v>-0.11546899410014078</v>
          </cell>
          <cell r="BB871">
            <v>0</v>
          </cell>
          <cell r="BC871">
            <v>0</v>
          </cell>
          <cell r="BD871">
            <v>-4.9862683634334104E-2</v>
          </cell>
          <cell r="BE871">
            <v>0</v>
          </cell>
          <cell r="BF871">
            <v>-6.663764286210494E-2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-8.4085873969542035E-2</v>
          </cell>
          <cell r="BM871">
            <v>-0.37638251994719951</v>
          </cell>
          <cell r="BN871">
            <v>0</v>
          </cell>
          <cell r="BO871">
            <v>0</v>
          </cell>
          <cell r="BP871">
            <v>0</v>
          </cell>
          <cell r="BQ871">
            <v>-4.3099642527305804E-2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-0.11097280697777023</v>
          </cell>
          <cell r="BZ871">
            <v>-0.35768313477038305</v>
          </cell>
          <cell r="CA871">
            <v>-5.565912478082069E-2</v>
          </cell>
          <cell r="CB871">
            <v>0</v>
          </cell>
          <cell r="CC871">
            <v>0</v>
          </cell>
          <cell r="CD871">
            <v>-1.5646083174019054E-3</v>
          </cell>
          <cell r="CE871">
            <v>-4.2314141041938091E-4</v>
          </cell>
          <cell r="CF871">
            <v>-9.7172384844839144E-3</v>
          </cell>
          <cell r="CG871">
            <v>0</v>
          </cell>
          <cell r="CH871">
            <v>0</v>
          </cell>
          <cell r="CI871">
            <v>0</v>
          </cell>
          <cell r="CJ871">
            <v>-1.1645562024895639E-2</v>
          </cell>
          <cell r="CK871">
            <v>0</v>
          </cell>
          <cell r="CL871">
            <v>-6.1411301012498143E-2</v>
          </cell>
          <cell r="CM871">
            <v>-2.6830118020626514E-2</v>
          </cell>
          <cell r="CN871">
            <v>-3.4474248268711705E-2</v>
          </cell>
          <cell r="CO871">
            <v>0</v>
          </cell>
          <cell r="CP871">
            <v>0</v>
          </cell>
          <cell r="CQ871">
            <v>-1.3416107798221333E-2</v>
          </cell>
          <cell r="CR871">
            <v>-1.1555515416841189E-2</v>
          </cell>
          <cell r="CS871">
            <v>-1.1218276871076682E-2</v>
          </cell>
          <cell r="CT871">
            <v>0</v>
          </cell>
          <cell r="CU871">
            <v>0</v>
          </cell>
          <cell r="CV871">
            <v>0</v>
          </cell>
          <cell r="CW871">
            <v>-2.0916137872315943E-2</v>
          </cell>
          <cell r="CX871">
            <v>0</v>
          </cell>
          <cell r="CY871">
            <v>-9.2838859410932173E-2</v>
          </cell>
          <cell r="CZ871">
            <v>2.3452989088781351E-3</v>
          </cell>
          <cell r="DA871">
            <v>2.4152410492526144E-3</v>
          </cell>
          <cell r="DB871">
            <v>0</v>
          </cell>
          <cell r="DC871">
            <v>-6.7818034120676884E-3</v>
          </cell>
          <cell r="DD871">
            <v>-1.1671647393818319E-2</v>
          </cell>
          <cell r="DE871">
            <v>0</v>
          </cell>
          <cell r="DF871">
            <v>-1.2921857592118613E-2</v>
          </cell>
          <cell r="DG871">
            <v>0</v>
          </cell>
          <cell r="DH871">
            <v>0</v>
          </cell>
          <cell r="DI871">
            <v>0</v>
          </cell>
          <cell r="DJ871">
            <v>-1.8206087098597834E-2</v>
          </cell>
          <cell r="DK871">
            <v>0</v>
          </cell>
          <cell r="DL871">
            <v>-4.9119618940309806E-2</v>
          </cell>
          <cell r="DM871">
            <v>2.0997863060330246E-3</v>
          </cell>
          <cell r="DN871">
            <v>7.5955618546252879E-3</v>
          </cell>
          <cell r="DO871">
            <v>0</v>
          </cell>
          <cell r="DP871">
            <v>-6.6294271458318121E-3</v>
          </cell>
          <cell r="DQ871">
            <v>3.0524445341697515E-3</v>
          </cell>
          <cell r="DR871">
            <v>-3.6301075564852958E-3</v>
          </cell>
          <cell r="DS871">
            <v>-3.8364631190468401E-3</v>
          </cell>
          <cell r="DT871">
            <v>0</v>
          </cell>
          <cell r="DU871">
            <v>0</v>
          </cell>
          <cell r="DV871">
            <v>0</v>
          </cell>
          <cell r="DW871">
            <v>-1.455460240461548E-2</v>
          </cell>
          <cell r="DX871">
            <v>-6.4945914163576646E-2</v>
          </cell>
          <cell r="DY871">
            <v>-2.0541647749325875E-2</v>
          </cell>
          <cell r="DZ871">
            <v>-5.1358622208113047E-2</v>
          </cell>
          <cell r="EA871">
            <v>0.4280228318867394</v>
          </cell>
          <cell r="EB871">
            <v>0</v>
          </cell>
          <cell r="EC871">
            <v>-1.1245648842795219E-2</v>
          </cell>
          <cell r="ED871">
            <v>4.3288599370363556E-3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-0.23976558678455717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-0.23976558678455717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-15.115159606320958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-15.115159606320958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-9.3710151926558183E-3</v>
          </cell>
          <cell r="G875">
            <v>4.4410971686659195E-4</v>
          </cell>
          <cell r="H875">
            <v>1.0918822914071313E-2</v>
          </cell>
          <cell r="I875">
            <v>0</v>
          </cell>
          <cell r="J875">
            <v>0</v>
          </cell>
          <cell r="K875">
            <v>0</v>
          </cell>
          <cell r="L875">
            <v>2.9408236199088833E-3</v>
          </cell>
          <cell r="M875">
            <v>-1.7679035152042388E-2</v>
          </cell>
          <cell r="N875">
            <v>-4.1920282724912994E-2</v>
          </cell>
          <cell r="O875">
            <v>-2.913971784543179E-2</v>
          </cell>
          <cell r="P875">
            <v>-7.9226532821614626E-3</v>
          </cell>
          <cell r="Q875">
            <v>-1.0835147476100815E-2</v>
          </cell>
          <cell r="R875">
            <v>-1.3220058165492432E-2</v>
          </cell>
          <cell r="S875">
            <v>-6.5225479838773026E-3</v>
          </cell>
          <cell r="T875">
            <v>-4.7516960692703947E-3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-7.7792743894065097E-3</v>
          </cell>
          <cell r="Z875">
            <v>-3.1970813345267857E-2</v>
          </cell>
          <cell r="AA875">
            <v>-3.6504990575505047E-2</v>
          </cell>
          <cell r="AB875">
            <v>-1.94421702953953E-2</v>
          </cell>
          <cell r="AC875">
            <v>-3.3727999689940447E-2</v>
          </cell>
          <cell r="AD875">
            <v>-1.7941205637253432E-2</v>
          </cell>
          <cell r="AE875">
            <v>-2.0899513688107163E-2</v>
          </cell>
          <cell r="AF875">
            <v>-1.8497669964258279E-2</v>
          </cell>
          <cell r="AG875">
            <v>-1.5982686699274495E-2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-2.4804797018063596E-2</v>
          </cell>
          <cell r="AM875">
            <v>-5.9119563624662419E-2</v>
          </cell>
          <cell r="AN875">
            <v>-5.8276532148759941E-2</v>
          </cell>
          <cell r="AO875">
            <v>-2.4125486169168653E-2</v>
          </cell>
          <cell r="AP875">
            <v>-2.6586772386409052E-2</v>
          </cell>
          <cell r="AQ875">
            <v>-2.3400656246653995E-2</v>
          </cell>
          <cell r="AR875">
            <v>-9.2843016393686639E-3</v>
          </cell>
          <cell r="AS875">
            <v>-1.1353020168112238E-2</v>
          </cell>
          <cell r="AT875">
            <v>-1.0978332809589375E-2</v>
          </cell>
          <cell r="AU875">
            <v>-1.7142061088900817E-2</v>
          </cell>
          <cell r="AV875">
            <v>0</v>
          </cell>
          <cell r="AW875">
            <v>0</v>
          </cell>
          <cell r="AX875">
            <v>1.4532096480778023E-2</v>
          </cell>
          <cell r="AY875">
            <v>2.2045733893136799E-3</v>
          </cell>
          <cell r="AZ875">
            <v>-3.3715922342310023E-2</v>
          </cell>
          <cell r="BA875">
            <v>-2.8714943115002001E-2</v>
          </cell>
          <cell r="BB875">
            <v>-1.304204953399335E-2</v>
          </cell>
          <cell r="BC875">
            <v>-9.9121401090158656E-3</v>
          </cell>
          <cell r="BD875">
            <v>-3.2898203756026589E-3</v>
          </cell>
          <cell r="BE875">
            <v>-8.6148248428621343E-3</v>
          </cell>
          <cell r="BF875">
            <v>-3.4618092011804436E-3</v>
          </cell>
          <cell r="BG875">
            <v>-4.7937157202220249E-3</v>
          </cell>
          <cell r="BH875">
            <v>-5.2192065183689351E-3</v>
          </cell>
          <cell r="BI875">
            <v>0</v>
          </cell>
          <cell r="BJ875">
            <v>0</v>
          </cell>
          <cell r="BK875">
            <v>-3.5324548637042597E-2</v>
          </cell>
          <cell r="BL875">
            <v>6.1674227457899633E-3</v>
          </cell>
          <cell r="BM875">
            <v>-3.9580769012545147E-2</v>
          </cell>
          <cell r="BN875">
            <v>-2.3774119358666468E-2</v>
          </cell>
          <cell r="BO875">
            <v>-3.4048182691179818E-3</v>
          </cell>
          <cell r="BP875">
            <v>4.3307936648773193E-3</v>
          </cell>
          <cell r="BQ875">
            <v>1.6828721921484657E-3</v>
          </cell>
          <cell r="BR875">
            <v>-5.1426727280130535E-3</v>
          </cell>
          <cell r="BS875">
            <v>-5.2646839604726381E-3</v>
          </cell>
          <cell r="BT875">
            <v>-4.2821426880124136E-3</v>
          </cell>
          <cell r="BU875">
            <v>0</v>
          </cell>
          <cell r="BV875">
            <v>0</v>
          </cell>
          <cell r="BW875">
            <v>0</v>
          </cell>
          <cell r="BX875">
            <v>-2.6674292803694044E-2</v>
          </cell>
          <cell r="BY875">
            <v>2.2397385936685055E-2</v>
          </cell>
          <cell r="BZ875">
            <v>-3.2860246340504773E-2</v>
          </cell>
          <cell r="CA875">
            <v>-1.714979232736269E-2</v>
          </cell>
          <cell r="CB875">
            <v>2.5725422222251382E-3</v>
          </cell>
          <cell r="CC875">
            <v>-2.4641647078595952E-3</v>
          </cell>
          <cell r="CD875">
            <v>2.0133219328819507E-3</v>
          </cell>
          <cell r="CE875">
            <v>-1.3811202355867636E-2</v>
          </cell>
          <cell r="CF875">
            <v>-3.0737020167030948E-3</v>
          </cell>
          <cell r="CG875">
            <v>7.1502747836404978E-4</v>
          </cell>
          <cell r="CH875">
            <v>1.8946514440791873E-3</v>
          </cell>
          <cell r="CI875">
            <v>0</v>
          </cell>
          <cell r="CJ875">
            <v>0</v>
          </cell>
          <cell r="CK875">
            <v>-1.2724541373536624E-2</v>
          </cell>
          <cell r="CL875">
            <v>4.5600075617187485E-2</v>
          </cell>
          <cell r="CM875">
            <v>-1.7112713668396395E-2</v>
          </cell>
          <cell r="CN875">
            <v>-0.1999430952311414</v>
          </cell>
          <cell r="CO875">
            <v>6.5600919962420789E-3</v>
          </cell>
          <cell r="CP875">
            <v>6.9967498942347106E-3</v>
          </cell>
          <cell r="CQ875">
            <v>5.3530275891553458E-3</v>
          </cell>
          <cell r="CR875">
            <v>2.4439437089860405E-3</v>
          </cell>
          <cell r="CS875">
            <v>-4.0093636891889162E-3</v>
          </cell>
          <cell r="CT875">
            <v>-3.250197434070401E-4</v>
          </cell>
          <cell r="CU875">
            <v>-2.4028167477361251E-3</v>
          </cell>
          <cell r="CV875">
            <v>0</v>
          </cell>
          <cell r="CW875">
            <v>0</v>
          </cell>
          <cell r="CX875">
            <v>-1.5538915819917065E-2</v>
          </cell>
          <cell r="CY875">
            <v>3.4589731329617734E-2</v>
          </cell>
          <cell r="CZ875">
            <v>-7.1011587219516059E-4</v>
          </cell>
          <cell r="DA875">
            <v>-2.8530150323895498E-3</v>
          </cell>
          <cell r="DB875">
            <v>2.9243760714514622E-3</v>
          </cell>
          <cell r="DC875">
            <v>7.5284488190661136E-3</v>
          </cell>
          <cell r="DD875">
            <v>1.0124015192559455E-2</v>
          </cell>
          <cell r="DE875">
            <v>1.5856779989569247E-3</v>
          </cell>
          <cell r="DF875">
            <v>-5.7901435822316216E-3</v>
          </cell>
          <cell r="DG875">
            <v>-4.3465825924116075E-4</v>
          </cell>
          <cell r="DH875">
            <v>-8.1142557624502842E-4</v>
          </cell>
          <cell r="DI875">
            <v>-8.9302009206946309E-3</v>
          </cell>
          <cell r="DJ875">
            <v>0</v>
          </cell>
          <cell r="DK875">
            <v>-1.3093067703422889E-2</v>
          </cell>
          <cell r="DL875">
            <v>4.7952063556024882E-2</v>
          </cell>
          <cell r="DM875">
            <v>-1.7428284067349864E-2</v>
          </cell>
          <cell r="DN875">
            <v>-3.8951819267332155E-3</v>
          </cell>
          <cell r="DO875">
            <v>7.737612280990902E-3</v>
          </cell>
          <cell r="DP875">
            <v>7.9109886724459955E-3</v>
          </cell>
          <cell r="DQ875">
            <v>5.810433513925517E-3</v>
          </cell>
          <cell r="DR875">
            <v>3.5131204851182929E-2</v>
          </cell>
          <cell r="DS875">
            <v>-2.2152942628750338E-4</v>
          </cell>
          <cell r="DT875">
            <v>0.15922221978742002</v>
          </cell>
          <cell r="DU875">
            <v>-9.0208380187206672E-4</v>
          </cell>
          <cell r="DV875">
            <v>-8.4033666256608797E-3</v>
          </cell>
          <cell r="DW875">
            <v>0</v>
          </cell>
          <cell r="DX875">
            <v>4.1027501464157012E-3</v>
          </cell>
          <cell r="DY875">
            <v>0.15975558250624999</v>
          </cell>
          <cell r="DZ875">
            <v>6.1869071088068495E-2</v>
          </cell>
          <cell r="EA875">
            <v>2.0518942498636505E-2</v>
          </cell>
          <cell r="EB875">
            <v>7.6331392098012429E-3</v>
          </cell>
          <cell r="EC875">
            <v>8.8834886277027181E-3</v>
          </cell>
          <cell r="ED875">
            <v>9.1162442037919789E-3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-0.23976558678455717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-0.23976558678455717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-15.115159606320958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-15.115159606320958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6">
          <cell r="F886">
            <v>1258.4848999999958</v>
          </cell>
          <cell r="G886">
            <v>1052.4513000000006</v>
          </cell>
          <cell r="H886">
            <v>1286.2581999999966</v>
          </cell>
          <cell r="I886">
            <v>1106.1922999999952</v>
          </cell>
          <cell r="J886">
            <v>1091.1313999999984</v>
          </cell>
          <cell r="K886">
            <v>1367.5467999999964</v>
          </cell>
          <cell r="L886">
            <v>1572.2445000000007</v>
          </cell>
          <cell r="M886">
            <v>1639.5945999999967</v>
          </cell>
          <cell r="N886">
            <v>1604.9039000000048</v>
          </cell>
          <cell r="O886">
            <v>1541.4943999999959</v>
          </cell>
          <cell r="P886">
            <v>1534.9612999999954</v>
          </cell>
          <cell r="Q886">
            <v>1512.5559999999969</v>
          </cell>
          <cell r="R886">
            <v>17126.852399999974</v>
          </cell>
          <cell r="S886">
            <v>1299.7466999999888</v>
          </cell>
          <cell r="T886">
            <v>1102.783500000005</v>
          </cell>
          <cell r="U886">
            <v>1328.4305999999924</v>
          </cell>
          <cell r="V886">
            <v>1142.4609000000055</v>
          </cell>
          <cell r="W886">
            <v>1126.9061999999976</v>
          </cell>
          <cell r="X886">
            <v>1412.3843999999954</v>
          </cell>
          <cell r="Y886">
            <v>1623.7934999999998</v>
          </cell>
          <cell r="Z886">
            <v>1693.351800000004</v>
          </cell>
          <cell r="AA886">
            <v>1657.5237000000052</v>
          </cell>
          <cell r="AB886">
            <v>1592.0351999999984</v>
          </cell>
          <cell r="AC886">
            <v>1585.2878999999957</v>
          </cell>
          <cell r="AD886">
            <v>1562.1479999999865</v>
          </cell>
          <cell r="AE886">
            <v>17381.092820960097</v>
          </cell>
          <cell r="AF886">
            <v>1320.3776000000071</v>
          </cell>
          <cell r="AG886">
            <v>1104.2112000000197</v>
          </cell>
          <cell r="AH886">
            <v>1349.2239868800389</v>
          </cell>
          <cell r="AI886">
            <v>1160.5951999999816</v>
          </cell>
          <cell r="AJ886">
            <v>1144.7936000000045</v>
          </cell>
          <cell r="AK886">
            <v>1434.3440203199862</v>
          </cell>
          <cell r="AL886">
            <v>1649.5679999999993</v>
          </cell>
          <cell r="AM886">
            <v>1720.2304000000004</v>
          </cell>
          <cell r="AN886">
            <v>1683.8335999999836</v>
          </cell>
          <cell r="AO886">
            <v>1616.5200137600768</v>
          </cell>
          <cell r="AP886">
            <v>1610.4512000000104</v>
          </cell>
          <cell r="AQ886">
            <v>1586.9440000000177</v>
          </cell>
          <cell r="AR886">
            <v>17653.073999999091</v>
          </cell>
          <cell r="AS886">
            <v>1341.0084999999963</v>
          </cell>
          <cell r="AT886">
            <v>1121.4645000000019</v>
          </cell>
          <cell r="AU886">
            <v>1370.6030000000028</v>
          </cell>
          <cell r="AV886">
            <v>1178.7294999999576</v>
          </cell>
          <cell r="AW886">
            <v>1162.6810000000114</v>
          </cell>
          <cell r="AX886">
            <v>1457.0203984000254</v>
          </cell>
          <cell r="AY886">
            <v>1675.3424999999988</v>
          </cell>
          <cell r="AZ886">
            <v>1747.1089999999967</v>
          </cell>
          <cell r="BA886">
            <v>1710.1435000000056</v>
          </cell>
          <cell r="BB886">
            <v>1641.6176016000099</v>
          </cell>
          <cell r="BC886">
            <v>1635.6145000000251</v>
          </cell>
          <cell r="BD886">
            <v>1611.7400000001071</v>
          </cell>
          <cell r="BE886">
            <v>18195.239708311856</v>
          </cell>
          <cell r="BF886">
            <v>1382.2702999999747</v>
          </cell>
          <cell r="BG886">
            <v>1155.9711000000243</v>
          </cell>
          <cell r="BH886">
            <v>1412.7754000000423</v>
          </cell>
          <cell r="BI886">
            <v>1214.566293199925</v>
          </cell>
          <cell r="BJ886">
            <v>1198.4557999999961</v>
          </cell>
          <cell r="BK886">
            <v>1502.0595999999787</v>
          </cell>
          <cell r="BL886">
            <v>1725.1218151130015</v>
          </cell>
          <cell r="BM886">
            <v>1800.8661999999895</v>
          </cell>
          <cell r="BN886">
            <v>1762.7632999999914</v>
          </cell>
          <cell r="BO886">
            <v>1693.1167999999598</v>
          </cell>
          <cell r="BP886">
            <v>1685.9410999999964</v>
          </cell>
          <cell r="BQ886">
            <v>1661.3319999999367</v>
          </cell>
          <cell r="BR886">
            <v>18482.145013583824</v>
          </cell>
          <cell r="BS886">
            <v>1402.9011999999639</v>
          </cell>
          <cell r="BT886">
            <v>1190.3060000000405</v>
          </cell>
          <cell r="BU886">
            <v>1433.8616000000038</v>
          </cell>
          <cell r="BV886">
            <v>1230.9971897829673</v>
          </cell>
          <cell r="BW886">
            <v>1216.3431999999739</v>
          </cell>
          <cell r="BX886">
            <v>1523.7932948999805</v>
          </cell>
          <cell r="BY886">
            <v>1752.6659999999974</v>
          </cell>
          <cell r="BZ886">
            <v>1826.5837288999755</v>
          </cell>
          <cell r="CA886">
            <v>1789.0732000000135</v>
          </cell>
          <cell r="CB886">
            <v>1718.3871999999974</v>
          </cell>
          <cell r="CC886">
            <v>1711.1044000000111</v>
          </cell>
          <cell r="CD886">
            <v>1686.1280000000261</v>
          </cell>
          <cell r="CE886">
            <v>19006.275568353012</v>
          </cell>
          <cell r="CF886">
            <v>1444.1629999999423</v>
          </cell>
          <cell r="CG886">
            <v>1207.7310000000289</v>
          </cell>
          <cell r="CH886">
            <v>1473.076567419921</v>
          </cell>
          <cell r="CI886">
            <v>1268.0419911800418</v>
          </cell>
          <cell r="CJ886">
            <v>1251.8782344132196</v>
          </cell>
          <cell r="CK886">
            <v>1568.5779823599732</v>
          </cell>
          <cell r="CL886">
            <v>1804.2149999999965</v>
          </cell>
          <cell r="CM886">
            <v>1880.819792979979</v>
          </cell>
          <cell r="CN886">
            <v>1841.6929999999993</v>
          </cell>
          <cell r="CO886">
            <v>1768.9280000000726</v>
          </cell>
          <cell r="CP886">
            <v>1761.4309999999823</v>
          </cell>
          <cell r="CQ886">
            <v>1735.7200000000885</v>
          </cell>
          <cell r="CR886">
            <v>19551.603613859974</v>
          </cell>
          <cell r="CS886">
            <v>1485.4248000000371</v>
          </cell>
          <cell r="CT886">
            <v>1242.2375999999931</v>
          </cell>
          <cell r="CU886">
            <v>1518.2064000000246</v>
          </cell>
          <cell r="CV886">
            <v>1305.5994192599901</v>
          </cell>
          <cell r="CW886">
            <v>1287.8927999999723</v>
          </cell>
          <cell r="CX886">
            <v>1613.4156262800097</v>
          </cell>
          <cell r="CY886">
            <v>1855.7639999999956</v>
          </cell>
          <cell r="CZ886">
            <v>1932.211768320034</v>
          </cell>
          <cell r="DA886">
            <v>1894.3128000000142</v>
          </cell>
          <cell r="DB886">
            <v>1819.4688000000315</v>
          </cell>
          <cell r="DC886">
            <v>1811.7576000000117</v>
          </cell>
          <cell r="DD886">
            <v>1785.3120000000345</v>
          </cell>
          <cell r="DE886">
            <v>20097.66129258927</v>
          </cell>
          <cell r="DF886">
            <v>1526.686599999899</v>
          </cell>
          <cell r="DG886">
            <v>1276.7442000000156</v>
          </cell>
          <cell r="DH886">
            <v>1560.3787999999477</v>
          </cell>
          <cell r="DI886">
            <v>1341.4784148200415</v>
          </cell>
          <cell r="DJ886">
            <v>1323.6675999999861</v>
          </cell>
          <cell r="DK886">
            <v>1658.4458777700784</v>
          </cell>
          <cell r="DL886">
            <v>1907.3129999999946</v>
          </cell>
          <cell r="DM886">
            <v>1989.0163999999932</v>
          </cell>
          <cell r="DN886">
            <v>1946.9326000000001</v>
          </cell>
          <cell r="DO886">
            <v>1870.0095999999903</v>
          </cell>
          <cell r="DP886">
            <v>1862.084199999983</v>
          </cell>
          <cell r="DQ886">
            <v>1834.9040000000969</v>
          </cell>
          <cell r="DR886">
            <v>20364.546455888543</v>
          </cell>
          <cell r="DS886">
            <v>1547.3175000000047</v>
          </cell>
          <cell r="DT886">
            <v>1312.8374999999942</v>
          </cell>
          <cell r="DU886">
            <v>1579.2192320150789</v>
          </cell>
          <cell r="DV886">
            <v>1359.764723940054</v>
          </cell>
          <cell r="DW886">
            <v>1326.4398403936648</v>
          </cell>
          <cell r="DX886">
            <v>1681.4100000000035</v>
          </cell>
          <cell r="DY886">
            <v>1932.9129350299772</v>
          </cell>
          <cell r="DZ886">
            <v>2015.8949999999895</v>
          </cell>
          <cell r="EA886">
            <v>1973.242499999993</v>
          </cell>
          <cell r="EB886">
            <v>1888.5597245100362</v>
          </cell>
          <cell r="EC886">
            <v>1887.2474999999977</v>
          </cell>
          <cell r="ED886">
            <v>1859.6999999999825</v>
          </cell>
        </row>
        <row r="888">
          <cell r="A888" t="str">
            <v>Additional Fixed Costs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J901" t="str">
            <v>Mills / kWh</v>
          </cell>
          <cell r="W901" t="str">
            <v>Mills / kWh</v>
          </cell>
          <cell r="AJ901" t="str">
            <v>Mills / kWh</v>
          </cell>
          <cell r="AW901" t="str">
            <v>Mills / kWh</v>
          </cell>
          <cell r="BJ901" t="str">
            <v>Mills / kWh</v>
          </cell>
          <cell r="BW901" t="str">
            <v>Mills / kWh</v>
          </cell>
          <cell r="CJ901" t="str">
            <v>Mills / kWh</v>
          </cell>
          <cell r="CW901" t="str">
            <v>Mills / kWh</v>
          </cell>
          <cell r="DJ901" t="str">
            <v>Mills / kWh</v>
          </cell>
          <cell r="DW901" t="str">
            <v>Mills / kWh</v>
          </cell>
        </row>
        <row r="902">
          <cell r="A902" t="str">
            <v>Special Sales For Resale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7">
          <cell r="F927">
            <v>0</v>
          </cell>
          <cell r="G927">
            <v>0</v>
          </cell>
          <cell r="H927">
            <v>-0.01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0.02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-0.01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0.01</v>
          </cell>
          <cell r="BO927">
            <v>0</v>
          </cell>
          <cell r="BP927">
            <v>0.01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0.01</v>
          </cell>
          <cell r="BV927">
            <v>0</v>
          </cell>
          <cell r="BW927">
            <v>-0.01</v>
          </cell>
          <cell r="BX927">
            <v>0</v>
          </cell>
          <cell r="BY927">
            <v>0.01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0.01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-0.01</v>
          </cell>
          <cell r="CM927">
            <v>0.01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0.01</v>
          </cell>
          <cell r="CU927">
            <v>0.01</v>
          </cell>
          <cell r="CV927">
            <v>0.01</v>
          </cell>
          <cell r="CW927">
            <v>-0.03</v>
          </cell>
          <cell r="CX927">
            <v>0.01</v>
          </cell>
          <cell r="CY927">
            <v>-0.02</v>
          </cell>
          <cell r="CZ927">
            <v>0.01</v>
          </cell>
          <cell r="DA927">
            <v>0.01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0.01</v>
          </cell>
          <cell r="DH927">
            <v>0.01</v>
          </cell>
          <cell r="DI927">
            <v>0</v>
          </cell>
          <cell r="DJ927">
            <v>-0.01</v>
          </cell>
          <cell r="DK927">
            <v>0.01</v>
          </cell>
          <cell r="DL927">
            <v>0</v>
          </cell>
          <cell r="DM927">
            <v>0.01</v>
          </cell>
          <cell r="DN927">
            <v>0.01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-0.08</v>
          </cell>
          <cell r="DU927">
            <v>0</v>
          </cell>
          <cell r="DV927">
            <v>0.01</v>
          </cell>
          <cell r="DW927">
            <v>0.01</v>
          </cell>
          <cell r="DX927">
            <v>0</v>
          </cell>
          <cell r="DY927">
            <v>-0.02</v>
          </cell>
          <cell r="DZ927">
            <v>0.02</v>
          </cell>
          <cell r="EA927">
            <v>0.01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0.04</v>
          </cell>
          <cell r="G928">
            <v>-0.01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-0.01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-0.01</v>
          </cell>
          <cell r="AH928">
            <v>0</v>
          </cell>
          <cell r="AI928">
            <v>-0.01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0.01</v>
          </cell>
          <cell r="AT928">
            <v>0</v>
          </cell>
          <cell r="AU928">
            <v>0</v>
          </cell>
          <cell r="AV928">
            <v>-0.01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0.01</v>
          </cell>
          <cell r="BZ928">
            <v>0</v>
          </cell>
          <cell r="CA928">
            <v>0</v>
          </cell>
          <cell r="CB928">
            <v>0</v>
          </cell>
          <cell r="CC928">
            <v>-0.01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0.01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0.01</v>
          </cell>
          <cell r="CZ928">
            <v>0.01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-0.01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-0.01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-0.04</v>
          </cell>
          <cell r="DW928">
            <v>0</v>
          </cell>
          <cell r="DX928">
            <v>0.01</v>
          </cell>
          <cell r="DY928">
            <v>0</v>
          </cell>
          <cell r="DZ928">
            <v>0.02</v>
          </cell>
          <cell r="EA928">
            <v>0.03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-0.01</v>
          </cell>
          <cell r="K929">
            <v>0</v>
          </cell>
          <cell r="L929">
            <v>0.01</v>
          </cell>
          <cell r="M929">
            <v>0.03</v>
          </cell>
          <cell r="N929">
            <v>0.01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-0.02</v>
          </cell>
          <cell r="W929">
            <v>-0.02</v>
          </cell>
          <cell r="X929">
            <v>0</v>
          </cell>
          <cell r="Y929">
            <v>0.01</v>
          </cell>
          <cell r="Z929">
            <v>0.01</v>
          </cell>
          <cell r="AA929">
            <v>0.01</v>
          </cell>
          <cell r="AB929">
            <v>0</v>
          </cell>
          <cell r="AC929">
            <v>0.01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-0.01</v>
          </cell>
          <cell r="AK929">
            <v>-0.02</v>
          </cell>
          <cell r="AL929">
            <v>0.01</v>
          </cell>
          <cell r="AM929">
            <v>0.01</v>
          </cell>
          <cell r="AN929">
            <v>0.01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-0.01</v>
          </cell>
          <cell r="AX929">
            <v>-0.01</v>
          </cell>
          <cell r="AY929">
            <v>0</v>
          </cell>
          <cell r="AZ929">
            <v>0.03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-0.01</v>
          </cell>
          <cell r="BJ929">
            <v>0.01</v>
          </cell>
          <cell r="BK929">
            <v>0.01</v>
          </cell>
          <cell r="BL929">
            <v>0</v>
          </cell>
          <cell r="BM929">
            <v>0.02</v>
          </cell>
          <cell r="BN929">
            <v>0.01</v>
          </cell>
          <cell r="BO929">
            <v>0</v>
          </cell>
          <cell r="BP929">
            <v>0</v>
          </cell>
          <cell r="BQ929">
            <v>0</v>
          </cell>
          <cell r="BR929">
            <v>0.01</v>
          </cell>
          <cell r="BS929">
            <v>0</v>
          </cell>
          <cell r="BT929">
            <v>0</v>
          </cell>
          <cell r="BU929">
            <v>0</v>
          </cell>
          <cell r="BV929">
            <v>-0.01</v>
          </cell>
          <cell r="BW929">
            <v>0</v>
          </cell>
          <cell r="BX929">
            <v>0</v>
          </cell>
          <cell r="BY929">
            <v>0.01</v>
          </cell>
          <cell r="BZ929">
            <v>0.01</v>
          </cell>
          <cell r="CA929">
            <v>0.01</v>
          </cell>
          <cell r="CB929">
            <v>0</v>
          </cell>
          <cell r="CC929">
            <v>0</v>
          </cell>
          <cell r="CD929">
            <v>0</v>
          </cell>
          <cell r="CE929">
            <v>0.01</v>
          </cell>
          <cell r="CF929">
            <v>0</v>
          </cell>
          <cell r="CG929">
            <v>0</v>
          </cell>
          <cell r="CH929">
            <v>0</v>
          </cell>
          <cell r="CI929">
            <v>-0.01</v>
          </cell>
          <cell r="CJ929">
            <v>-0.01</v>
          </cell>
          <cell r="CK929">
            <v>0.01</v>
          </cell>
          <cell r="CL929">
            <v>0.01</v>
          </cell>
          <cell r="CM929">
            <v>0.02</v>
          </cell>
          <cell r="CN929">
            <v>0</v>
          </cell>
          <cell r="CO929">
            <v>0</v>
          </cell>
          <cell r="CP929">
            <v>0.01</v>
          </cell>
          <cell r="CQ929">
            <v>0.01</v>
          </cell>
          <cell r="CR929">
            <v>0.01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-0.01</v>
          </cell>
          <cell r="CX929">
            <v>0.01</v>
          </cell>
          <cell r="CY929">
            <v>0</v>
          </cell>
          <cell r="CZ929">
            <v>0.03</v>
          </cell>
          <cell r="DA929">
            <v>0</v>
          </cell>
          <cell r="DB929">
            <v>0</v>
          </cell>
          <cell r="DC929">
            <v>0.01</v>
          </cell>
          <cell r="DD929">
            <v>0</v>
          </cell>
          <cell r="DE929">
            <v>0.01</v>
          </cell>
          <cell r="DF929">
            <v>0</v>
          </cell>
          <cell r="DG929">
            <v>0</v>
          </cell>
          <cell r="DH929">
            <v>0</v>
          </cell>
          <cell r="DI929">
            <v>-0.01</v>
          </cell>
          <cell r="DJ929">
            <v>-0.02</v>
          </cell>
          <cell r="DK929">
            <v>0.01</v>
          </cell>
          <cell r="DL929">
            <v>0.01</v>
          </cell>
          <cell r="DM929">
            <v>0.03</v>
          </cell>
          <cell r="DN929">
            <v>0</v>
          </cell>
          <cell r="DO929">
            <v>0</v>
          </cell>
          <cell r="DP929">
            <v>0.01</v>
          </cell>
          <cell r="DQ929">
            <v>0.01</v>
          </cell>
          <cell r="DR929">
            <v>0.01</v>
          </cell>
          <cell r="DS929">
            <v>0</v>
          </cell>
          <cell r="DT929">
            <v>0</v>
          </cell>
          <cell r="DU929">
            <v>0</v>
          </cell>
          <cell r="DV929">
            <v>-0.02</v>
          </cell>
          <cell r="DW929">
            <v>0.01</v>
          </cell>
          <cell r="DX929">
            <v>0</v>
          </cell>
          <cell r="DY929">
            <v>0</v>
          </cell>
          <cell r="DZ929">
            <v>0</v>
          </cell>
          <cell r="EA929">
            <v>0.01</v>
          </cell>
          <cell r="EB929">
            <v>0</v>
          </cell>
          <cell r="EC929">
            <v>0.01</v>
          </cell>
          <cell r="ED929">
            <v>0</v>
          </cell>
        </row>
        <row r="930">
          <cell r="F930">
            <v>0</v>
          </cell>
          <cell r="G930">
            <v>-0.01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0.01</v>
          </cell>
          <cell r="N930">
            <v>0</v>
          </cell>
          <cell r="O930">
            <v>0</v>
          </cell>
          <cell r="P930">
            <v>0</v>
          </cell>
          <cell r="Q930">
            <v>-0.01</v>
          </cell>
          <cell r="R930">
            <v>0</v>
          </cell>
          <cell r="S930">
            <v>0</v>
          </cell>
          <cell r="T930">
            <v>0</v>
          </cell>
          <cell r="U930">
            <v>-0.01</v>
          </cell>
          <cell r="V930">
            <v>0.01</v>
          </cell>
          <cell r="W930">
            <v>0</v>
          </cell>
          <cell r="X930">
            <v>0</v>
          </cell>
          <cell r="Y930">
            <v>0.01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-0.01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-0.01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-0.01</v>
          </cell>
          <cell r="BE930">
            <v>0</v>
          </cell>
          <cell r="BF930">
            <v>0</v>
          </cell>
          <cell r="BG930">
            <v>0</v>
          </cell>
          <cell r="BH930">
            <v>-0.03</v>
          </cell>
          <cell r="BI930">
            <v>0</v>
          </cell>
          <cell r="BJ930">
            <v>0</v>
          </cell>
          <cell r="BK930">
            <v>0</v>
          </cell>
          <cell r="BL930">
            <v>0.01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0.01</v>
          </cell>
          <cell r="CN930">
            <v>0.01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0.01</v>
          </cell>
          <cell r="DA930">
            <v>-0.01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0.02</v>
          </cell>
          <cell r="DN930">
            <v>0</v>
          </cell>
          <cell r="DO930">
            <v>0</v>
          </cell>
          <cell r="DP930">
            <v>-0.01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0.01</v>
          </cell>
          <cell r="DZ930">
            <v>0.03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-0.01</v>
          </cell>
          <cell r="G931">
            <v>0.01</v>
          </cell>
          <cell r="H931">
            <v>0.01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-0.01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-0.01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-0.01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0.01</v>
          </cell>
          <cell r="CS931">
            <v>0</v>
          </cell>
          <cell r="CT931">
            <v>0</v>
          </cell>
          <cell r="CU931">
            <v>-0.01</v>
          </cell>
          <cell r="CV931">
            <v>0</v>
          </cell>
          <cell r="CW931">
            <v>0</v>
          </cell>
          <cell r="CX931">
            <v>0</v>
          </cell>
          <cell r="CY931">
            <v>0.06</v>
          </cell>
          <cell r="CZ931">
            <v>-0.02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0.01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0.01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-0.01</v>
          </cell>
          <cell r="DX931">
            <v>0</v>
          </cell>
          <cell r="DY931">
            <v>-0.01</v>
          </cell>
          <cell r="DZ931">
            <v>0.08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5">
          <cell r="F935">
            <v>0</v>
          </cell>
          <cell r="G935">
            <v>0</v>
          </cell>
          <cell r="H935">
            <v>-0.01</v>
          </cell>
          <cell r="I935">
            <v>0</v>
          </cell>
          <cell r="J935">
            <v>0</v>
          </cell>
          <cell r="K935">
            <v>-0.01</v>
          </cell>
          <cell r="L935">
            <v>0</v>
          </cell>
          <cell r="M935">
            <v>0.01</v>
          </cell>
          <cell r="N935">
            <v>0</v>
          </cell>
          <cell r="O935">
            <v>0</v>
          </cell>
          <cell r="P935">
            <v>0</v>
          </cell>
          <cell r="Q935">
            <v>-0.01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-0.01</v>
          </cell>
          <cell r="W935">
            <v>0</v>
          </cell>
          <cell r="X935">
            <v>-0.01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-0.01</v>
          </cell>
          <cell r="BE935">
            <v>0</v>
          </cell>
          <cell r="BF935">
            <v>0</v>
          </cell>
          <cell r="BG935">
            <v>0</v>
          </cell>
          <cell r="BH935">
            <v>-0.01</v>
          </cell>
          <cell r="BI935">
            <v>0</v>
          </cell>
          <cell r="BJ935">
            <v>0</v>
          </cell>
          <cell r="BK935">
            <v>0</v>
          </cell>
          <cell r="BL935">
            <v>0.01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-0.01</v>
          </cell>
          <cell r="BW935">
            <v>0</v>
          </cell>
          <cell r="BX935">
            <v>0</v>
          </cell>
          <cell r="BY935">
            <v>0.01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-0.01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0.01</v>
          </cell>
          <cell r="CN935">
            <v>0.02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-0.01</v>
          </cell>
          <cell r="CX935">
            <v>0</v>
          </cell>
          <cell r="CY935">
            <v>0</v>
          </cell>
          <cell r="CZ935">
            <v>0.01</v>
          </cell>
          <cell r="DA935">
            <v>-0.01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-0.01</v>
          </cell>
          <cell r="DK935">
            <v>0</v>
          </cell>
          <cell r="DL935">
            <v>0</v>
          </cell>
          <cell r="DM935">
            <v>0.01</v>
          </cell>
          <cell r="DN935">
            <v>0</v>
          </cell>
          <cell r="DO935">
            <v>0</v>
          </cell>
          <cell r="DP935">
            <v>-0.01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-0.01</v>
          </cell>
          <cell r="DV935">
            <v>-0.02</v>
          </cell>
          <cell r="DW935">
            <v>0</v>
          </cell>
          <cell r="DX935">
            <v>0</v>
          </cell>
          <cell r="DY935">
            <v>-0.01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7">
          <cell r="A937" t="str">
            <v>Total Special Sales For Resale</v>
          </cell>
          <cell r="F937">
            <v>0</v>
          </cell>
          <cell r="G937">
            <v>0.01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0.01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-0.01</v>
          </cell>
          <cell r="BI937">
            <v>0</v>
          </cell>
          <cell r="BJ937">
            <v>0</v>
          </cell>
          <cell r="BK937">
            <v>0</v>
          </cell>
          <cell r="BL937">
            <v>0.01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-0.01</v>
          </cell>
          <cell r="BV937">
            <v>-0.01</v>
          </cell>
          <cell r="BW937">
            <v>0</v>
          </cell>
          <cell r="BX937">
            <v>0</v>
          </cell>
          <cell r="BY937">
            <v>0.01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-0.01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0.01</v>
          </cell>
          <cell r="CN937">
            <v>0.02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-0.01</v>
          </cell>
          <cell r="CX937">
            <v>0</v>
          </cell>
          <cell r="CY937">
            <v>0</v>
          </cell>
          <cell r="CZ937">
            <v>0.01</v>
          </cell>
          <cell r="DA937">
            <v>-0.01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-0.01</v>
          </cell>
          <cell r="DK937">
            <v>0</v>
          </cell>
          <cell r="DL937">
            <v>0</v>
          </cell>
          <cell r="DM937">
            <v>0.01</v>
          </cell>
          <cell r="DN937">
            <v>0</v>
          </cell>
          <cell r="DO937">
            <v>0</v>
          </cell>
          <cell r="DP937">
            <v>-0.01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-0.01</v>
          </cell>
          <cell r="DV937">
            <v>-0.02</v>
          </cell>
          <cell r="DW937">
            <v>0</v>
          </cell>
          <cell r="DX937">
            <v>0</v>
          </cell>
          <cell r="DY937">
            <v>-0.01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9">
          <cell r="A939" t="str">
            <v>Purchased Power &amp; Net Interchange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1.8307791617786506E-3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4.9462725904163563E-3</v>
          </cell>
          <cell r="AY966">
            <v>0</v>
          </cell>
          <cell r="AZ966">
            <v>0</v>
          </cell>
          <cell r="BA966">
            <v>0</v>
          </cell>
          <cell r="BB966">
            <v>2.2873978533240802E-2</v>
          </cell>
          <cell r="BC966">
            <v>0</v>
          </cell>
          <cell r="BD966">
            <v>0</v>
          </cell>
          <cell r="BE966">
            <v>2.125170117906805E-3</v>
          </cell>
          <cell r="BF966">
            <v>0</v>
          </cell>
          <cell r="BG966">
            <v>0</v>
          </cell>
          <cell r="BH966">
            <v>0</v>
          </cell>
          <cell r="BI966">
            <v>8.3947944944924302E-3</v>
          </cell>
          <cell r="BJ966">
            <v>0</v>
          </cell>
          <cell r="BK966">
            <v>0</v>
          </cell>
          <cell r="BL966">
            <v>2.0402478743122288E-2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5.2177934490060807E-3</v>
          </cell>
          <cell r="BS966">
            <v>0</v>
          </cell>
          <cell r="BT966">
            <v>0</v>
          </cell>
          <cell r="BU966">
            <v>0</v>
          </cell>
          <cell r="BV966">
            <v>3.8512357819413978E-2</v>
          </cell>
          <cell r="BW966">
            <v>0</v>
          </cell>
          <cell r="BX966">
            <v>1.5899958929949776E-2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5.6970452032487628E-3</v>
          </cell>
          <cell r="CF966">
            <v>0</v>
          </cell>
          <cell r="CG966">
            <v>0</v>
          </cell>
          <cell r="CH966">
            <v>1.1879244778555176E-2</v>
          </cell>
          <cell r="CI966">
            <v>1.7378275352385231E-2</v>
          </cell>
          <cell r="CJ966">
            <v>0</v>
          </cell>
          <cell r="CK966">
            <v>1.6202513474908642E-2</v>
          </cell>
          <cell r="CL966">
            <v>0</v>
          </cell>
          <cell r="CM966">
            <v>1.6949864476487164E-2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3.2771204760138062E-3</v>
          </cell>
          <cell r="CS966">
            <v>0</v>
          </cell>
          <cell r="CT966">
            <v>0</v>
          </cell>
          <cell r="CU966">
            <v>0</v>
          </cell>
          <cell r="CV966">
            <v>1.2592735015459766E-3</v>
          </cell>
          <cell r="CW966">
            <v>0</v>
          </cell>
          <cell r="CX966">
            <v>0</v>
          </cell>
          <cell r="CY966">
            <v>0</v>
          </cell>
          <cell r="CZ966">
            <v>4.2644330658262675E-2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4.1051920671009157E-4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4.8501025938207931E-3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3.6436627367208985E-3</v>
          </cell>
          <cell r="DS966">
            <v>0</v>
          </cell>
          <cell r="DT966">
            <v>0</v>
          </cell>
          <cell r="DU966">
            <v>4.5236562979766859E-3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3.8796888109175143E-2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2.4456206325140784E-3</v>
          </cell>
          <cell r="AF967">
            <v>0</v>
          </cell>
          <cell r="AG967">
            <v>0</v>
          </cell>
          <cell r="AH967">
            <v>4.8071669844063081E-3</v>
          </cell>
          <cell r="AI967">
            <v>0</v>
          </cell>
          <cell r="AJ967">
            <v>0</v>
          </cell>
          <cell r="AK967">
            <v>7.0350559334713125E-3</v>
          </cell>
          <cell r="AL967">
            <v>0</v>
          </cell>
          <cell r="AM967">
            <v>0</v>
          </cell>
          <cell r="AN967">
            <v>0</v>
          </cell>
          <cell r="AO967">
            <v>1.7342306303035571E-2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1.5115836852430675E-3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1.9739237709160307E-2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1.6445483805540562E-3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1.8837046166737537E-2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3.6465504006599758E-3</v>
          </cell>
          <cell r="CF967">
            <v>0</v>
          </cell>
          <cell r="CG967">
            <v>0</v>
          </cell>
          <cell r="CH967">
            <v>3.4896856660324715E-2</v>
          </cell>
          <cell r="CI967">
            <v>4.6739861976305974E-3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2.8325028662976592E-3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9.8286220124066404E-3</v>
          </cell>
          <cell r="CY967">
            <v>0</v>
          </cell>
          <cell r="CZ967">
            <v>2.1491030432471803E-2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9.8975755115304764E-4</v>
          </cell>
          <cell r="DF967">
            <v>0</v>
          </cell>
          <cell r="DG967">
            <v>0</v>
          </cell>
          <cell r="DH967">
            <v>0</v>
          </cell>
          <cell r="DI967">
            <v>5.2940950339035453E-3</v>
          </cell>
          <cell r="DJ967">
            <v>0</v>
          </cell>
          <cell r="DK967">
            <v>4.067196787730154E-3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3.7126031591867559E-3</v>
          </cell>
          <cell r="DS967">
            <v>0</v>
          </cell>
          <cell r="DT967">
            <v>0</v>
          </cell>
          <cell r="DU967">
            <v>1.1689985151392079E-2</v>
          </cell>
          <cell r="DV967">
            <v>2.2185575038378147E-3</v>
          </cell>
          <cell r="DW967">
            <v>0</v>
          </cell>
          <cell r="DX967">
            <v>0</v>
          </cell>
          <cell r="DY967">
            <v>2.4038757278503908E-3</v>
          </cell>
          <cell r="DZ967">
            <v>0</v>
          </cell>
          <cell r="EA967">
            <v>0</v>
          </cell>
          <cell r="EB967">
            <v>3.0833329222332395E-2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3.4819246931050429E-5</v>
          </cell>
          <cell r="AF974">
            <v>0</v>
          </cell>
          <cell r="AG974">
            <v>0</v>
          </cell>
          <cell r="AH974">
            <v>7.3823942393858033E-5</v>
          </cell>
          <cell r="AI974">
            <v>0</v>
          </cell>
          <cell r="AJ974">
            <v>0</v>
          </cell>
          <cell r="AK974">
            <v>1.4239602455390354E-4</v>
          </cell>
          <cell r="AL974">
            <v>0</v>
          </cell>
          <cell r="AM974">
            <v>0</v>
          </cell>
          <cell r="AN974">
            <v>0</v>
          </cell>
          <cell r="AO974">
            <v>2.0156233239276844E-4</v>
          </cell>
          <cell r="AP974">
            <v>0</v>
          </cell>
          <cell r="AQ974">
            <v>0</v>
          </cell>
          <cell r="AR974">
            <v>1.9864097108523993E-5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5.8926930734060079E-5</v>
          </cell>
          <cell r="AY974">
            <v>0</v>
          </cell>
          <cell r="AZ974">
            <v>0</v>
          </cell>
          <cell r="BA974">
            <v>0</v>
          </cell>
          <cell r="BB974">
            <v>1.7243705746494697E-4</v>
          </cell>
          <cell r="BC974">
            <v>0</v>
          </cell>
          <cell r="BD974">
            <v>0</v>
          </cell>
          <cell r="BE974">
            <v>4.3898843774314855E-5</v>
          </cell>
          <cell r="BF974">
            <v>0</v>
          </cell>
          <cell r="BG974">
            <v>0</v>
          </cell>
          <cell r="BH974">
            <v>0</v>
          </cell>
          <cell r="BI974">
            <v>1.0565429385778202E-4</v>
          </cell>
          <cell r="BJ974">
            <v>0</v>
          </cell>
          <cell r="BK974">
            <v>0</v>
          </cell>
          <cell r="BL974">
            <v>4.8259528879412983E-4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7.2284944916845006E-5</v>
          </cell>
          <cell r="BS974">
            <v>0</v>
          </cell>
          <cell r="BT974">
            <v>0</v>
          </cell>
          <cell r="BU974">
            <v>0</v>
          </cell>
          <cell r="BV974">
            <v>4.4385450713235741E-4</v>
          </cell>
          <cell r="BW974">
            <v>0</v>
          </cell>
          <cell r="BX974">
            <v>1.8126623115577445E-4</v>
          </cell>
          <cell r="BY974">
            <v>0</v>
          </cell>
          <cell r="BZ974">
            <v>3.8320890470444624E-4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9.3049959765778567E-5</v>
          </cell>
          <cell r="CF974">
            <v>0</v>
          </cell>
          <cell r="CG974">
            <v>0</v>
          </cell>
          <cell r="CH974">
            <v>5.6063398876915471E-4</v>
          </cell>
          <cell r="CI974">
            <v>2.6322352402630145E-4</v>
          </cell>
          <cell r="CJ974">
            <v>0</v>
          </cell>
          <cell r="CK974">
            <v>1.5355424438467935E-4</v>
          </cell>
          <cell r="CL974">
            <v>0</v>
          </cell>
          <cell r="CM974">
            <v>1.7883126312057129E-4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5.8691128703713957E-5</v>
          </cell>
          <cell r="CS974">
            <v>0</v>
          </cell>
          <cell r="CT974">
            <v>0</v>
          </cell>
          <cell r="CU974">
            <v>0</v>
          </cell>
          <cell r="CV974">
            <v>1.2399157245823744E-5</v>
          </cell>
          <cell r="CW974">
            <v>0</v>
          </cell>
          <cell r="CX974">
            <v>1.5114443292318924E-4</v>
          </cell>
          <cell r="CY974">
            <v>0</v>
          </cell>
          <cell r="CZ974">
            <v>7.1632654955777753E-4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1.3979182728718342E-5</v>
          </cell>
          <cell r="DF974">
            <v>0</v>
          </cell>
          <cell r="DG974">
            <v>0</v>
          </cell>
          <cell r="DH974">
            <v>0</v>
          </cell>
          <cell r="DI974">
            <v>7.2113761117265085E-5</v>
          </cell>
          <cell r="DJ974">
            <v>0</v>
          </cell>
          <cell r="DK974">
            <v>9.7214453074201401E-5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1.2109818006322826E-4</v>
          </cell>
          <cell r="DS974">
            <v>0</v>
          </cell>
          <cell r="DT974">
            <v>0</v>
          </cell>
          <cell r="DU974">
            <v>3.285620227764241E-4</v>
          </cell>
          <cell r="DV974">
            <v>4.6761856943078328E-5</v>
          </cell>
          <cell r="DW974">
            <v>0</v>
          </cell>
          <cell r="DX974">
            <v>0</v>
          </cell>
          <cell r="DY974">
            <v>3.2380634323203594E-5</v>
          </cell>
          <cell r="DZ974">
            <v>0</v>
          </cell>
          <cell r="EA974">
            <v>0</v>
          </cell>
          <cell r="EB974">
            <v>9.603395141724036E-4</v>
          </cell>
          <cell r="EC974">
            <v>0</v>
          </cell>
          <cell r="ED974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</sheetData>
      <sheetData sheetId="8">
        <row r="3">
          <cell r="F3">
            <v>43466</v>
          </cell>
        </row>
        <row r="84">
          <cell r="EI84" t="str">
            <v>Not Used</v>
          </cell>
          <cell r="EK84" t="str">
            <v>QF - Sch37 - UT - Wind</v>
          </cell>
          <cell r="EM84" t="str">
            <v>Not Used</v>
          </cell>
          <cell r="EO84" t="str">
            <v>Not Used</v>
          </cell>
          <cell r="EQ84">
            <v>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E3">
            <v>2029</v>
          </cell>
          <cell r="F3">
            <v>47119</v>
          </cell>
          <cell r="G3">
            <v>47150</v>
          </cell>
          <cell r="H3">
            <v>47178</v>
          </cell>
          <cell r="I3">
            <v>47209</v>
          </cell>
          <cell r="J3">
            <v>47239</v>
          </cell>
          <cell r="K3">
            <v>47270</v>
          </cell>
          <cell r="L3">
            <v>47300</v>
          </cell>
          <cell r="M3">
            <v>47331</v>
          </cell>
          <cell r="N3">
            <v>47362</v>
          </cell>
          <cell r="O3">
            <v>47392</v>
          </cell>
          <cell r="P3">
            <v>47423</v>
          </cell>
          <cell r="Q3">
            <v>47453</v>
          </cell>
          <cell r="R3">
            <v>2030</v>
          </cell>
          <cell r="S3">
            <v>47484</v>
          </cell>
          <cell r="T3">
            <v>47515</v>
          </cell>
          <cell r="U3">
            <v>47543</v>
          </cell>
          <cell r="V3">
            <v>47574</v>
          </cell>
          <cell r="W3">
            <v>47604</v>
          </cell>
          <cell r="X3">
            <v>47635</v>
          </cell>
          <cell r="Y3">
            <v>47665</v>
          </cell>
          <cell r="Z3">
            <v>47696</v>
          </cell>
          <cell r="AA3">
            <v>47727</v>
          </cell>
          <cell r="AB3">
            <v>47757</v>
          </cell>
          <cell r="AC3">
            <v>47788</v>
          </cell>
          <cell r="AD3">
            <v>47818</v>
          </cell>
          <cell r="AE3">
            <v>2031</v>
          </cell>
          <cell r="AF3">
            <v>47849</v>
          </cell>
          <cell r="AG3">
            <v>47880</v>
          </cell>
          <cell r="AH3">
            <v>47908</v>
          </cell>
          <cell r="AI3">
            <v>47939</v>
          </cell>
          <cell r="AJ3">
            <v>47969</v>
          </cell>
          <cell r="AK3">
            <v>48000</v>
          </cell>
          <cell r="AL3">
            <v>48030</v>
          </cell>
          <cell r="AM3">
            <v>48061</v>
          </cell>
          <cell r="AN3">
            <v>48092</v>
          </cell>
          <cell r="AO3">
            <v>48122</v>
          </cell>
          <cell r="AP3">
            <v>48153</v>
          </cell>
          <cell r="AQ3">
            <v>48183</v>
          </cell>
          <cell r="AR3">
            <v>2032</v>
          </cell>
          <cell r="AS3">
            <v>48214</v>
          </cell>
          <cell r="AT3">
            <v>48245</v>
          </cell>
          <cell r="AU3">
            <v>48274</v>
          </cell>
          <cell r="AV3">
            <v>48305</v>
          </cell>
          <cell r="AW3">
            <v>48335</v>
          </cell>
          <cell r="AX3">
            <v>48366</v>
          </cell>
          <cell r="AY3">
            <v>48396</v>
          </cell>
          <cell r="AZ3">
            <v>48427</v>
          </cell>
          <cell r="BA3">
            <v>48458</v>
          </cell>
          <cell r="BB3">
            <v>48488</v>
          </cell>
          <cell r="BC3">
            <v>48519</v>
          </cell>
          <cell r="BD3">
            <v>48549</v>
          </cell>
          <cell r="BE3">
            <v>2033</v>
          </cell>
          <cell r="BF3">
            <v>48580</v>
          </cell>
          <cell r="BG3">
            <v>48611</v>
          </cell>
          <cell r="BH3">
            <v>48639</v>
          </cell>
          <cell r="BI3">
            <v>48670</v>
          </cell>
          <cell r="BJ3">
            <v>48700</v>
          </cell>
          <cell r="BK3">
            <v>48731</v>
          </cell>
          <cell r="BL3">
            <v>48761</v>
          </cell>
          <cell r="BM3">
            <v>48792</v>
          </cell>
          <cell r="BN3">
            <v>48823</v>
          </cell>
          <cell r="BO3">
            <v>48853</v>
          </cell>
          <cell r="BP3">
            <v>48884</v>
          </cell>
          <cell r="BQ3">
            <v>48914</v>
          </cell>
          <cell r="BR3">
            <v>2034</v>
          </cell>
          <cell r="BS3">
            <v>48945</v>
          </cell>
          <cell r="BT3">
            <v>48976</v>
          </cell>
          <cell r="BU3">
            <v>49004</v>
          </cell>
          <cell r="BV3">
            <v>49035</v>
          </cell>
          <cell r="BW3">
            <v>49065</v>
          </cell>
          <cell r="BX3">
            <v>49096</v>
          </cell>
          <cell r="BY3">
            <v>49126</v>
          </cell>
          <cell r="BZ3">
            <v>49157</v>
          </cell>
          <cell r="CA3">
            <v>49188</v>
          </cell>
          <cell r="CB3">
            <v>49218</v>
          </cell>
          <cell r="CC3">
            <v>49249</v>
          </cell>
          <cell r="CD3">
            <v>49279</v>
          </cell>
          <cell r="CE3">
            <v>2035</v>
          </cell>
          <cell r="CF3">
            <v>49310</v>
          </cell>
          <cell r="CG3">
            <v>49341</v>
          </cell>
          <cell r="CH3">
            <v>49369</v>
          </cell>
          <cell r="CI3">
            <v>49400</v>
          </cell>
          <cell r="CJ3">
            <v>49430</v>
          </cell>
          <cell r="CK3">
            <v>49461</v>
          </cell>
          <cell r="CL3">
            <v>49491</v>
          </cell>
          <cell r="CM3">
            <v>49522</v>
          </cell>
          <cell r="CN3">
            <v>49553</v>
          </cell>
          <cell r="CO3">
            <v>49583</v>
          </cell>
          <cell r="CP3">
            <v>49614</v>
          </cell>
          <cell r="CQ3">
            <v>49644</v>
          </cell>
          <cell r="CR3">
            <v>2036</v>
          </cell>
          <cell r="CS3">
            <v>49675</v>
          </cell>
          <cell r="CT3">
            <v>49706</v>
          </cell>
          <cell r="CU3">
            <v>49735</v>
          </cell>
          <cell r="CV3">
            <v>49766</v>
          </cell>
          <cell r="CW3">
            <v>49796</v>
          </cell>
          <cell r="CX3">
            <v>49827</v>
          </cell>
          <cell r="CY3">
            <v>49857</v>
          </cell>
          <cell r="CZ3">
            <v>49888</v>
          </cell>
          <cell r="DA3">
            <v>49919</v>
          </cell>
          <cell r="DB3">
            <v>49949</v>
          </cell>
          <cell r="DC3">
            <v>49980</v>
          </cell>
          <cell r="DD3">
            <v>50010</v>
          </cell>
          <cell r="DE3">
            <v>2037</v>
          </cell>
          <cell r="DF3">
            <v>50041</v>
          </cell>
          <cell r="DG3">
            <v>50072</v>
          </cell>
          <cell r="DH3">
            <v>50100</v>
          </cell>
          <cell r="DI3">
            <v>50131</v>
          </cell>
          <cell r="DJ3">
            <v>50161</v>
          </cell>
          <cell r="DK3">
            <v>50192</v>
          </cell>
          <cell r="DL3">
            <v>50222</v>
          </cell>
          <cell r="DM3">
            <v>50253</v>
          </cell>
          <cell r="DN3">
            <v>50284</v>
          </cell>
          <cell r="DO3">
            <v>50314</v>
          </cell>
          <cell r="DP3">
            <v>50345</v>
          </cell>
          <cell r="DQ3">
            <v>50375</v>
          </cell>
          <cell r="DR3">
            <v>2038</v>
          </cell>
          <cell r="DS3">
            <v>50406</v>
          </cell>
          <cell r="DT3">
            <v>50437</v>
          </cell>
          <cell r="DU3">
            <v>50465</v>
          </cell>
          <cell r="DV3">
            <v>50496</v>
          </cell>
          <cell r="DW3">
            <v>50526</v>
          </cell>
          <cell r="DX3">
            <v>50557</v>
          </cell>
          <cell r="DY3">
            <v>50587</v>
          </cell>
          <cell r="DZ3">
            <v>50618</v>
          </cell>
          <cell r="EA3">
            <v>50649</v>
          </cell>
          <cell r="EB3">
            <v>50679</v>
          </cell>
          <cell r="EC3">
            <v>50710</v>
          </cell>
          <cell r="ED3">
            <v>50740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1021.2999999998137</v>
          </cell>
          <cell r="G32">
            <v>1327.8000000000466</v>
          </cell>
          <cell r="H32">
            <v>1618.1999999999534</v>
          </cell>
          <cell r="I32">
            <v>1032.3000000000466</v>
          </cell>
          <cell r="J32">
            <v>388.69000000000233</v>
          </cell>
          <cell r="K32">
            <v>1569.7999999998137</v>
          </cell>
          <cell r="L32">
            <v>2826</v>
          </cell>
          <cell r="M32">
            <v>3512</v>
          </cell>
          <cell r="N32">
            <v>3636.5999999998603</v>
          </cell>
          <cell r="O32">
            <v>1840</v>
          </cell>
          <cell r="P32">
            <v>3285.7999999998137</v>
          </cell>
          <cell r="Q32">
            <v>1224.2999999998137</v>
          </cell>
          <cell r="R32">
            <v>-5524.1499999985099</v>
          </cell>
          <cell r="S32">
            <v>-667.5</v>
          </cell>
          <cell r="T32">
            <v>-2024.5999999998603</v>
          </cell>
          <cell r="U32">
            <v>-848.20000000018626</v>
          </cell>
          <cell r="V32">
            <v>-1186.5500000000466</v>
          </cell>
          <cell r="W32">
            <v>-304.80000000000291</v>
          </cell>
          <cell r="X32">
            <v>246.59999999962747</v>
          </cell>
          <cell r="Y32">
            <v>1625.5</v>
          </cell>
          <cell r="Z32">
            <v>2454.5</v>
          </cell>
          <cell r="AA32">
            <v>-407.39999999990687</v>
          </cell>
          <cell r="AB32">
            <v>-32</v>
          </cell>
          <cell r="AC32">
            <v>-1906</v>
          </cell>
          <cell r="AD32">
            <v>-2473.7000000001863</v>
          </cell>
          <cell r="AE32">
            <v>-1697.4899999946356</v>
          </cell>
          <cell r="AF32">
            <v>-681.19999999995343</v>
          </cell>
          <cell r="AG32">
            <v>-1727.5</v>
          </cell>
          <cell r="AH32">
            <v>-1932.1000000000931</v>
          </cell>
          <cell r="AI32">
            <v>-1662.0600000000559</v>
          </cell>
          <cell r="AJ32">
            <v>-249.12999999997555</v>
          </cell>
          <cell r="AK32">
            <v>118.70000000018626</v>
          </cell>
          <cell r="AL32">
            <v>3290.5</v>
          </cell>
          <cell r="AM32">
            <v>625.5</v>
          </cell>
          <cell r="AN32">
            <v>4358</v>
          </cell>
          <cell r="AO32">
            <v>-517.20000000018626</v>
          </cell>
          <cell r="AP32">
            <v>-708.20000000018626</v>
          </cell>
          <cell r="AQ32">
            <v>-2612.7999999998137</v>
          </cell>
          <cell r="AR32">
            <v>-3774.859999999404</v>
          </cell>
          <cell r="AS32">
            <v>-124.30000000004657</v>
          </cell>
          <cell r="AT32">
            <v>-1986.3999999999069</v>
          </cell>
          <cell r="AU32">
            <v>-2312.1999999999534</v>
          </cell>
          <cell r="AV32">
            <v>-581.80000000004657</v>
          </cell>
          <cell r="AW32">
            <v>-172.86000000000058</v>
          </cell>
          <cell r="AX32">
            <v>886.5</v>
          </cell>
          <cell r="AY32">
            <v>2390</v>
          </cell>
          <cell r="AZ32">
            <v>765.5</v>
          </cell>
          <cell r="BA32">
            <v>-78.800000000046566</v>
          </cell>
          <cell r="BB32">
            <v>369.79999999981374</v>
          </cell>
          <cell r="BC32">
            <v>-1645.2999999998137</v>
          </cell>
          <cell r="BD32">
            <v>-1285</v>
          </cell>
          <cell r="BE32">
            <v>902.46000000089407</v>
          </cell>
          <cell r="BF32">
            <v>-551.70000000018626</v>
          </cell>
          <cell r="BG32">
            <v>-1968.3000000000466</v>
          </cell>
          <cell r="BH32">
            <v>-1296</v>
          </cell>
          <cell r="BI32">
            <v>690.70000000018626</v>
          </cell>
          <cell r="BJ32">
            <v>-375.54000000000815</v>
          </cell>
          <cell r="BK32">
            <v>823.5</v>
          </cell>
          <cell r="BL32">
            <v>1226</v>
          </cell>
          <cell r="BM32">
            <v>1973</v>
          </cell>
          <cell r="BN32">
            <v>46</v>
          </cell>
          <cell r="BO32">
            <v>1086.4000000003725</v>
          </cell>
          <cell r="BP32">
            <v>548.20000000018626</v>
          </cell>
          <cell r="BQ32">
            <v>-1299.7999999998137</v>
          </cell>
          <cell r="BR32">
            <v>-8349.5499999895692</v>
          </cell>
          <cell r="BS32">
            <v>-521.69999999995343</v>
          </cell>
          <cell r="BT32">
            <v>-2706.4000000001397</v>
          </cell>
          <cell r="BU32">
            <v>-542</v>
          </cell>
          <cell r="BV32">
            <v>-4742.2999999999302</v>
          </cell>
          <cell r="BW32">
            <v>-271.25</v>
          </cell>
          <cell r="BX32">
            <v>-58.5</v>
          </cell>
          <cell r="BY32">
            <v>306</v>
          </cell>
          <cell r="BZ32">
            <v>2077</v>
          </cell>
          <cell r="CA32">
            <v>-30.5</v>
          </cell>
          <cell r="CB32">
            <v>-125.79999999981374</v>
          </cell>
          <cell r="CC32">
            <v>-1642.5</v>
          </cell>
          <cell r="CD32">
            <v>-91.599999999627471</v>
          </cell>
          <cell r="CE32">
            <v>-366.43999999761581</v>
          </cell>
          <cell r="CF32">
            <v>-336.80000000004657</v>
          </cell>
          <cell r="CG32">
            <v>-1179</v>
          </cell>
          <cell r="CH32">
            <v>34.899999999906868</v>
          </cell>
          <cell r="CI32">
            <v>-1904.6000000000931</v>
          </cell>
          <cell r="CJ32">
            <v>-45.440000000002328</v>
          </cell>
          <cell r="CK32">
            <v>-93</v>
          </cell>
          <cell r="CL32">
            <v>0</v>
          </cell>
          <cell r="CM32">
            <v>-15</v>
          </cell>
          <cell r="CN32">
            <v>6181.5</v>
          </cell>
          <cell r="CO32">
            <v>582.59999999962747</v>
          </cell>
          <cell r="CP32">
            <v>-1204.7999999998137</v>
          </cell>
          <cell r="CQ32">
            <v>-2386.7999999998137</v>
          </cell>
          <cell r="CR32">
            <v>-1751.5800000056624</v>
          </cell>
          <cell r="CS32">
            <v>-923.79999999981374</v>
          </cell>
          <cell r="CT32">
            <v>-1988.8999999999069</v>
          </cell>
          <cell r="CU32">
            <v>-724.39999999990687</v>
          </cell>
          <cell r="CV32">
            <v>-991.65000000002328</v>
          </cell>
          <cell r="CW32">
            <v>-21.730000000010477</v>
          </cell>
          <cell r="CX32">
            <v>736</v>
          </cell>
          <cell r="CY32">
            <v>839</v>
          </cell>
          <cell r="CZ32">
            <v>3950</v>
          </cell>
          <cell r="DA32">
            <v>-1229.1999999999534</v>
          </cell>
          <cell r="DB32">
            <v>-288</v>
          </cell>
          <cell r="DC32">
            <v>-181.20000000018626</v>
          </cell>
          <cell r="DD32">
            <v>-927.70000000018626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3546</v>
          </cell>
          <cell r="G33">
            <v>1165</v>
          </cell>
          <cell r="H33">
            <v>1297</v>
          </cell>
          <cell r="I33">
            <v>482.20000000018626</v>
          </cell>
          <cell r="J33">
            <v>2269.7999999998137</v>
          </cell>
          <cell r="K33">
            <v>1387.7000000001863</v>
          </cell>
          <cell r="L33">
            <v>3049.5</v>
          </cell>
          <cell r="M33">
            <v>8458</v>
          </cell>
          <cell r="N33">
            <v>3890</v>
          </cell>
          <cell r="O33">
            <v>1791</v>
          </cell>
          <cell r="P33">
            <v>1440</v>
          </cell>
          <cell r="Q33">
            <v>1526</v>
          </cell>
          <cell r="R33">
            <v>-19768.499999985099</v>
          </cell>
          <cell r="S33">
            <v>-782</v>
          </cell>
          <cell r="T33">
            <v>-1748</v>
          </cell>
          <cell r="U33">
            <v>-1395</v>
          </cell>
          <cell r="V33">
            <v>-2017</v>
          </cell>
          <cell r="W33">
            <v>-445.20000000018626</v>
          </cell>
          <cell r="X33">
            <v>-1017.7999999998137</v>
          </cell>
          <cell r="Y33">
            <v>-3083</v>
          </cell>
          <cell r="Z33">
            <v>-221</v>
          </cell>
          <cell r="AA33">
            <v>828</v>
          </cell>
          <cell r="AB33">
            <v>4264.5</v>
          </cell>
          <cell r="AC33">
            <v>-13546</v>
          </cell>
          <cell r="AD33">
            <v>-606</v>
          </cell>
          <cell r="AE33">
            <v>-12267.29999999702</v>
          </cell>
          <cell r="AF33">
            <v>-801</v>
          </cell>
          <cell r="AG33">
            <v>-2182.5</v>
          </cell>
          <cell r="AH33">
            <v>-1673</v>
          </cell>
          <cell r="AI33">
            <v>-3360.7000000001863</v>
          </cell>
          <cell r="AJ33">
            <v>-651.59999999962747</v>
          </cell>
          <cell r="AK33">
            <v>-966.5</v>
          </cell>
          <cell r="AL33">
            <v>-1314</v>
          </cell>
          <cell r="AM33">
            <v>4919</v>
          </cell>
          <cell r="AN33">
            <v>38</v>
          </cell>
          <cell r="AO33">
            <v>-1028</v>
          </cell>
          <cell r="AP33">
            <v>-2959</v>
          </cell>
          <cell r="AQ33">
            <v>-2288</v>
          </cell>
          <cell r="AR33">
            <v>-17561.20000000298</v>
          </cell>
          <cell r="AS33">
            <v>365</v>
          </cell>
          <cell r="AT33">
            <v>-3952</v>
          </cell>
          <cell r="AU33">
            <v>-1392</v>
          </cell>
          <cell r="AV33">
            <v>-4041.5</v>
          </cell>
          <cell r="AW33">
            <v>-573.20000000018626</v>
          </cell>
          <cell r="AX33">
            <v>-122</v>
          </cell>
          <cell r="AY33">
            <v>-889</v>
          </cell>
          <cell r="AZ33">
            <v>2242.5</v>
          </cell>
          <cell r="BA33">
            <v>-511</v>
          </cell>
          <cell r="BB33">
            <v>-2421</v>
          </cell>
          <cell r="BC33">
            <v>-3465</v>
          </cell>
          <cell r="BD33">
            <v>-2802</v>
          </cell>
          <cell r="BE33">
            <v>-1487.2999999970198</v>
          </cell>
          <cell r="BF33">
            <v>-1514</v>
          </cell>
          <cell r="BG33">
            <v>-2742</v>
          </cell>
          <cell r="BH33">
            <v>-3090</v>
          </cell>
          <cell r="BI33">
            <v>-2617.7999999998137</v>
          </cell>
          <cell r="BJ33">
            <v>-2018</v>
          </cell>
          <cell r="BK33">
            <v>-57</v>
          </cell>
          <cell r="BL33">
            <v>4366</v>
          </cell>
          <cell r="BM33">
            <v>8564.5</v>
          </cell>
          <cell r="BN33">
            <v>2715</v>
          </cell>
          <cell r="BO33">
            <v>1130</v>
          </cell>
          <cell r="BP33">
            <v>-3717</v>
          </cell>
          <cell r="BQ33">
            <v>-2507</v>
          </cell>
          <cell r="BR33">
            <v>3121.0999999940395</v>
          </cell>
          <cell r="BS33">
            <v>-1989</v>
          </cell>
          <cell r="BT33">
            <v>-4005</v>
          </cell>
          <cell r="BU33">
            <v>-128.5</v>
          </cell>
          <cell r="BV33">
            <v>-2503.4000000003725</v>
          </cell>
          <cell r="BW33">
            <v>-1033.5</v>
          </cell>
          <cell r="BX33">
            <v>113</v>
          </cell>
          <cell r="BY33">
            <v>5659</v>
          </cell>
          <cell r="BZ33">
            <v>7673.5</v>
          </cell>
          <cell r="CA33">
            <v>5352</v>
          </cell>
          <cell r="CB33">
            <v>641</v>
          </cell>
          <cell r="CC33">
            <v>-4166</v>
          </cell>
          <cell r="CD33">
            <v>-2492</v>
          </cell>
          <cell r="CE33">
            <v>-49.099999994039536</v>
          </cell>
          <cell r="CF33">
            <v>-2737</v>
          </cell>
          <cell r="CG33">
            <v>-9132</v>
          </cell>
          <cell r="CH33">
            <v>-2796</v>
          </cell>
          <cell r="CI33">
            <v>-858</v>
          </cell>
          <cell r="CJ33">
            <v>-572.59999999962747</v>
          </cell>
          <cell r="CK33">
            <v>15</v>
          </cell>
          <cell r="CL33">
            <v>3488.5</v>
          </cell>
          <cell r="CM33">
            <v>14845.5</v>
          </cell>
          <cell r="CN33">
            <v>5608.5</v>
          </cell>
          <cell r="CO33">
            <v>-576</v>
          </cell>
          <cell r="CP33">
            <v>-2799</v>
          </cell>
          <cell r="CQ33">
            <v>-4536</v>
          </cell>
          <cell r="CR33">
            <v>905.79999999701977</v>
          </cell>
          <cell r="CS33">
            <v>-1347</v>
          </cell>
          <cell r="CT33">
            <v>-4430</v>
          </cell>
          <cell r="CU33">
            <v>-2427.5</v>
          </cell>
          <cell r="CV33">
            <v>-1820</v>
          </cell>
          <cell r="CW33">
            <v>-2176.2000000001863</v>
          </cell>
          <cell r="CX33">
            <v>-623.5</v>
          </cell>
          <cell r="CY33">
            <v>3755.5</v>
          </cell>
          <cell r="CZ33">
            <v>10904</v>
          </cell>
          <cell r="DA33">
            <v>3795.5</v>
          </cell>
          <cell r="DB33">
            <v>335</v>
          </cell>
          <cell r="DC33">
            <v>-1840</v>
          </cell>
          <cell r="DD33">
            <v>-3220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0</v>
          </cell>
          <cell r="G34">
            <v>318.29999999998836</v>
          </cell>
          <cell r="H34">
            <v>2156.9000000000233</v>
          </cell>
          <cell r="I34">
            <v>3256</v>
          </cell>
          <cell r="J34">
            <v>665.42199999999866</v>
          </cell>
          <cell r="K34">
            <v>4413</v>
          </cell>
          <cell r="L34">
            <v>16156</v>
          </cell>
          <cell r="M34">
            <v>11416.90000000014</v>
          </cell>
          <cell r="N34">
            <v>8977.3000000000466</v>
          </cell>
          <cell r="O34">
            <v>1257.5</v>
          </cell>
          <cell r="P34">
            <v>2.220000000030268</v>
          </cell>
          <cell r="Q34">
            <v>-2555.5</v>
          </cell>
          <cell r="R34">
            <v>-36734.559999994934</v>
          </cell>
          <cell r="S34">
            <v>-158.29999999993015</v>
          </cell>
          <cell r="T34">
            <v>-1535.5999999996275</v>
          </cell>
          <cell r="U34">
            <v>-3388.1999999999534</v>
          </cell>
          <cell r="V34">
            <v>-2995.5</v>
          </cell>
          <cell r="W34">
            <v>-843.56000000002678</v>
          </cell>
          <cell r="X34">
            <v>-4183.5</v>
          </cell>
          <cell r="Y34">
            <v>-10456</v>
          </cell>
          <cell r="Z34">
            <v>-5314.2000000001863</v>
          </cell>
          <cell r="AA34">
            <v>3532</v>
          </cell>
          <cell r="AB34">
            <v>-190</v>
          </cell>
          <cell r="AC34">
            <v>-2134.7000000001863</v>
          </cell>
          <cell r="AD34">
            <v>-9067</v>
          </cell>
          <cell r="AE34">
            <v>-46052.30000000447</v>
          </cell>
          <cell r="AF34">
            <v>-541.55000000004657</v>
          </cell>
          <cell r="AG34">
            <v>-1286</v>
          </cell>
          <cell r="AH34">
            <v>-2624.6999999999534</v>
          </cell>
          <cell r="AI34">
            <v>-3160.5</v>
          </cell>
          <cell r="AJ34">
            <v>-747.84999999997672</v>
          </cell>
          <cell r="AK34">
            <v>-549</v>
          </cell>
          <cell r="AL34">
            <v>-13944</v>
          </cell>
          <cell r="AM34">
            <v>-6068</v>
          </cell>
          <cell r="AN34">
            <v>-3315</v>
          </cell>
          <cell r="AO34">
            <v>-214.20000000018626</v>
          </cell>
          <cell r="AP34">
            <v>-2529.5</v>
          </cell>
          <cell r="AQ34">
            <v>-11072</v>
          </cell>
          <cell r="AR34">
            <v>-39658.961999997497</v>
          </cell>
          <cell r="AS34">
            <v>-850.19999999995343</v>
          </cell>
          <cell r="AT34">
            <v>-1332</v>
          </cell>
          <cell r="AU34">
            <v>-3522.2000000001863</v>
          </cell>
          <cell r="AV34">
            <v>-4863.6999999999534</v>
          </cell>
          <cell r="AW34">
            <v>-153.56200000000536</v>
          </cell>
          <cell r="AX34">
            <v>-1019</v>
          </cell>
          <cell r="AY34">
            <v>-14396</v>
          </cell>
          <cell r="AZ34">
            <v>-4125.5</v>
          </cell>
          <cell r="BA34">
            <v>342.20000000018626</v>
          </cell>
          <cell r="BB34">
            <v>579.5</v>
          </cell>
          <cell r="BC34">
            <v>-869.5</v>
          </cell>
          <cell r="BD34">
            <v>-9449</v>
          </cell>
          <cell r="BE34">
            <v>-40339.839999996126</v>
          </cell>
          <cell r="BF34">
            <v>-266.59999999997672</v>
          </cell>
          <cell r="BG34">
            <v>-1646.7000000001863</v>
          </cell>
          <cell r="BH34">
            <v>-1306.1000000000931</v>
          </cell>
          <cell r="BI34">
            <v>-2727.6000000000931</v>
          </cell>
          <cell r="BJ34">
            <v>-1413.2400000000489</v>
          </cell>
          <cell r="BK34">
            <v>-4430</v>
          </cell>
          <cell r="BL34">
            <v>-19588</v>
          </cell>
          <cell r="BM34">
            <v>-3788</v>
          </cell>
          <cell r="BN34">
            <v>-2312.2999999998137</v>
          </cell>
          <cell r="BO34">
            <v>702.5</v>
          </cell>
          <cell r="BP34">
            <v>-710.29999999981374</v>
          </cell>
          <cell r="BQ34">
            <v>-2853.5</v>
          </cell>
          <cell r="BR34">
            <v>-44189.460000000894</v>
          </cell>
          <cell r="BS34">
            <v>-256.80000000004657</v>
          </cell>
          <cell r="BT34">
            <v>-2501.2000000001863</v>
          </cell>
          <cell r="BU34">
            <v>-2485</v>
          </cell>
          <cell r="BV34">
            <v>-3505.3999999999069</v>
          </cell>
          <cell r="BW34">
            <v>-1368.7600000000093</v>
          </cell>
          <cell r="BX34">
            <v>-3151.5</v>
          </cell>
          <cell r="BY34">
            <v>-17476</v>
          </cell>
          <cell r="BZ34">
            <v>-4772.5</v>
          </cell>
          <cell r="CA34">
            <v>-698.79999999981374</v>
          </cell>
          <cell r="CB34">
            <v>-73.5</v>
          </cell>
          <cell r="CC34">
            <v>609</v>
          </cell>
          <cell r="CD34">
            <v>-8509</v>
          </cell>
          <cell r="CE34">
            <v>-37885.789999999106</v>
          </cell>
          <cell r="CF34">
            <v>244.5</v>
          </cell>
          <cell r="CG34">
            <v>-2644</v>
          </cell>
          <cell r="CH34">
            <v>-2605.5999999996275</v>
          </cell>
          <cell r="CI34">
            <v>-2423</v>
          </cell>
          <cell r="CJ34">
            <v>-1064.6900000000023</v>
          </cell>
          <cell r="CK34">
            <v>1453.5</v>
          </cell>
          <cell r="CL34">
            <v>-16416</v>
          </cell>
          <cell r="CM34">
            <v>-5306</v>
          </cell>
          <cell r="CN34">
            <v>-494.5</v>
          </cell>
          <cell r="CO34">
            <v>1371</v>
          </cell>
          <cell r="CP34">
            <v>-1608</v>
          </cell>
          <cell r="CQ34">
            <v>-8393</v>
          </cell>
          <cell r="CR34">
            <v>-39538.459999985993</v>
          </cell>
          <cell r="CS34">
            <v>-169.70000000018626</v>
          </cell>
          <cell r="CT34">
            <v>-2385.4000000003725</v>
          </cell>
          <cell r="CU34">
            <v>-2225.5</v>
          </cell>
          <cell r="CV34">
            <v>-3226.8000000000466</v>
          </cell>
          <cell r="CW34">
            <v>-1418.6599999999744</v>
          </cell>
          <cell r="CX34">
            <v>-172</v>
          </cell>
          <cell r="CY34">
            <v>-14744</v>
          </cell>
          <cell r="CZ34">
            <v>-4240.5</v>
          </cell>
          <cell r="DA34">
            <v>749.70000000018626</v>
          </cell>
          <cell r="DB34">
            <v>-87</v>
          </cell>
          <cell r="DC34">
            <v>-1275.5999999996275</v>
          </cell>
          <cell r="DD34">
            <v>-10343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817.29999999981374</v>
          </cell>
          <cell r="G35">
            <v>1354.3999999994412</v>
          </cell>
          <cell r="H35">
            <v>344.89999999990687</v>
          </cell>
          <cell r="I35">
            <v>257.90000000037253</v>
          </cell>
          <cell r="J35">
            <v>523.09999999962747</v>
          </cell>
          <cell r="K35">
            <v>1495.2000000001863</v>
          </cell>
          <cell r="L35">
            <v>1167.5999999996275</v>
          </cell>
          <cell r="M35">
            <v>10834</v>
          </cell>
          <cell r="N35">
            <v>2310.5</v>
          </cell>
          <cell r="O35">
            <v>1035.2999999998137</v>
          </cell>
          <cell r="P35">
            <v>496.70000000018626</v>
          </cell>
          <cell r="Q35">
            <v>756.5</v>
          </cell>
          <cell r="R35">
            <v>-16083.20000000298</v>
          </cell>
          <cell r="S35">
            <v>-501</v>
          </cell>
          <cell r="T35">
            <v>-1951</v>
          </cell>
          <cell r="U35">
            <v>-1787.3999999999069</v>
          </cell>
          <cell r="V35">
            <v>-2204.6000000000931</v>
          </cell>
          <cell r="W35">
            <v>-695.60000000009313</v>
          </cell>
          <cell r="X35">
            <v>-285.79999999981374</v>
          </cell>
          <cell r="Y35">
            <v>-9866.9000000003725</v>
          </cell>
          <cell r="Z35">
            <v>2702.5</v>
          </cell>
          <cell r="AA35">
            <v>1129.4000000003725</v>
          </cell>
          <cell r="AB35">
            <v>-385</v>
          </cell>
          <cell r="AC35">
            <v>-846</v>
          </cell>
          <cell r="AD35">
            <v>-1391.7999999998137</v>
          </cell>
          <cell r="AE35">
            <v>-8228.4000000059605</v>
          </cell>
          <cell r="AF35">
            <v>-1096.5</v>
          </cell>
          <cell r="AG35">
            <v>-1169.5999999996275</v>
          </cell>
          <cell r="AH35">
            <v>-520.60000000009313</v>
          </cell>
          <cell r="AI35">
            <v>-1751.5</v>
          </cell>
          <cell r="AJ35">
            <v>-432.89999999990687</v>
          </cell>
          <cell r="AK35">
            <v>-366</v>
          </cell>
          <cell r="AL35">
            <v>-320.70000000018626</v>
          </cell>
          <cell r="AM35">
            <v>812.20000000018626</v>
          </cell>
          <cell r="AN35">
            <v>473</v>
          </cell>
          <cell r="AO35">
            <v>-606.5</v>
          </cell>
          <cell r="AP35">
            <v>-2521.5</v>
          </cell>
          <cell r="AQ35">
            <v>-727.79999999981374</v>
          </cell>
          <cell r="AR35">
            <v>-16921.09999999404</v>
          </cell>
          <cell r="AS35">
            <v>-252.5</v>
          </cell>
          <cell r="AT35">
            <v>-1772</v>
          </cell>
          <cell r="AU35">
            <v>-5121</v>
          </cell>
          <cell r="AV35">
            <v>-1097.6999999997206</v>
          </cell>
          <cell r="AW35">
            <v>-1836.2000000001863</v>
          </cell>
          <cell r="AX35">
            <v>-1792.5</v>
          </cell>
          <cell r="AY35">
            <v>-746</v>
          </cell>
          <cell r="AZ35">
            <v>1880</v>
          </cell>
          <cell r="BA35">
            <v>-566.5</v>
          </cell>
          <cell r="BB35">
            <v>-1328.2999999998137</v>
          </cell>
          <cell r="BC35">
            <v>-3020.4000000003725</v>
          </cell>
          <cell r="BD35">
            <v>-1268</v>
          </cell>
          <cell r="BE35">
            <v>-7620.9000000059605</v>
          </cell>
          <cell r="BF35">
            <v>-664.40000000037253</v>
          </cell>
          <cell r="BG35">
            <v>-1383.2000000001863</v>
          </cell>
          <cell r="BH35">
            <v>-76.899999999906868</v>
          </cell>
          <cell r="BI35">
            <v>-2854.6000000000931</v>
          </cell>
          <cell r="BJ35">
            <v>-107</v>
          </cell>
          <cell r="BK35">
            <v>-429.40000000037253</v>
          </cell>
          <cell r="BL35">
            <v>-1765.2000000001863</v>
          </cell>
          <cell r="BM35">
            <v>2378.5</v>
          </cell>
          <cell r="BN35">
            <v>2109.5</v>
          </cell>
          <cell r="BO35">
            <v>-479</v>
          </cell>
          <cell r="BP35">
            <v>-2307</v>
          </cell>
          <cell r="BQ35">
            <v>-2042.2000000001863</v>
          </cell>
          <cell r="BR35">
            <v>-7367.4000000059605</v>
          </cell>
          <cell r="BS35">
            <v>-1004</v>
          </cell>
          <cell r="BT35">
            <v>-1610.5</v>
          </cell>
          <cell r="BU35">
            <v>-705.79999999981374</v>
          </cell>
          <cell r="BV35">
            <v>-2659.8999999999069</v>
          </cell>
          <cell r="BW35">
            <v>61.5</v>
          </cell>
          <cell r="BX35">
            <v>-737.39999999944121</v>
          </cell>
          <cell r="BY35">
            <v>-4462.7999999998137</v>
          </cell>
          <cell r="BZ35">
            <v>3154.7999999998137</v>
          </cell>
          <cell r="CA35">
            <v>3900.0999999996275</v>
          </cell>
          <cell r="CB35">
            <v>689</v>
          </cell>
          <cell r="CC35">
            <v>-2461.4000000003725</v>
          </cell>
          <cell r="CD35">
            <v>-1531</v>
          </cell>
          <cell r="CE35">
            <v>-3344.7000000029802</v>
          </cell>
          <cell r="CF35">
            <v>-586.79999999981374</v>
          </cell>
          <cell r="CG35">
            <v>-1362.5</v>
          </cell>
          <cell r="CH35">
            <v>-1129.0000000004657</v>
          </cell>
          <cell r="CI35">
            <v>-1839.8000000002794</v>
          </cell>
          <cell r="CJ35">
            <v>-478.20000000018626</v>
          </cell>
          <cell r="CK35">
            <v>-701.20000000018626</v>
          </cell>
          <cell r="CL35">
            <v>334.40000000037253</v>
          </cell>
          <cell r="CM35">
            <v>3292.5999999996275</v>
          </cell>
          <cell r="CN35">
            <v>1113.3999999994412</v>
          </cell>
          <cell r="CO35">
            <v>409.60000000055879</v>
          </cell>
          <cell r="CP35">
            <v>-2457.3999999994412</v>
          </cell>
          <cell r="CQ35">
            <v>60.200000000186265</v>
          </cell>
          <cell r="CR35">
            <v>-4460.2000000178814</v>
          </cell>
          <cell r="CS35">
            <v>-262</v>
          </cell>
          <cell r="CT35">
            <v>-2061.5</v>
          </cell>
          <cell r="CU35">
            <v>-813.10000000009313</v>
          </cell>
          <cell r="CV35">
            <v>-1286.4000000003725</v>
          </cell>
          <cell r="CW35">
            <v>-1094.5</v>
          </cell>
          <cell r="CX35">
            <v>-877.39999999944121</v>
          </cell>
          <cell r="CY35">
            <v>-2407.6000000005588</v>
          </cell>
          <cell r="CZ35">
            <v>3533.7999999998137</v>
          </cell>
          <cell r="DA35">
            <v>1936.0999999996275</v>
          </cell>
          <cell r="DB35">
            <v>2269.8000000007451</v>
          </cell>
          <cell r="DC35">
            <v>-2313.0999999996275</v>
          </cell>
          <cell r="DD35">
            <v>-1084.3000000007451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0</v>
          </cell>
          <cell r="G36">
            <v>36.520000000004075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62.910000000003492</v>
          </cell>
          <cell r="M36">
            <v>280.98499999998603</v>
          </cell>
          <cell r="N36">
            <v>42.289999999993597</v>
          </cell>
          <cell r="O36">
            <v>0</v>
          </cell>
          <cell r="P36">
            <v>0</v>
          </cell>
          <cell r="Q36">
            <v>0</v>
          </cell>
          <cell r="R36">
            <v>-41.451999999815598</v>
          </cell>
          <cell r="S36">
            <v>0</v>
          </cell>
          <cell r="T36">
            <v>0</v>
          </cell>
          <cell r="U36">
            <v>-41.451999999997497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218.06400000001304</v>
          </cell>
          <cell r="AF36">
            <v>0</v>
          </cell>
          <cell r="AG36">
            <v>0</v>
          </cell>
          <cell r="AH36">
            <v>-10.25</v>
          </cell>
          <cell r="AI36">
            <v>46.559999999997672</v>
          </cell>
          <cell r="AJ36">
            <v>0</v>
          </cell>
          <cell r="AK36">
            <v>0</v>
          </cell>
          <cell r="AL36">
            <v>138.36000000000058</v>
          </cell>
          <cell r="AM36">
            <v>69.965000000011059</v>
          </cell>
          <cell r="AN36">
            <v>-62</v>
          </cell>
          <cell r="AO36">
            <v>0</v>
          </cell>
          <cell r="AP36">
            <v>35.429000000003725</v>
          </cell>
          <cell r="AQ36">
            <v>0</v>
          </cell>
          <cell r="AR36">
            <v>-95.369999999995343</v>
          </cell>
          <cell r="AS36">
            <v>0</v>
          </cell>
          <cell r="AT36">
            <v>-57</v>
          </cell>
          <cell r="AU36">
            <v>-59.830000000001746</v>
          </cell>
          <cell r="AV36">
            <v>0</v>
          </cell>
          <cell r="AW36">
            <v>0</v>
          </cell>
          <cell r="AX36">
            <v>0</v>
          </cell>
          <cell r="AY36">
            <v>34.25</v>
          </cell>
          <cell r="AZ36">
            <v>102.07000000000698</v>
          </cell>
          <cell r="BA36">
            <v>0</v>
          </cell>
          <cell r="BB36">
            <v>0</v>
          </cell>
          <cell r="BC36">
            <v>-114.86000000000058</v>
          </cell>
          <cell r="BD36">
            <v>0</v>
          </cell>
          <cell r="BE36">
            <v>341.02399999997579</v>
          </cell>
          <cell r="BF36">
            <v>0</v>
          </cell>
          <cell r="BG36">
            <v>82.30000000000291</v>
          </cell>
          <cell r="BH36">
            <v>-12.205999999991036</v>
          </cell>
          <cell r="BI36">
            <v>64.904999999998836</v>
          </cell>
          <cell r="BJ36">
            <v>-157.13999999999942</v>
          </cell>
          <cell r="BK36">
            <v>0</v>
          </cell>
          <cell r="BL36">
            <v>28.809999999997672</v>
          </cell>
          <cell r="BM36">
            <v>147.36500000000524</v>
          </cell>
          <cell r="BN36">
            <v>64.229999999995925</v>
          </cell>
          <cell r="BO36">
            <v>122.76000000000931</v>
          </cell>
          <cell r="BP36">
            <v>0</v>
          </cell>
          <cell r="BQ36">
            <v>0</v>
          </cell>
          <cell r="BR36">
            <v>219.20400000014342</v>
          </cell>
          <cell r="BS36">
            <v>0</v>
          </cell>
          <cell r="BT36">
            <v>0</v>
          </cell>
          <cell r="BU36">
            <v>0</v>
          </cell>
          <cell r="BV36">
            <v>-86.875</v>
          </cell>
          <cell r="BW36">
            <v>0</v>
          </cell>
          <cell r="BX36">
            <v>0</v>
          </cell>
          <cell r="BY36">
            <v>157.2899999999936</v>
          </cell>
          <cell r="BZ36">
            <v>148.78899999998976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62.949999999953434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140.43000000000757</v>
          </cell>
          <cell r="CM36">
            <v>-48.970000000001164</v>
          </cell>
          <cell r="CN36">
            <v>0</v>
          </cell>
          <cell r="CO36">
            <v>-28.510000000009313</v>
          </cell>
          <cell r="CP36">
            <v>0</v>
          </cell>
          <cell r="CQ36">
            <v>0</v>
          </cell>
          <cell r="CR36">
            <v>-556.45599999977276</v>
          </cell>
          <cell r="CS36">
            <v>0</v>
          </cell>
          <cell r="CT36">
            <v>-57.384000000005472</v>
          </cell>
          <cell r="CU36">
            <v>-29.270000000004075</v>
          </cell>
          <cell r="CV36">
            <v>-148.41000000000349</v>
          </cell>
          <cell r="CW36">
            <v>-139.17999999999302</v>
          </cell>
          <cell r="CX36">
            <v>-302</v>
          </cell>
          <cell r="CY36">
            <v>-177.12400000001071</v>
          </cell>
          <cell r="CZ36">
            <v>514.39000000001397</v>
          </cell>
          <cell r="DA36">
            <v>-78.679000000003725</v>
          </cell>
          <cell r="DB36">
            <v>0</v>
          </cell>
          <cell r="DC36">
            <v>-3.4399999999877764</v>
          </cell>
          <cell r="DD36">
            <v>-135.35899999999674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-70.297380000003614</v>
          </cell>
          <cell r="G38">
            <v>-110.22119999997085</v>
          </cell>
          <cell r="H38">
            <v>-140.79978000000119</v>
          </cell>
          <cell r="I38">
            <v>-85.055760000017472</v>
          </cell>
          <cell r="J38">
            <v>-44.637443999992684</v>
          </cell>
          <cell r="K38">
            <v>-137.88579999981448</v>
          </cell>
          <cell r="L38">
            <v>-358.88984000007622</v>
          </cell>
          <cell r="M38">
            <v>-183.98056000005454</v>
          </cell>
          <cell r="N38">
            <v>-501.02999999979511</v>
          </cell>
          <cell r="O38">
            <v>-127.98449999990407</v>
          </cell>
          <cell r="P38">
            <v>-267.16860000003362</v>
          </cell>
          <cell r="Q38">
            <v>-83.048400000086986</v>
          </cell>
          <cell r="R38">
            <v>392.62154099717736</v>
          </cell>
          <cell r="S38">
            <v>43.122009999933653</v>
          </cell>
          <cell r="T38">
            <v>128.30495999997947</v>
          </cell>
          <cell r="U38">
            <v>94.175439999904484</v>
          </cell>
          <cell r="V38">
            <v>115.02750000008382</v>
          </cell>
          <cell r="W38">
            <v>30.106530999997631</v>
          </cell>
          <cell r="X38">
            <v>-11.231250000186265</v>
          </cell>
          <cell r="Y38">
            <v>-240.13910000002943</v>
          </cell>
          <cell r="Z38">
            <v>-58.522300000069663</v>
          </cell>
          <cell r="AA38">
            <v>57.653750000055879</v>
          </cell>
          <cell r="AB38">
            <v>-27.590949999983422</v>
          </cell>
          <cell r="AC38">
            <v>113.82244999997783</v>
          </cell>
          <cell r="AD38">
            <v>147.89249999995809</v>
          </cell>
          <cell r="AE38">
            <v>-357.64842999912798</v>
          </cell>
          <cell r="AF38">
            <v>44.815999999991618</v>
          </cell>
          <cell r="AG38">
            <v>93.574399999983143</v>
          </cell>
          <cell r="AH38">
            <v>338.9440000000177</v>
          </cell>
          <cell r="AI38">
            <v>171.29599999997299</v>
          </cell>
          <cell r="AJ38">
            <v>29.595519999973476</v>
          </cell>
          <cell r="AK38">
            <v>21.485650000162423</v>
          </cell>
          <cell r="AL38">
            <v>-423.03130000014789</v>
          </cell>
          <cell r="AM38">
            <v>-44.565100000007078</v>
          </cell>
          <cell r="AN38">
            <v>-781.94279999984428</v>
          </cell>
          <cell r="AO38">
            <v>15.35999999998603</v>
          </cell>
          <cell r="AP38">
            <v>19.891200000070967</v>
          </cell>
          <cell r="AQ38">
            <v>156.92799999995623</v>
          </cell>
          <cell r="AR38">
            <v>117.32341199927032</v>
          </cell>
          <cell r="AS38">
            <v>4.2706200000829995</v>
          </cell>
          <cell r="AT38">
            <v>118.92008999997051</v>
          </cell>
          <cell r="AU38">
            <v>230.29301999998279</v>
          </cell>
          <cell r="AV38">
            <v>53.101530000101775</v>
          </cell>
          <cell r="AW38">
            <v>28.627541999914683</v>
          </cell>
          <cell r="AX38">
            <v>-96.996899999910966</v>
          </cell>
          <cell r="AY38">
            <v>-308.54669999983162</v>
          </cell>
          <cell r="AZ38">
            <v>-44.297550000017509</v>
          </cell>
          <cell r="BA38">
            <v>49.645860000047833</v>
          </cell>
          <cell r="BB38">
            <v>-45.387600000016391</v>
          </cell>
          <cell r="BC38">
            <v>67.414320000039879</v>
          </cell>
          <cell r="BD38">
            <v>60.279180000070482</v>
          </cell>
          <cell r="BE38">
            <v>-169.97243000008166</v>
          </cell>
          <cell r="BF38">
            <v>13.946050000027753</v>
          </cell>
          <cell r="BG38">
            <v>107.63215000007767</v>
          </cell>
          <cell r="BH38">
            <v>128.59644999995362</v>
          </cell>
          <cell r="BI38">
            <v>-92.912250000052154</v>
          </cell>
          <cell r="BJ38">
            <v>71.318150000064634</v>
          </cell>
          <cell r="BK38">
            <v>-78.586600000038743</v>
          </cell>
          <cell r="BL38">
            <v>-135.80226000025868</v>
          </cell>
          <cell r="BM38">
            <v>-117.87990000005811</v>
          </cell>
          <cell r="BN38">
            <v>12.390530000207946</v>
          </cell>
          <cell r="BO38">
            <v>-82.878999999957159</v>
          </cell>
          <cell r="BP38">
            <v>-61.237999999895692</v>
          </cell>
          <cell r="BQ38">
            <v>65.442250000080094</v>
          </cell>
          <cell r="BR38">
            <v>832.58327999897301</v>
          </cell>
          <cell r="BS38">
            <v>27.007820000057109</v>
          </cell>
          <cell r="BT38">
            <v>157.02540000004228</v>
          </cell>
          <cell r="BU38">
            <v>41.352080000098795</v>
          </cell>
          <cell r="BV38">
            <v>710.3221299998695</v>
          </cell>
          <cell r="BW38">
            <v>49.247940000030212</v>
          </cell>
          <cell r="BX38">
            <v>-30.79264000011608</v>
          </cell>
          <cell r="BY38">
            <v>-39.884800000116229</v>
          </cell>
          <cell r="BZ38">
            <v>-189.51840000017546</v>
          </cell>
          <cell r="CA38">
            <v>23.963680000044405</v>
          </cell>
          <cell r="CB38">
            <v>-14.063000000081956</v>
          </cell>
          <cell r="CC38">
            <v>94.359299999952782</v>
          </cell>
          <cell r="CD38">
            <v>3.5637700000079349</v>
          </cell>
          <cell r="CE38">
            <v>-462.7947500012815</v>
          </cell>
          <cell r="CF38">
            <v>-0.6317999999737367</v>
          </cell>
          <cell r="CG38">
            <v>77.658749999944121</v>
          </cell>
          <cell r="CH38">
            <v>2.4956100000999868</v>
          </cell>
          <cell r="CI38">
            <v>186.44067000003997</v>
          </cell>
          <cell r="CJ38">
            <v>-0.21762000001035631</v>
          </cell>
          <cell r="CK38">
            <v>-17.554000000003725</v>
          </cell>
          <cell r="CL38">
            <v>0</v>
          </cell>
          <cell r="CM38">
            <v>-26.665999999735504</v>
          </cell>
          <cell r="CN38">
            <v>-786.12439999985509</v>
          </cell>
          <cell r="CO38">
            <v>-58.546799999894574</v>
          </cell>
          <cell r="CP38">
            <v>53.857439999934286</v>
          </cell>
          <cell r="CQ38">
            <v>106.49340000003576</v>
          </cell>
          <cell r="CR38">
            <v>85.401179997250438</v>
          </cell>
          <cell r="CS38">
            <v>47.93367999990005</v>
          </cell>
          <cell r="CT38">
            <v>105.05058000003919</v>
          </cell>
          <cell r="CU38">
            <v>76.59265000000596</v>
          </cell>
          <cell r="CV38">
            <v>123.74730000004638</v>
          </cell>
          <cell r="CW38">
            <v>5.8804199999431148</v>
          </cell>
          <cell r="CX38">
            <v>-112.27835000003688</v>
          </cell>
          <cell r="CY38">
            <v>-79.521650000009686</v>
          </cell>
          <cell r="CZ38">
            <v>-281.84324999991804</v>
          </cell>
          <cell r="DA38">
            <v>175.51754999998957</v>
          </cell>
          <cell r="DB38">
            <v>11.143359999987297</v>
          </cell>
          <cell r="DC38">
            <v>-22.347750000073574</v>
          </cell>
          <cell r="DD38">
            <v>35.526640000054613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5314.3026200011373</v>
          </cell>
          <cell r="G41">
            <v>4091.7988000027835</v>
          </cell>
          <cell r="H41">
            <v>5276.2002199999988</v>
          </cell>
          <cell r="I41">
            <v>4943.3442399986088</v>
          </cell>
          <cell r="J41">
            <v>3802.3745560003445</v>
          </cell>
          <cell r="K41">
            <v>8727.8141999989748</v>
          </cell>
          <cell r="L41">
            <v>22903.120160002261</v>
          </cell>
          <cell r="M41">
            <v>34317.904440004379</v>
          </cell>
          <cell r="N41">
            <v>18355.659999996424</v>
          </cell>
          <cell r="O41">
            <v>5795.8155000023544</v>
          </cell>
          <cell r="P41">
            <v>4957.5514000020921</v>
          </cell>
          <cell r="Q41">
            <v>868.25160000100732</v>
          </cell>
          <cell r="R41">
            <v>-77759.240458905697</v>
          </cell>
          <cell r="S41">
            <v>-2065.677990000695</v>
          </cell>
          <cell r="T41">
            <v>-7130.8950399979949</v>
          </cell>
          <cell r="U41">
            <v>-7366.0765599999577</v>
          </cell>
          <cell r="V41">
            <v>-8288.6224999986589</v>
          </cell>
          <cell r="W41">
            <v>-2259.0534690003842</v>
          </cell>
          <cell r="X41">
            <v>-5251.7312499955297</v>
          </cell>
          <cell r="Y41">
            <v>-22020.539100006223</v>
          </cell>
          <cell r="Z41">
            <v>-436.72230000048876</v>
          </cell>
          <cell r="AA41">
            <v>5139.6537499986589</v>
          </cell>
          <cell r="AB41">
            <v>3629.9090499989688</v>
          </cell>
          <cell r="AC41">
            <v>-18318.877549994737</v>
          </cell>
          <cell r="AD41">
            <v>-13390.607500001788</v>
          </cell>
          <cell r="AE41">
            <v>-68385.074430018663</v>
          </cell>
          <cell r="AF41">
            <v>-3075.4340000003576</v>
          </cell>
          <cell r="AG41">
            <v>-6272.0256000049412</v>
          </cell>
          <cell r="AH41">
            <v>-6421.7059999983758</v>
          </cell>
          <cell r="AI41">
            <v>-9716.9040000010282</v>
          </cell>
          <cell r="AJ41">
            <v>-2051.8844799995422</v>
          </cell>
          <cell r="AK41">
            <v>-1741.3143500052392</v>
          </cell>
          <cell r="AL41">
            <v>-12572.871300004423</v>
          </cell>
          <cell r="AM41">
            <v>314.09989999607205</v>
          </cell>
          <cell r="AN41">
            <v>710.05719999969006</v>
          </cell>
          <cell r="AO41">
            <v>-2350.5399999953806</v>
          </cell>
          <cell r="AP41">
            <v>-8662.8797999955714</v>
          </cell>
          <cell r="AQ41">
            <v>-16543.672000002116</v>
          </cell>
          <cell r="AR41">
            <v>-77894.168587982655</v>
          </cell>
          <cell r="AS41">
            <v>-857.72938000038266</v>
          </cell>
          <cell r="AT41">
            <v>-8980.4799100011587</v>
          </cell>
          <cell r="AU41">
            <v>-12176.936979997903</v>
          </cell>
          <cell r="AV41">
            <v>-10531.598469998688</v>
          </cell>
          <cell r="AW41">
            <v>-2707.1944579994306</v>
          </cell>
          <cell r="AX41">
            <v>-2143.9968999996781</v>
          </cell>
          <cell r="AY41">
            <v>-13915.296700000763</v>
          </cell>
          <cell r="AZ41">
            <v>820.27245000004768</v>
          </cell>
          <cell r="BA41">
            <v>-764.4541400000453</v>
          </cell>
          <cell r="BB41">
            <v>-2845.3875999972224</v>
          </cell>
          <cell r="BC41">
            <v>-9047.6456799991429</v>
          </cell>
          <cell r="BD41">
            <v>-14743.720819998533</v>
          </cell>
          <cell r="BE41">
            <v>-48374.528430014849</v>
          </cell>
          <cell r="BF41">
            <v>-2982.7539499998093</v>
          </cell>
          <cell r="BG41">
            <v>-7550.267849996686</v>
          </cell>
          <cell r="BH41">
            <v>-5652.6095499992371</v>
          </cell>
          <cell r="BI41">
            <v>-7537.3072500023991</v>
          </cell>
          <cell r="BJ41">
            <v>-3999.6018499983475</v>
          </cell>
          <cell r="BK41">
            <v>-4171.4866000041366</v>
          </cell>
          <cell r="BL41">
            <v>-15868.192259997129</v>
          </cell>
          <cell r="BM41">
            <v>9157.4850999973714</v>
          </cell>
          <cell r="BN41">
            <v>2634.8205300047994</v>
          </cell>
          <cell r="BO41">
            <v>2479.7809999957681</v>
          </cell>
          <cell r="BP41">
            <v>-6247.3379999995232</v>
          </cell>
          <cell r="BQ41">
            <v>-8637.0577499978244</v>
          </cell>
          <cell r="BR41">
            <v>-55733.522720038891</v>
          </cell>
          <cell r="BS41">
            <v>-3744.4921800009906</v>
          </cell>
          <cell r="BT41">
            <v>-10666.07460000366</v>
          </cell>
          <cell r="BU41">
            <v>-3819.9479200020432</v>
          </cell>
          <cell r="BV41">
            <v>-12787.552870001644</v>
          </cell>
          <cell r="BW41">
            <v>-2562.7620599996299</v>
          </cell>
          <cell r="BX41">
            <v>-3865.1926399990916</v>
          </cell>
          <cell r="BY41">
            <v>-15856.394799999893</v>
          </cell>
          <cell r="BZ41">
            <v>8092.0706000030041</v>
          </cell>
          <cell r="CA41">
            <v>8546.7636799961329</v>
          </cell>
          <cell r="CB41">
            <v>1116.6369999982417</v>
          </cell>
          <cell r="CC41">
            <v>-7566.5406999960542</v>
          </cell>
          <cell r="CD41">
            <v>-12620.036230001599</v>
          </cell>
          <cell r="CE41">
            <v>-42045.874749958515</v>
          </cell>
          <cell r="CF41">
            <v>-3416.7317999973893</v>
          </cell>
          <cell r="CG41">
            <v>-14239.841249998659</v>
          </cell>
          <cell r="CH41">
            <v>-6493.2043899986893</v>
          </cell>
          <cell r="CI41">
            <v>-6838.9593299981207</v>
          </cell>
          <cell r="CJ41">
            <v>-2161.1476199999452</v>
          </cell>
          <cell r="CK41">
            <v>656.74600000306964</v>
          </cell>
          <cell r="CL41">
            <v>-12452.669999994338</v>
          </cell>
          <cell r="CM41">
            <v>12741.463999997824</v>
          </cell>
          <cell r="CN41">
            <v>11622.775600001216</v>
          </cell>
          <cell r="CO41">
            <v>1700.1431999988854</v>
          </cell>
          <cell r="CP41">
            <v>-8015.3425599969923</v>
          </cell>
          <cell r="CQ41">
            <v>-15149.106600001454</v>
          </cell>
          <cell r="CR41">
            <v>-45315.494820058346</v>
          </cell>
          <cell r="CS41">
            <v>-2654.5663199983537</v>
          </cell>
          <cell r="CT41">
            <v>-10818.13341999799</v>
          </cell>
          <cell r="CU41">
            <v>-6143.177349999547</v>
          </cell>
          <cell r="CV41">
            <v>-7349.5127000007778</v>
          </cell>
          <cell r="CW41">
            <v>-4844.3895799992606</v>
          </cell>
          <cell r="CX41">
            <v>-1351.1783500015736</v>
          </cell>
          <cell r="CY41">
            <v>-12813.74565000087</v>
          </cell>
          <cell r="CZ41">
            <v>14379.846750002354</v>
          </cell>
          <cell r="DA41">
            <v>5348.9385499954224</v>
          </cell>
          <cell r="DB41">
            <v>2240.9433599971235</v>
          </cell>
          <cell r="DC41">
            <v>-5635.6877500005066</v>
          </cell>
          <cell r="DD41">
            <v>-15674.832359999418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5314.3026200011373</v>
          </cell>
          <cell r="G43">
            <v>4091.7988000027835</v>
          </cell>
          <cell r="H43">
            <v>5276.2002199999988</v>
          </cell>
          <cell r="I43">
            <v>4943.3442399986088</v>
          </cell>
          <cell r="J43">
            <v>3802.3745560003445</v>
          </cell>
          <cell r="K43">
            <v>8727.8141999989748</v>
          </cell>
          <cell r="L43">
            <v>22903.120160002261</v>
          </cell>
          <cell r="M43">
            <v>34317.904440004379</v>
          </cell>
          <cell r="N43">
            <v>18355.659999996424</v>
          </cell>
          <cell r="O43">
            <v>5795.8155000023544</v>
          </cell>
          <cell r="P43">
            <v>4957.5514000020921</v>
          </cell>
          <cell r="Q43">
            <v>868.25160000100732</v>
          </cell>
          <cell r="R43">
            <v>-77759.240458905697</v>
          </cell>
          <cell r="S43">
            <v>-2065.677990000695</v>
          </cell>
          <cell r="T43">
            <v>-7130.8950399979949</v>
          </cell>
          <cell r="U43">
            <v>-7366.0765599999577</v>
          </cell>
          <cell r="V43">
            <v>-8288.6224999986589</v>
          </cell>
          <cell r="W43">
            <v>-2259.0534690003842</v>
          </cell>
          <cell r="X43">
            <v>-5251.7312499955297</v>
          </cell>
          <cell r="Y43">
            <v>-22020.539100006223</v>
          </cell>
          <cell r="Z43">
            <v>-436.72230000048876</v>
          </cell>
          <cell r="AA43">
            <v>5139.6537499986589</v>
          </cell>
          <cell r="AB43">
            <v>3629.9090499989688</v>
          </cell>
          <cell r="AC43">
            <v>-18318.877549994737</v>
          </cell>
          <cell r="AD43">
            <v>-13390.607500001788</v>
          </cell>
          <cell r="AE43">
            <v>-68385.074430018663</v>
          </cell>
          <cell r="AF43">
            <v>-3075.4340000003576</v>
          </cell>
          <cell r="AG43">
            <v>-6272.0256000049412</v>
          </cell>
          <cell r="AH43">
            <v>-6421.7059999983758</v>
          </cell>
          <cell r="AI43">
            <v>-9716.9040000010282</v>
          </cell>
          <cell r="AJ43">
            <v>-2051.8844799995422</v>
          </cell>
          <cell r="AK43">
            <v>-1741.3143500052392</v>
          </cell>
          <cell r="AL43">
            <v>-12572.871300004423</v>
          </cell>
          <cell r="AM43">
            <v>314.09989999607205</v>
          </cell>
          <cell r="AN43">
            <v>710.05719999969006</v>
          </cell>
          <cell r="AO43">
            <v>-2350.5399999953806</v>
          </cell>
          <cell r="AP43">
            <v>-8662.8797999955714</v>
          </cell>
          <cell r="AQ43">
            <v>-16543.672000002116</v>
          </cell>
          <cell r="AR43">
            <v>-77894.168587982655</v>
          </cell>
          <cell r="AS43">
            <v>-857.72938000038266</v>
          </cell>
          <cell r="AT43">
            <v>-8980.4799100011587</v>
          </cell>
          <cell r="AU43">
            <v>-12176.936979997903</v>
          </cell>
          <cell r="AV43">
            <v>-10531.598469998688</v>
          </cell>
          <cell r="AW43">
            <v>-2707.1944579994306</v>
          </cell>
          <cell r="AX43">
            <v>-2143.9968999996781</v>
          </cell>
          <cell r="AY43">
            <v>-13915.296700000763</v>
          </cell>
          <cell r="AZ43">
            <v>820.27245000004768</v>
          </cell>
          <cell r="BA43">
            <v>-764.4541400000453</v>
          </cell>
          <cell r="BB43">
            <v>-2845.3875999972224</v>
          </cell>
          <cell r="BC43">
            <v>-9047.6456799991429</v>
          </cell>
          <cell r="BD43">
            <v>-14743.720819998533</v>
          </cell>
          <cell r="BE43">
            <v>-48374.528430014849</v>
          </cell>
          <cell r="BF43">
            <v>-2982.7539499998093</v>
          </cell>
          <cell r="BG43">
            <v>-7550.267849996686</v>
          </cell>
          <cell r="BH43">
            <v>-5652.6095499992371</v>
          </cell>
          <cell r="BI43">
            <v>-7537.3072500023991</v>
          </cell>
          <cell r="BJ43">
            <v>-3999.6018499983475</v>
          </cell>
          <cell r="BK43">
            <v>-4171.4866000041366</v>
          </cell>
          <cell r="BL43">
            <v>-15868.192259997129</v>
          </cell>
          <cell r="BM43">
            <v>9157.4850999973714</v>
          </cell>
          <cell r="BN43">
            <v>2634.8205300047994</v>
          </cell>
          <cell r="BO43">
            <v>2479.7809999957681</v>
          </cell>
          <cell r="BP43">
            <v>-6247.3379999995232</v>
          </cell>
          <cell r="BQ43">
            <v>-8637.0577499978244</v>
          </cell>
          <cell r="BR43">
            <v>-55733.522720038891</v>
          </cell>
          <cell r="BS43">
            <v>-3744.4921800009906</v>
          </cell>
          <cell r="BT43">
            <v>-10666.07460000366</v>
          </cell>
          <cell r="BU43">
            <v>-3819.9479200020432</v>
          </cell>
          <cell r="BV43">
            <v>-12787.552870001644</v>
          </cell>
          <cell r="BW43">
            <v>-2562.7620599996299</v>
          </cell>
          <cell r="BX43">
            <v>-3865.1926399990916</v>
          </cell>
          <cell r="BY43">
            <v>-15856.394799999893</v>
          </cell>
          <cell r="BZ43">
            <v>8092.0706000030041</v>
          </cell>
          <cell r="CA43">
            <v>8546.7636799961329</v>
          </cell>
          <cell r="CB43">
            <v>1116.6369999982417</v>
          </cell>
          <cell r="CC43">
            <v>-7566.5406999960542</v>
          </cell>
          <cell r="CD43">
            <v>-12620.036230001599</v>
          </cell>
          <cell r="CE43">
            <v>-42045.874749958515</v>
          </cell>
          <cell r="CF43">
            <v>-3416.7317999973893</v>
          </cell>
          <cell r="CG43">
            <v>-14239.841249998659</v>
          </cell>
          <cell r="CH43">
            <v>-6493.2043899986893</v>
          </cell>
          <cell r="CI43">
            <v>-6838.9593299981207</v>
          </cell>
          <cell r="CJ43">
            <v>-2161.1476199999452</v>
          </cell>
          <cell r="CK43">
            <v>656.74600000306964</v>
          </cell>
          <cell r="CL43">
            <v>-12452.669999994338</v>
          </cell>
          <cell r="CM43">
            <v>12741.463999997824</v>
          </cell>
          <cell r="CN43">
            <v>11622.775600001216</v>
          </cell>
          <cell r="CO43">
            <v>1700.1431999988854</v>
          </cell>
          <cell r="CP43">
            <v>-8015.3425599969923</v>
          </cell>
          <cell r="CQ43">
            <v>-15149.106600001454</v>
          </cell>
          <cell r="CR43">
            <v>-45315.494820058346</v>
          </cell>
          <cell r="CS43">
            <v>-2654.5663199983537</v>
          </cell>
          <cell r="CT43">
            <v>-10818.13341999799</v>
          </cell>
          <cell r="CU43">
            <v>-6143.177349999547</v>
          </cell>
          <cell r="CV43">
            <v>-7349.5127000007778</v>
          </cell>
          <cell r="CW43">
            <v>-4844.3895799992606</v>
          </cell>
          <cell r="CX43">
            <v>-1351.1783500015736</v>
          </cell>
          <cell r="CY43">
            <v>-12813.74565000087</v>
          </cell>
          <cell r="CZ43">
            <v>14379.846750002354</v>
          </cell>
          <cell r="DA43">
            <v>5348.9385499954224</v>
          </cell>
          <cell r="DB43">
            <v>2240.9433599971235</v>
          </cell>
          <cell r="DC43">
            <v>-5635.6877500005066</v>
          </cell>
          <cell r="DD43">
            <v>-15674.832359999418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6">
          <cell r="F186">
            <v>-4332.8600000001024</v>
          </cell>
          <cell r="G186">
            <v>-5742.1699999999255</v>
          </cell>
          <cell r="H186">
            <v>-4697.0699999998324</v>
          </cell>
          <cell r="I186">
            <v>-3116.3540000002831</v>
          </cell>
          <cell r="J186">
            <v>-1930.6900000004098</v>
          </cell>
          <cell r="K186">
            <v>-4084.3540000000503</v>
          </cell>
          <cell r="L186">
            <v>-10095.660000000149</v>
          </cell>
          <cell r="M186">
            <v>-17098.099999999627</v>
          </cell>
          <cell r="N186">
            <v>-12255.095000000205</v>
          </cell>
          <cell r="O186">
            <v>-4566.1300000000047</v>
          </cell>
          <cell r="P186">
            <v>-7089.1799999999348</v>
          </cell>
          <cell r="Q186">
            <v>-4341.4000000001397</v>
          </cell>
          <cell r="R186">
            <v>16187.818999998271</v>
          </cell>
          <cell r="S186">
            <v>3231.5100000002421</v>
          </cell>
          <cell r="T186">
            <v>4370.7000000001863</v>
          </cell>
          <cell r="U186">
            <v>3322.2800000002608</v>
          </cell>
          <cell r="V186">
            <v>4775.4399999999441</v>
          </cell>
          <cell r="W186">
            <v>1851.3900000001304</v>
          </cell>
          <cell r="X186">
            <v>69.034999999916181</v>
          </cell>
          <cell r="Y186">
            <v>-1448.7899999998044</v>
          </cell>
          <cell r="Z186">
            <v>-3390.2000000001863</v>
          </cell>
          <cell r="AA186">
            <v>-2113.8100000000559</v>
          </cell>
          <cell r="AB186">
            <v>-2463.5560000000987</v>
          </cell>
          <cell r="AC186">
            <v>5288.7399999999907</v>
          </cell>
          <cell r="AD186">
            <v>2695.0800000000745</v>
          </cell>
          <cell r="AE186">
            <v>12916.442000001669</v>
          </cell>
          <cell r="AF186">
            <v>3533.0800000000745</v>
          </cell>
          <cell r="AG186">
            <v>2342.0100000002421</v>
          </cell>
          <cell r="AH186">
            <v>4094.7399999992922</v>
          </cell>
          <cell r="AI186">
            <v>4032.0699999998324</v>
          </cell>
          <cell r="AJ186">
            <v>1338.4699999997392</v>
          </cell>
          <cell r="AK186">
            <v>-209.96799999987707</v>
          </cell>
          <cell r="AL186">
            <v>-3272.8600000001024</v>
          </cell>
          <cell r="AM186">
            <v>-5311.7000000001863</v>
          </cell>
          <cell r="AN186">
            <v>-1155.7999999998137</v>
          </cell>
          <cell r="AO186">
            <v>-1535.1099999998696</v>
          </cell>
          <cell r="AP186">
            <v>5079.2600000002421</v>
          </cell>
          <cell r="AQ186">
            <v>3982.25</v>
          </cell>
          <cell r="AR186">
            <v>19508.179999999702</v>
          </cell>
          <cell r="AS186">
            <v>1786.6899999999441</v>
          </cell>
          <cell r="AT186">
            <v>5732.4180000000633</v>
          </cell>
          <cell r="AU186">
            <v>3266.2599999997765</v>
          </cell>
          <cell r="AV186">
            <v>4518.2700000000186</v>
          </cell>
          <cell r="AW186">
            <v>172.88999999966472</v>
          </cell>
          <cell r="AX186">
            <v>-563.73999999999069</v>
          </cell>
          <cell r="AY186">
            <v>-4779.4499999999534</v>
          </cell>
          <cell r="AZ186">
            <v>1562</v>
          </cell>
          <cell r="BA186">
            <v>-1406.5</v>
          </cell>
          <cell r="BB186">
            <v>-1692.2180000001099</v>
          </cell>
          <cell r="BC186">
            <v>5908.5200000000186</v>
          </cell>
          <cell r="BD186">
            <v>5003.0400000000373</v>
          </cell>
          <cell r="BE186">
            <v>16083.350000008941</v>
          </cell>
          <cell r="BF186">
            <v>2174.3999999999069</v>
          </cell>
          <cell r="BG186">
            <v>5135.4799999999814</v>
          </cell>
          <cell r="BH186">
            <v>1973.6900000004098</v>
          </cell>
          <cell r="BI186">
            <v>4971.140000000596</v>
          </cell>
          <cell r="BJ186">
            <v>1446.1499999994412</v>
          </cell>
          <cell r="BK186">
            <v>-594.05999999982305</v>
          </cell>
          <cell r="BL186">
            <v>-7165.3999999994412</v>
          </cell>
          <cell r="BM186">
            <v>3904</v>
          </cell>
          <cell r="BN186">
            <v>-126.00999999977648</v>
          </cell>
          <cell r="BO186">
            <v>-2198.0799999996088</v>
          </cell>
          <cell r="BP186">
            <v>3704.4399999999441</v>
          </cell>
          <cell r="BQ186">
            <v>2857.6000000000931</v>
          </cell>
          <cell r="BR186">
            <v>7926.1099999919534</v>
          </cell>
          <cell r="BS186">
            <v>421.85000000009313</v>
          </cell>
          <cell r="BT186">
            <v>3909.339999999851</v>
          </cell>
          <cell r="BU186">
            <v>2541.6399999996647</v>
          </cell>
          <cell r="BV186">
            <v>285.94000000040978</v>
          </cell>
          <cell r="BW186">
            <v>2057.7000000001863</v>
          </cell>
          <cell r="BX186">
            <v>-800.76000000000931</v>
          </cell>
          <cell r="BY186">
            <v>-5322.8000000007451</v>
          </cell>
          <cell r="BZ186">
            <v>-1901.5</v>
          </cell>
          <cell r="CA186">
            <v>807.26999999955297</v>
          </cell>
          <cell r="CB186">
            <v>-1682.910000000149</v>
          </cell>
          <cell r="CC186">
            <v>2303.9400000004098</v>
          </cell>
          <cell r="CD186">
            <v>5306.4000000003725</v>
          </cell>
          <cell r="CE186">
            <v>10379.936000004411</v>
          </cell>
          <cell r="CF186">
            <v>877.10000000009313</v>
          </cell>
          <cell r="CG186">
            <v>3397.0299999993294</v>
          </cell>
          <cell r="CH186">
            <v>2329.4500000001863</v>
          </cell>
          <cell r="CI186">
            <v>4011.7099999999627</v>
          </cell>
          <cell r="CJ186">
            <v>1906.4500000001863</v>
          </cell>
          <cell r="CK186">
            <v>-1794.0200000000186</v>
          </cell>
          <cell r="CL186">
            <v>-4137.7000000001863</v>
          </cell>
          <cell r="CM186">
            <v>-3407.5</v>
          </cell>
          <cell r="CN186">
            <v>5598</v>
          </cell>
          <cell r="CO186">
            <v>-3506.7200000002049</v>
          </cell>
          <cell r="CP186">
            <v>2004.5060000005178</v>
          </cell>
          <cell r="CQ186">
            <v>3101.6299999998882</v>
          </cell>
          <cell r="CR186">
            <v>-1510.6450000032783</v>
          </cell>
          <cell r="CS186">
            <v>1109.0600000000559</v>
          </cell>
          <cell r="CT186">
            <v>4531.9000000003725</v>
          </cell>
          <cell r="CU186">
            <v>2520.7999999998137</v>
          </cell>
          <cell r="CV186">
            <v>3858.359999999404</v>
          </cell>
          <cell r="CW186">
            <v>1481.980000000447</v>
          </cell>
          <cell r="CX186">
            <v>-1383.109999999404</v>
          </cell>
          <cell r="CY186">
            <v>-3318.9000000003725</v>
          </cell>
          <cell r="CZ186">
            <v>-5451.5</v>
          </cell>
          <cell r="DA186">
            <v>-351.5</v>
          </cell>
          <cell r="DB186">
            <v>-2621.8999999999069</v>
          </cell>
          <cell r="DC186">
            <v>-2363.445000000298</v>
          </cell>
          <cell r="DD186">
            <v>477.61000000010245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7">
          <cell r="F187">
            <v>-1918.9400000000023</v>
          </cell>
          <cell r="G187">
            <v>-2241.1999999999534</v>
          </cell>
          <cell r="H187">
            <v>-3517</v>
          </cell>
          <cell r="I187">
            <v>-1080.8499999999767</v>
          </cell>
          <cell r="J187">
            <v>-3427.6000000000931</v>
          </cell>
          <cell r="K187">
            <v>-2513.460000000021</v>
          </cell>
          <cell r="L187">
            <v>-1939.7999999998137</v>
          </cell>
          <cell r="M187">
            <v>-30495.5</v>
          </cell>
          <cell r="N187">
            <v>-2665.7800000000279</v>
          </cell>
          <cell r="O187">
            <v>-1797.4000000000233</v>
          </cell>
          <cell r="P187">
            <v>-1703.4499999999534</v>
          </cell>
          <cell r="Q187">
            <v>-902.4199999999837</v>
          </cell>
          <cell r="R187">
            <v>26114.360000003129</v>
          </cell>
          <cell r="S187">
            <v>753.44999999995343</v>
          </cell>
          <cell r="T187">
            <v>3901.3000000000466</v>
          </cell>
          <cell r="U187">
            <v>3605.0999999998603</v>
          </cell>
          <cell r="V187">
            <v>6041.6000000000931</v>
          </cell>
          <cell r="W187">
            <v>2737.9600000000792</v>
          </cell>
          <cell r="X187">
            <v>817.10000000009313</v>
          </cell>
          <cell r="Y187">
            <v>6709.5</v>
          </cell>
          <cell r="Z187">
            <v>-4515.5</v>
          </cell>
          <cell r="AA187">
            <v>1461.1500000000233</v>
          </cell>
          <cell r="AB187">
            <v>7952.8000000000466</v>
          </cell>
          <cell r="AC187">
            <v>-6081.5999999999767</v>
          </cell>
          <cell r="AD187">
            <v>2731.5</v>
          </cell>
          <cell r="AE187">
            <v>30310.569999996573</v>
          </cell>
          <cell r="AF187">
            <v>-529.34999999997672</v>
          </cell>
          <cell r="AG187">
            <v>4149.1000000000931</v>
          </cell>
          <cell r="AH187">
            <v>3938.7999999998137</v>
          </cell>
          <cell r="AI187">
            <v>8832.3000000000466</v>
          </cell>
          <cell r="AJ187">
            <v>1937.2600000000093</v>
          </cell>
          <cell r="AK187">
            <v>2437.5</v>
          </cell>
          <cell r="AL187">
            <v>3635.5</v>
          </cell>
          <cell r="AM187">
            <v>-4803</v>
          </cell>
          <cell r="AN187">
            <v>3559.1000000000931</v>
          </cell>
          <cell r="AO187">
            <v>2337.2999999998137</v>
          </cell>
          <cell r="AP187">
            <v>2876.5</v>
          </cell>
          <cell r="AQ187">
            <v>1939.5600000000559</v>
          </cell>
          <cell r="AR187">
            <v>25661.929999992251</v>
          </cell>
          <cell r="AS187">
            <v>394.62999999994645</v>
          </cell>
          <cell r="AT187">
            <v>4570.2999999998137</v>
          </cell>
          <cell r="AU187">
            <v>5597.4000000001397</v>
          </cell>
          <cell r="AV187">
            <v>5458.1999999999534</v>
          </cell>
          <cell r="AW187">
            <v>5757.2999999998137</v>
          </cell>
          <cell r="AX187">
            <v>1795.2000000001863</v>
          </cell>
          <cell r="AY187">
            <v>-3515</v>
          </cell>
          <cell r="AZ187">
            <v>-5910</v>
          </cell>
          <cell r="BA187">
            <v>2924.7999999998137</v>
          </cell>
          <cell r="BB187">
            <v>1632.0999999998603</v>
          </cell>
          <cell r="BC187">
            <v>4635.0399999999208</v>
          </cell>
          <cell r="BD187">
            <v>2321.9600000000792</v>
          </cell>
          <cell r="BE187">
            <v>386.19999998807907</v>
          </cell>
          <cell r="BF187">
            <v>1820.2999999998137</v>
          </cell>
          <cell r="BG187">
            <v>4594.2999999998137</v>
          </cell>
          <cell r="BH187">
            <v>4106.5</v>
          </cell>
          <cell r="BI187">
            <v>4443</v>
          </cell>
          <cell r="BJ187">
            <v>2286.5999999996275</v>
          </cell>
          <cell r="BK187">
            <v>1579</v>
          </cell>
          <cell r="BL187">
            <v>-6409</v>
          </cell>
          <cell r="BM187">
            <v>-16637</v>
          </cell>
          <cell r="BN187">
            <v>-2227.4000000003725</v>
          </cell>
          <cell r="BO187">
            <v>-178.89999999990687</v>
          </cell>
          <cell r="BP187">
            <v>1883.5</v>
          </cell>
          <cell r="BQ187">
            <v>5125.2999999998137</v>
          </cell>
          <cell r="BR187">
            <v>-10023.859999999404</v>
          </cell>
          <cell r="BS187">
            <v>203.3399999999674</v>
          </cell>
          <cell r="BT187">
            <v>2640.5</v>
          </cell>
          <cell r="BU187">
            <v>7865.5999999996275</v>
          </cell>
          <cell r="BV187">
            <v>6316</v>
          </cell>
          <cell r="BW187">
            <v>2608</v>
          </cell>
          <cell r="BX187">
            <v>402.29999999981374</v>
          </cell>
          <cell r="BY187">
            <v>-9607</v>
          </cell>
          <cell r="BZ187">
            <v>-21580</v>
          </cell>
          <cell r="CA187">
            <v>-2748</v>
          </cell>
          <cell r="CB187">
            <v>-1333.8000000000466</v>
          </cell>
          <cell r="CC187">
            <v>-623.39999999990687</v>
          </cell>
          <cell r="CD187">
            <v>5832.6000000000931</v>
          </cell>
          <cell r="CE187">
            <v>-25258.340000003576</v>
          </cell>
          <cell r="CF187">
            <v>871.76000000000931</v>
          </cell>
          <cell r="CG187">
            <v>-2411.2000000001863</v>
          </cell>
          <cell r="CH187">
            <v>5640.5</v>
          </cell>
          <cell r="CI187">
            <v>9778.2000000001863</v>
          </cell>
          <cell r="CJ187">
            <v>6128.2000000001863</v>
          </cell>
          <cell r="CK187">
            <v>1148.2000000001863</v>
          </cell>
          <cell r="CL187">
            <v>-16570</v>
          </cell>
          <cell r="CM187">
            <v>-25264</v>
          </cell>
          <cell r="CN187">
            <v>-7932</v>
          </cell>
          <cell r="CO187">
            <v>-728.29999999981374</v>
          </cell>
          <cell r="CP187">
            <v>1688.3999999999069</v>
          </cell>
          <cell r="CQ187">
            <v>2391.9000000000233</v>
          </cell>
          <cell r="CR187">
            <v>-7075.1100000143051</v>
          </cell>
          <cell r="CS187">
            <v>-203.31000000005588</v>
          </cell>
          <cell r="CT187">
            <v>3596.2999999998137</v>
          </cell>
          <cell r="CU187">
            <v>8663.2000000001863</v>
          </cell>
          <cell r="CV187">
            <v>5218.7999999998137</v>
          </cell>
          <cell r="CW187">
            <v>4684.2999999998137</v>
          </cell>
          <cell r="CX187">
            <v>-59.5</v>
          </cell>
          <cell r="CY187">
            <v>-9032</v>
          </cell>
          <cell r="CZ187">
            <v>-22802</v>
          </cell>
          <cell r="DA187">
            <v>-5237.5</v>
          </cell>
          <cell r="DB187">
            <v>-1087.5</v>
          </cell>
          <cell r="DC187">
            <v>4896</v>
          </cell>
          <cell r="DD187">
            <v>4288.1000000000931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88">
          <cell r="F188">
            <v>-19305</v>
          </cell>
          <cell r="G188">
            <v>-11918</v>
          </cell>
          <cell r="H188">
            <v>-16527.5</v>
          </cell>
          <cell r="I188">
            <v>-18090</v>
          </cell>
          <cell r="J188">
            <v>-8874</v>
          </cell>
          <cell r="K188">
            <v>-19806</v>
          </cell>
          <cell r="L188">
            <v>-32899</v>
          </cell>
          <cell r="M188">
            <v>-75280</v>
          </cell>
          <cell r="N188">
            <v>-33287.5</v>
          </cell>
          <cell r="O188">
            <v>-16886</v>
          </cell>
          <cell r="P188">
            <v>-24923</v>
          </cell>
          <cell r="Q188">
            <v>-10267</v>
          </cell>
          <cell r="R188">
            <v>2107</v>
          </cell>
          <cell r="S188">
            <v>6357</v>
          </cell>
          <cell r="T188">
            <v>8184</v>
          </cell>
          <cell r="U188">
            <v>15265</v>
          </cell>
          <cell r="V188">
            <v>12151</v>
          </cell>
          <cell r="W188">
            <v>7142</v>
          </cell>
          <cell r="X188">
            <v>-1356</v>
          </cell>
          <cell r="Y188">
            <v>-23144</v>
          </cell>
          <cell r="Z188">
            <v>-31704</v>
          </cell>
          <cell r="AA188">
            <v>-4666</v>
          </cell>
          <cell r="AB188">
            <v>-226</v>
          </cell>
          <cell r="AC188">
            <v>3833</v>
          </cell>
          <cell r="AD188">
            <v>10271</v>
          </cell>
          <cell r="AE188">
            <v>7025</v>
          </cell>
          <cell r="AF188">
            <v>5268</v>
          </cell>
          <cell r="AG188">
            <v>10330</v>
          </cell>
          <cell r="AH188">
            <v>17039</v>
          </cell>
          <cell r="AI188">
            <v>15162</v>
          </cell>
          <cell r="AJ188">
            <v>7846</v>
          </cell>
          <cell r="AK188">
            <v>-446</v>
          </cell>
          <cell r="AL188">
            <v>-22730</v>
          </cell>
          <cell r="AM188">
            <v>-30252</v>
          </cell>
          <cell r="AN188">
            <v>-9449</v>
          </cell>
          <cell r="AO188">
            <v>-170</v>
          </cell>
          <cell r="AP188">
            <v>5618</v>
          </cell>
          <cell r="AQ188">
            <v>8809</v>
          </cell>
          <cell r="AR188">
            <v>13806.5</v>
          </cell>
          <cell r="AS188">
            <v>9094</v>
          </cell>
          <cell r="AT188">
            <v>7003</v>
          </cell>
          <cell r="AU188">
            <v>13837.5</v>
          </cell>
          <cell r="AV188">
            <v>15313</v>
          </cell>
          <cell r="AW188">
            <v>6041</v>
          </cell>
          <cell r="AX188">
            <v>3085</v>
          </cell>
          <cell r="AY188">
            <v>-18952</v>
          </cell>
          <cell r="AZ188">
            <v>-29452</v>
          </cell>
          <cell r="BA188">
            <v>-10903</v>
          </cell>
          <cell r="BB188">
            <v>-175</v>
          </cell>
          <cell r="BC188">
            <v>9621</v>
          </cell>
          <cell r="BD188">
            <v>9294</v>
          </cell>
          <cell r="BE188">
            <v>-11930</v>
          </cell>
          <cell r="BF188">
            <v>7262</v>
          </cell>
          <cell r="BG188">
            <v>7895</v>
          </cell>
          <cell r="BH188">
            <v>8375</v>
          </cell>
          <cell r="BI188">
            <v>14981</v>
          </cell>
          <cell r="BJ188">
            <v>7124</v>
          </cell>
          <cell r="BK188">
            <v>-6539</v>
          </cell>
          <cell r="BL188">
            <v>-13924</v>
          </cell>
          <cell r="BM188">
            <v>-21940</v>
          </cell>
          <cell r="BN188">
            <v>-15363</v>
          </cell>
          <cell r="BO188">
            <v>-4054</v>
          </cell>
          <cell r="BP188">
            <v>1122</v>
          </cell>
          <cell r="BQ188">
            <v>3131</v>
          </cell>
          <cell r="BR188">
            <v>-3151</v>
          </cell>
          <cell r="BS188">
            <v>9836</v>
          </cell>
          <cell r="BT188">
            <v>8230</v>
          </cell>
          <cell r="BU188">
            <v>8847</v>
          </cell>
          <cell r="BV188">
            <v>13886</v>
          </cell>
          <cell r="BW188">
            <v>10853</v>
          </cell>
          <cell r="BX188">
            <v>-4563</v>
          </cell>
          <cell r="BY188">
            <v>-13706</v>
          </cell>
          <cell r="BZ188">
            <v>-20096</v>
          </cell>
          <cell r="CA188">
            <v>-13923</v>
          </cell>
          <cell r="CB188">
            <v>-4763</v>
          </cell>
          <cell r="CC188">
            <v>4200</v>
          </cell>
          <cell r="CD188">
            <v>-1952</v>
          </cell>
          <cell r="CE188">
            <v>-3450</v>
          </cell>
          <cell r="CF188">
            <v>9030</v>
          </cell>
          <cell r="CG188">
            <v>7619</v>
          </cell>
          <cell r="CH188">
            <v>7458</v>
          </cell>
          <cell r="CI188">
            <v>10290</v>
          </cell>
          <cell r="CJ188">
            <v>6820</v>
          </cell>
          <cell r="CK188">
            <v>-2192</v>
          </cell>
          <cell r="CL188">
            <v>-12346</v>
          </cell>
          <cell r="CM188">
            <v>-13160</v>
          </cell>
          <cell r="CN188">
            <v>-12223</v>
          </cell>
          <cell r="CO188">
            <v>-4689</v>
          </cell>
          <cell r="CP188">
            <v>666</v>
          </cell>
          <cell r="CQ188">
            <v>-723</v>
          </cell>
          <cell r="CR188">
            <v>-637</v>
          </cell>
          <cell r="CS188">
            <v>7888</v>
          </cell>
          <cell r="CT188">
            <v>6808</v>
          </cell>
          <cell r="CU188">
            <v>5806</v>
          </cell>
          <cell r="CV188">
            <v>14404</v>
          </cell>
          <cell r="CW188">
            <v>5995</v>
          </cell>
          <cell r="CX188">
            <v>-1213</v>
          </cell>
          <cell r="CY188">
            <v>-16214</v>
          </cell>
          <cell r="CZ188">
            <v>-9272</v>
          </cell>
          <cell r="DA188">
            <v>-13219</v>
          </cell>
          <cell r="DB188">
            <v>-7212</v>
          </cell>
          <cell r="DC188">
            <v>3627</v>
          </cell>
          <cell r="DD188">
            <v>1965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</row>
        <row r="189">
          <cell r="F189">
            <v>0</v>
          </cell>
          <cell r="G189">
            <v>0</v>
          </cell>
          <cell r="H189">
            <v>-153.10000000000582</v>
          </cell>
          <cell r="I189">
            <v>-94.09230000000025</v>
          </cell>
          <cell r="J189">
            <v>0</v>
          </cell>
          <cell r="K189">
            <v>-91.550999999999476</v>
          </cell>
          <cell r="L189">
            <v>-251.45699999999488</v>
          </cell>
          <cell r="M189">
            <v>-387.19699999998556</v>
          </cell>
          <cell r="N189">
            <v>-156.2638999999981</v>
          </cell>
          <cell r="O189">
            <v>0</v>
          </cell>
          <cell r="P189">
            <v>-49.287199999999757</v>
          </cell>
          <cell r="Q189">
            <v>0</v>
          </cell>
          <cell r="R189">
            <v>-7732.0777999999118</v>
          </cell>
          <cell r="S189">
            <v>0</v>
          </cell>
          <cell r="T189">
            <v>114.00699999999961</v>
          </cell>
          <cell r="U189">
            <v>409.32000000000698</v>
          </cell>
          <cell r="V189">
            <v>3.0781999999962864</v>
          </cell>
          <cell r="W189">
            <v>0</v>
          </cell>
          <cell r="X189">
            <v>399.86699999999109</v>
          </cell>
          <cell r="Y189">
            <v>-8746.8589999999967</v>
          </cell>
          <cell r="Z189">
            <v>32.830000000001746</v>
          </cell>
          <cell r="AA189">
            <v>0</v>
          </cell>
          <cell r="AB189">
            <v>-29.119000000002416</v>
          </cell>
          <cell r="AC189">
            <v>84.797999999999774</v>
          </cell>
          <cell r="AD189">
            <v>0</v>
          </cell>
          <cell r="AE189">
            <v>-410.79900000011548</v>
          </cell>
          <cell r="AF189">
            <v>196.33999999999651</v>
          </cell>
          <cell r="AG189">
            <v>259.44499999999243</v>
          </cell>
          <cell r="AH189">
            <v>606.11999999999534</v>
          </cell>
          <cell r="AI189">
            <v>570.13999999999942</v>
          </cell>
          <cell r="AJ189">
            <v>65.230999999999767</v>
          </cell>
          <cell r="AK189">
            <v>15.779999999998836</v>
          </cell>
          <cell r="AL189">
            <v>40.135999999998603</v>
          </cell>
          <cell r="AM189">
            <v>-2161.6500000000233</v>
          </cell>
          <cell r="AN189">
            <v>-459.94000000000233</v>
          </cell>
          <cell r="AO189">
            <v>195.86000000000058</v>
          </cell>
          <cell r="AP189">
            <v>184.97400000000198</v>
          </cell>
          <cell r="AQ189">
            <v>76.764999999999418</v>
          </cell>
          <cell r="AR189">
            <v>-418.92549999989569</v>
          </cell>
          <cell r="AS189">
            <v>112.57400000000052</v>
          </cell>
          <cell r="AT189">
            <v>238.85610000000452</v>
          </cell>
          <cell r="AU189">
            <v>-2989.1876000000047</v>
          </cell>
          <cell r="AV189">
            <v>220.88999999999942</v>
          </cell>
          <cell r="AW189">
            <v>331.52999999999884</v>
          </cell>
          <cell r="AX189">
            <v>654.63999999999942</v>
          </cell>
          <cell r="AY189">
            <v>1472.2559999999939</v>
          </cell>
          <cell r="AZ189">
            <v>-725.70000000006985</v>
          </cell>
          <cell r="BA189">
            <v>-219.85500000001048</v>
          </cell>
          <cell r="BB189">
            <v>161.13000000000466</v>
          </cell>
          <cell r="BC189">
            <v>55.454999999987194</v>
          </cell>
          <cell r="BD189">
            <v>268.48600000000442</v>
          </cell>
          <cell r="BE189">
            <v>-904.66499999957159</v>
          </cell>
          <cell r="BF189">
            <v>74.326000000000931</v>
          </cell>
          <cell r="BG189">
            <v>216.86999999999534</v>
          </cell>
          <cell r="BH189">
            <v>85</v>
          </cell>
          <cell r="BI189">
            <v>1607.3500000000058</v>
          </cell>
          <cell r="BJ189">
            <v>-171.13999999998487</v>
          </cell>
          <cell r="BK189">
            <v>-107.51699999999255</v>
          </cell>
          <cell r="BL189">
            <v>-698.81599999999162</v>
          </cell>
          <cell r="BM189">
            <v>-1397.9000000000233</v>
          </cell>
          <cell r="BN189">
            <v>-724.62300000002142</v>
          </cell>
          <cell r="BO189">
            <v>25.820000000006985</v>
          </cell>
          <cell r="BP189">
            <v>23.220000000001164</v>
          </cell>
          <cell r="BQ189">
            <v>162.7450000000099</v>
          </cell>
          <cell r="BR189">
            <v>2017.8760000001639</v>
          </cell>
          <cell r="BS189">
            <v>128.11999999999534</v>
          </cell>
          <cell r="BT189">
            <v>240.0800000000163</v>
          </cell>
          <cell r="BU189">
            <v>202.36999999999534</v>
          </cell>
          <cell r="BV189">
            <v>550.65999999997439</v>
          </cell>
          <cell r="BW189">
            <v>-43.85999999998603</v>
          </cell>
          <cell r="BX189">
            <v>-386.30000000001746</v>
          </cell>
          <cell r="BY189">
            <v>484.91999999992549</v>
          </cell>
          <cell r="BZ189">
            <v>1598.2299999999814</v>
          </cell>
          <cell r="CA189">
            <v>-650.34400000001187</v>
          </cell>
          <cell r="CB189">
            <v>-698.82999999998719</v>
          </cell>
          <cell r="CC189">
            <v>543.94000000000233</v>
          </cell>
          <cell r="CD189">
            <v>48.889999999999418</v>
          </cell>
          <cell r="CE189">
            <v>1805.0259999977425</v>
          </cell>
          <cell r="CF189">
            <v>151.69000000003143</v>
          </cell>
          <cell r="CG189">
            <v>212.78000000002794</v>
          </cell>
          <cell r="CH189">
            <v>563.28000000002794</v>
          </cell>
          <cell r="CI189">
            <v>313.77999999999884</v>
          </cell>
          <cell r="CJ189">
            <v>1344.7400000000489</v>
          </cell>
          <cell r="CK189">
            <v>92.940000000002328</v>
          </cell>
          <cell r="CL189">
            <v>411.06000000005588</v>
          </cell>
          <cell r="CM189">
            <v>-1119.5799999998417</v>
          </cell>
          <cell r="CN189">
            <v>-1017.0340000000433</v>
          </cell>
          <cell r="CO189">
            <v>308.79999999998836</v>
          </cell>
          <cell r="CP189">
            <v>-12.25</v>
          </cell>
          <cell r="CQ189">
            <v>554.81999999997788</v>
          </cell>
          <cell r="CR189">
            <v>1317.7019999995828</v>
          </cell>
          <cell r="CS189">
            <v>89.639999999984866</v>
          </cell>
          <cell r="CT189">
            <v>120.19699999998556</v>
          </cell>
          <cell r="CU189">
            <v>282.46999999997206</v>
          </cell>
          <cell r="CV189">
            <v>1573.5999999999767</v>
          </cell>
          <cell r="CW189">
            <v>612.63000000000466</v>
          </cell>
          <cell r="CX189">
            <v>207.56899999995949</v>
          </cell>
          <cell r="CY189">
            <v>1188.3499999999767</v>
          </cell>
          <cell r="CZ189">
            <v>-1975.5199999997858</v>
          </cell>
          <cell r="DA189">
            <v>-1029.7299999999814</v>
          </cell>
          <cell r="DB189">
            <v>-71.075999999942724</v>
          </cell>
          <cell r="DC189">
            <v>143.33200000002398</v>
          </cell>
          <cell r="DD189">
            <v>176.23999999999069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5">
          <cell r="F195">
            <v>-25556.799999998882</v>
          </cell>
          <cell r="G195">
            <v>-19901.36999999918</v>
          </cell>
          <cell r="H195">
            <v>-24894.669999998063</v>
          </cell>
          <cell r="I195">
            <v>-22381.29629999958</v>
          </cell>
          <cell r="J195">
            <v>-14232.289999999106</v>
          </cell>
          <cell r="K195">
            <v>-26495.365000000224</v>
          </cell>
          <cell r="L195">
            <v>-45185.916999999434</v>
          </cell>
          <cell r="M195">
            <v>-123260.79699999839</v>
          </cell>
          <cell r="N195">
            <v>-48364.638900000602</v>
          </cell>
          <cell r="O195">
            <v>-23249.529999999329</v>
          </cell>
          <cell r="P195">
            <v>-33764.917200000957</v>
          </cell>
          <cell r="Q195">
            <v>-15510.820000000298</v>
          </cell>
          <cell r="R195">
            <v>36677.101199954748</v>
          </cell>
          <cell r="S195">
            <v>10341.959999999031</v>
          </cell>
          <cell r="T195">
            <v>16570.007000001147</v>
          </cell>
          <cell r="U195">
            <v>22601.699999999255</v>
          </cell>
          <cell r="V195">
            <v>22971.118199998513</v>
          </cell>
          <cell r="W195">
            <v>11731.349999999627</v>
          </cell>
          <cell r="X195">
            <v>-69.99800000153482</v>
          </cell>
          <cell r="Y195">
            <v>-26630.148999996483</v>
          </cell>
          <cell r="Z195">
            <v>-39576.870000004768</v>
          </cell>
          <cell r="AA195">
            <v>-5318.660000000149</v>
          </cell>
          <cell r="AB195">
            <v>5234.1250000018626</v>
          </cell>
          <cell r="AC195">
            <v>3124.9379999991506</v>
          </cell>
          <cell r="AD195">
            <v>15697.580000001937</v>
          </cell>
          <cell r="AE195">
            <v>49841.212999999523</v>
          </cell>
          <cell r="AF195">
            <v>8468.070000000298</v>
          </cell>
          <cell r="AG195">
            <v>17080.555000001565</v>
          </cell>
          <cell r="AH195">
            <v>25678.660000000149</v>
          </cell>
          <cell r="AI195">
            <v>28596.510000001639</v>
          </cell>
          <cell r="AJ195">
            <v>11186.961000002921</v>
          </cell>
          <cell r="AK195">
            <v>1797.3120000008494</v>
          </cell>
          <cell r="AL195">
            <v>-22327.223999999464</v>
          </cell>
          <cell r="AM195">
            <v>-42528.35000000149</v>
          </cell>
          <cell r="AN195">
            <v>-7505.640000000596</v>
          </cell>
          <cell r="AO195">
            <v>828.04999999888241</v>
          </cell>
          <cell r="AP195">
            <v>13758.73399999924</v>
          </cell>
          <cell r="AQ195">
            <v>14807.574999999255</v>
          </cell>
          <cell r="AR195">
            <v>58557.684499979019</v>
          </cell>
          <cell r="AS195">
            <v>11387.894000001252</v>
          </cell>
          <cell r="AT195">
            <v>17544.574100000784</v>
          </cell>
          <cell r="AU195">
            <v>19711.972400000319</v>
          </cell>
          <cell r="AV195">
            <v>25510.359999997541</v>
          </cell>
          <cell r="AW195">
            <v>12302.719999995083</v>
          </cell>
          <cell r="AX195">
            <v>4971.1000000014901</v>
          </cell>
          <cell r="AY195">
            <v>-25774.194000001997</v>
          </cell>
          <cell r="AZ195">
            <v>-34525.69999999553</v>
          </cell>
          <cell r="BA195">
            <v>-9604.5550000015646</v>
          </cell>
          <cell r="BB195">
            <v>-73.987999998033047</v>
          </cell>
          <cell r="BC195">
            <v>20220.015000000596</v>
          </cell>
          <cell r="BD195">
            <v>16887.486000001431</v>
          </cell>
          <cell r="BE195">
            <v>3634.8849999904633</v>
          </cell>
          <cell r="BF195">
            <v>11331.025999996811</v>
          </cell>
          <cell r="BG195">
            <v>17841.64999999851</v>
          </cell>
          <cell r="BH195">
            <v>14540.189999997616</v>
          </cell>
          <cell r="BI195">
            <v>26002.490000002086</v>
          </cell>
          <cell r="BJ195">
            <v>10685.609999999404</v>
          </cell>
          <cell r="BK195">
            <v>-5661.5769999995828</v>
          </cell>
          <cell r="BL195">
            <v>-28197.215999998152</v>
          </cell>
          <cell r="BM195">
            <v>-36070.90000000596</v>
          </cell>
          <cell r="BN195">
            <v>-18441.032999996096</v>
          </cell>
          <cell r="BO195">
            <v>-6405.160000000149</v>
          </cell>
          <cell r="BP195">
            <v>6733.160000000149</v>
          </cell>
          <cell r="BQ195">
            <v>11276.645000003278</v>
          </cell>
          <cell r="BR195">
            <v>-3230.8740000128746</v>
          </cell>
          <cell r="BS195">
            <v>10589.310000002384</v>
          </cell>
          <cell r="BT195">
            <v>15019.919999998063</v>
          </cell>
          <cell r="BU195">
            <v>19456.609999999404</v>
          </cell>
          <cell r="BV195">
            <v>21038.60000000149</v>
          </cell>
          <cell r="BW195">
            <v>15474.839999996126</v>
          </cell>
          <cell r="BX195">
            <v>-5347.7600000016391</v>
          </cell>
          <cell r="BY195">
            <v>-28150.879999995232</v>
          </cell>
          <cell r="BZ195">
            <v>-41979.270000010729</v>
          </cell>
          <cell r="CA195">
            <v>-16514.074000000954</v>
          </cell>
          <cell r="CB195">
            <v>-8478.5400000028312</v>
          </cell>
          <cell r="CC195">
            <v>6424.4800000041723</v>
          </cell>
          <cell r="CD195">
            <v>9235.890000000596</v>
          </cell>
          <cell r="CE195">
            <v>-16523.378000080585</v>
          </cell>
          <cell r="CF195">
            <v>10930.550000000745</v>
          </cell>
          <cell r="CG195">
            <v>8817.609999999404</v>
          </cell>
          <cell r="CH195">
            <v>15991.230000004172</v>
          </cell>
          <cell r="CI195">
            <v>24393.690000001341</v>
          </cell>
          <cell r="CJ195">
            <v>16199.390000000596</v>
          </cell>
          <cell r="CK195">
            <v>-2744.8799999989569</v>
          </cell>
          <cell r="CL195">
            <v>-32642.640000008047</v>
          </cell>
          <cell r="CM195">
            <v>-42951.079999998212</v>
          </cell>
          <cell r="CN195">
            <v>-15574.034000001848</v>
          </cell>
          <cell r="CO195">
            <v>-8615.2199999988079</v>
          </cell>
          <cell r="CP195">
            <v>4346.6559999994934</v>
          </cell>
          <cell r="CQ195">
            <v>5325.3500000014901</v>
          </cell>
          <cell r="CR195">
            <v>-7905.0529999732971</v>
          </cell>
          <cell r="CS195">
            <v>8883.3899999968708</v>
          </cell>
          <cell r="CT195">
            <v>15056.397000003606</v>
          </cell>
          <cell r="CU195">
            <v>17272.469999998808</v>
          </cell>
          <cell r="CV195">
            <v>25054.759999997914</v>
          </cell>
          <cell r="CW195">
            <v>12773.910000000149</v>
          </cell>
          <cell r="CX195">
            <v>-2448.0409999974072</v>
          </cell>
          <cell r="CY195">
            <v>-27376.54999999702</v>
          </cell>
          <cell r="CZ195">
            <v>-39501.019999995828</v>
          </cell>
          <cell r="DA195">
            <v>-19837.730000000447</v>
          </cell>
          <cell r="DB195">
            <v>-10992.475999996066</v>
          </cell>
          <cell r="DC195">
            <v>6302.887000001967</v>
          </cell>
          <cell r="DD195">
            <v>6906.9499999992549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</row>
        <row r="197">
          <cell r="F197">
            <v>-25556.79999999702</v>
          </cell>
          <cell r="G197">
            <v>-19901.370000004768</v>
          </cell>
          <cell r="H197">
            <v>-24894.669999994338</v>
          </cell>
          <cell r="I197">
            <v>-22381.296300001442</v>
          </cell>
          <cell r="J197">
            <v>-14232.290000006557</v>
          </cell>
          <cell r="K197">
            <v>-26495.365000002086</v>
          </cell>
          <cell r="L197">
            <v>-45185.916999995708</v>
          </cell>
          <cell r="M197">
            <v>-123260.79699999094</v>
          </cell>
          <cell r="N197">
            <v>-48364.638899996877</v>
          </cell>
          <cell r="O197">
            <v>-23249.530000001192</v>
          </cell>
          <cell r="P197">
            <v>-33764.917199999094</v>
          </cell>
          <cell r="Q197">
            <v>-15510.820000007749</v>
          </cell>
          <cell r="R197">
            <v>36677.10120010376</v>
          </cell>
          <cell r="S197">
            <v>10341.960000000894</v>
          </cell>
          <cell r="T197">
            <v>16570.006999999285</v>
          </cell>
          <cell r="U197">
            <v>22601.69999999553</v>
          </cell>
          <cell r="V197">
            <v>22971.11819999665</v>
          </cell>
          <cell r="W197">
            <v>11731.35000000149</v>
          </cell>
          <cell r="X197">
            <v>-69.998000003397465</v>
          </cell>
          <cell r="Y197">
            <v>-26630.148999996483</v>
          </cell>
          <cell r="Z197">
            <v>-39576.870000004768</v>
          </cell>
          <cell r="AA197">
            <v>-5318.6599999964237</v>
          </cell>
          <cell r="AB197">
            <v>5234.125</v>
          </cell>
          <cell r="AC197">
            <v>3124.9380000010133</v>
          </cell>
          <cell r="AD197">
            <v>15697.579999998212</v>
          </cell>
          <cell r="AE197">
            <v>49841.213000178337</v>
          </cell>
          <cell r="AF197">
            <v>8468.070000000298</v>
          </cell>
          <cell r="AG197">
            <v>17080.555000007153</v>
          </cell>
          <cell r="AH197">
            <v>25678.660000003874</v>
          </cell>
          <cell r="AI197">
            <v>28596.509999997914</v>
          </cell>
          <cell r="AJ197">
            <v>11186.961000002921</v>
          </cell>
          <cell r="AK197">
            <v>1797.3120000064373</v>
          </cell>
          <cell r="AL197">
            <v>-22327.223999999464</v>
          </cell>
          <cell r="AM197">
            <v>-42528.350000008941</v>
          </cell>
          <cell r="AN197">
            <v>-7505.640000000596</v>
          </cell>
          <cell r="AO197">
            <v>828.04999999701977</v>
          </cell>
          <cell r="AP197">
            <v>13758.733999997377</v>
          </cell>
          <cell r="AQ197">
            <v>14807.57500000298</v>
          </cell>
          <cell r="AR197">
            <v>58557.684499979019</v>
          </cell>
          <cell r="AS197">
            <v>11387.894000001252</v>
          </cell>
          <cell r="AT197">
            <v>17544.574099995196</v>
          </cell>
          <cell r="AU197">
            <v>19711.972400002182</v>
          </cell>
          <cell r="AV197">
            <v>25510.359999999404</v>
          </cell>
          <cell r="AW197">
            <v>12302.719999998808</v>
          </cell>
          <cell r="AX197">
            <v>4971.1000000014901</v>
          </cell>
          <cell r="AY197">
            <v>-25774.194000005722</v>
          </cell>
          <cell r="AZ197">
            <v>-34525.70000000298</v>
          </cell>
          <cell r="BA197">
            <v>-9604.554999999702</v>
          </cell>
          <cell r="BB197">
            <v>-73.987999998033047</v>
          </cell>
          <cell r="BC197">
            <v>20220.015000000596</v>
          </cell>
          <cell r="BD197">
            <v>16887.486000001431</v>
          </cell>
          <cell r="BE197">
            <v>3634.884999871254</v>
          </cell>
          <cell r="BF197">
            <v>11331.025999993086</v>
          </cell>
          <cell r="BG197">
            <v>17841.649999991059</v>
          </cell>
          <cell r="BH197">
            <v>14540.189999997616</v>
          </cell>
          <cell r="BI197">
            <v>26002.489999994636</v>
          </cell>
          <cell r="BJ197">
            <v>10685.609999999404</v>
          </cell>
          <cell r="BK197">
            <v>-5661.5769999995828</v>
          </cell>
          <cell r="BL197">
            <v>-28197.215999990702</v>
          </cell>
          <cell r="BM197">
            <v>-36070.90000000596</v>
          </cell>
          <cell r="BN197">
            <v>-18441.032999999821</v>
          </cell>
          <cell r="BO197">
            <v>-6405.1599999964237</v>
          </cell>
          <cell r="BP197">
            <v>6733.1599999964237</v>
          </cell>
          <cell r="BQ197">
            <v>11276.645000003278</v>
          </cell>
          <cell r="BR197">
            <v>-3230.8739998340607</v>
          </cell>
          <cell r="BS197">
            <v>10589.310000002384</v>
          </cell>
          <cell r="BT197">
            <v>15019.920000001788</v>
          </cell>
          <cell r="BU197">
            <v>19456.609999999404</v>
          </cell>
          <cell r="BV197">
            <v>21038.600000008941</v>
          </cell>
          <cell r="BW197">
            <v>15474.840000003576</v>
          </cell>
          <cell r="BX197">
            <v>-5347.7600000053644</v>
          </cell>
          <cell r="BY197">
            <v>-28150.879999995232</v>
          </cell>
          <cell r="BZ197">
            <v>-41979.270000010729</v>
          </cell>
          <cell r="CA197">
            <v>-16514.074000000954</v>
          </cell>
          <cell r="CB197">
            <v>-8478.5400000065565</v>
          </cell>
          <cell r="CC197">
            <v>6424.4800000041723</v>
          </cell>
          <cell r="CD197">
            <v>9235.890000000596</v>
          </cell>
          <cell r="CE197">
            <v>-16523.378000259399</v>
          </cell>
          <cell r="CF197">
            <v>10930.54999999702</v>
          </cell>
          <cell r="CG197">
            <v>8817.609999999404</v>
          </cell>
          <cell r="CH197">
            <v>15991.230000004172</v>
          </cell>
          <cell r="CI197">
            <v>24393.689999997616</v>
          </cell>
          <cell r="CJ197">
            <v>16199.390000000596</v>
          </cell>
          <cell r="CK197">
            <v>-2744.8799999952316</v>
          </cell>
          <cell r="CL197">
            <v>-32642.640000000596</v>
          </cell>
          <cell r="CM197">
            <v>-42951.080000013113</v>
          </cell>
          <cell r="CN197">
            <v>-15574.034000001848</v>
          </cell>
          <cell r="CO197">
            <v>-8615.2199999988079</v>
          </cell>
          <cell r="CP197">
            <v>4346.6559999957681</v>
          </cell>
          <cell r="CQ197">
            <v>5325.3500000014901</v>
          </cell>
          <cell r="CR197">
            <v>-7905.0530000925064</v>
          </cell>
          <cell r="CS197">
            <v>8883.3899999931455</v>
          </cell>
          <cell r="CT197">
            <v>15056.397000007331</v>
          </cell>
          <cell r="CU197">
            <v>17272.469999998808</v>
          </cell>
          <cell r="CV197">
            <v>25054.759999997914</v>
          </cell>
          <cell r="CW197">
            <v>12773.910000003874</v>
          </cell>
          <cell r="CX197">
            <v>-2448.0409999936819</v>
          </cell>
          <cell r="CY197">
            <v>-27376.550000011921</v>
          </cell>
          <cell r="CZ197">
            <v>-39501.019999995828</v>
          </cell>
          <cell r="DA197">
            <v>-19837.729999996722</v>
          </cell>
          <cell r="DB197">
            <v>-10992.475999996066</v>
          </cell>
          <cell r="DC197">
            <v>6302.887000001967</v>
          </cell>
          <cell r="DD197">
            <v>6906.9499999992549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 t="e">
            <v>#N/A</v>
          </cell>
          <cell r="DF201" t="e">
            <v>#N/A</v>
          </cell>
          <cell r="DG201" t="e">
            <v>#N/A</v>
          </cell>
          <cell r="DH201" t="e">
            <v>#N/A</v>
          </cell>
          <cell r="DI201" t="e">
            <v>#N/A</v>
          </cell>
          <cell r="DJ201" t="e">
            <v>#N/A</v>
          </cell>
          <cell r="DK201" t="e">
            <v>#N/A</v>
          </cell>
          <cell r="DL201" t="e">
            <v>#N/A</v>
          </cell>
          <cell r="DM201" t="e">
            <v>#N/A</v>
          </cell>
          <cell r="DN201" t="e">
            <v>#N/A</v>
          </cell>
          <cell r="DO201" t="e">
            <v>#N/A</v>
          </cell>
          <cell r="DP201" t="e">
            <v>#N/A</v>
          </cell>
          <cell r="DQ201" t="e">
            <v>#N/A</v>
          </cell>
          <cell r="DR201" t="e">
            <v>#N/A</v>
          </cell>
          <cell r="DS201" t="e">
            <v>#N/A</v>
          </cell>
          <cell r="DT201" t="e">
            <v>#N/A</v>
          </cell>
          <cell r="DU201" t="e">
            <v>#N/A</v>
          </cell>
          <cell r="DV201" t="e">
            <v>#N/A</v>
          </cell>
          <cell r="DW201" t="e">
            <v>#N/A</v>
          </cell>
          <cell r="DX201" t="e">
            <v>#N/A</v>
          </cell>
          <cell r="DY201" t="e">
            <v>#N/A</v>
          </cell>
          <cell r="DZ201" t="e">
            <v>#N/A</v>
          </cell>
          <cell r="EA201" t="e">
            <v>#N/A</v>
          </cell>
          <cell r="EB201" t="e">
            <v>#N/A</v>
          </cell>
          <cell r="EC201" t="e">
            <v>#N/A</v>
          </cell>
          <cell r="ED201" t="e">
            <v>#N/A</v>
          </cell>
        </row>
        <row r="202">
          <cell r="F202">
            <v>0</v>
          </cell>
          <cell r="G202">
            <v>0</v>
          </cell>
          <cell r="H202">
            <v>-12.141999999999825</v>
          </cell>
          <cell r="I202">
            <v>0</v>
          </cell>
          <cell r="J202">
            <v>0</v>
          </cell>
          <cell r="K202">
            <v>-20.605000000003201</v>
          </cell>
          <cell r="L202">
            <v>-24.305999999996857</v>
          </cell>
          <cell r="M202">
            <v>-15.205000000001746</v>
          </cell>
          <cell r="N202">
            <v>22.072999999996682</v>
          </cell>
          <cell r="O202">
            <v>8.1920000000027358</v>
          </cell>
          <cell r="P202">
            <v>0</v>
          </cell>
          <cell r="Q202">
            <v>0</v>
          </cell>
          <cell r="R202">
            <v>-15.697000000043772</v>
          </cell>
          <cell r="S202">
            <v>0</v>
          </cell>
          <cell r="T202">
            <v>0</v>
          </cell>
          <cell r="U202">
            <v>4.3150000000023283</v>
          </cell>
          <cell r="V202">
            <v>-10.851999999998952</v>
          </cell>
          <cell r="W202">
            <v>0</v>
          </cell>
          <cell r="X202">
            <v>-16.25</v>
          </cell>
          <cell r="Y202">
            <v>16.105999999999767</v>
          </cell>
          <cell r="Z202">
            <v>-9.0159999999887077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48.561000000045169</v>
          </cell>
          <cell r="AF202">
            <v>-6.1679999999978463</v>
          </cell>
          <cell r="AG202">
            <v>2.8799999999973807</v>
          </cell>
          <cell r="AH202">
            <v>4.0259999999980209</v>
          </cell>
          <cell r="AI202">
            <v>0</v>
          </cell>
          <cell r="AJ202">
            <v>-1.1859999999978754</v>
          </cell>
          <cell r="AK202">
            <v>0</v>
          </cell>
          <cell r="AL202">
            <v>36.60200000000259</v>
          </cell>
          <cell r="AM202">
            <v>0</v>
          </cell>
          <cell r="AN202">
            <v>26.439999999995052</v>
          </cell>
          <cell r="AO202">
            <v>-5.911999999996624</v>
          </cell>
          <cell r="AP202">
            <v>-6.4439999999958673</v>
          </cell>
          <cell r="AQ202">
            <v>-1.6770000000033178</v>
          </cell>
          <cell r="AR202">
            <v>-71.688999999896623</v>
          </cell>
          <cell r="AS202">
            <v>-8.7239999999947031</v>
          </cell>
          <cell r="AT202">
            <v>6.7649999999994179</v>
          </cell>
          <cell r="AU202">
            <v>-2.8870000000024447</v>
          </cell>
          <cell r="AV202">
            <v>-4.1270000000004075</v>
          </cell>
          <cell r="AW202">
            <v>-31.465000000000146</v>
          </cell>
          <cell r="AX202">
            <v>0</v>
          </cell>
          <cell r="AY202">
            <v>0</v>
          </cell>
          <cell r="AZ202">
            <v>0</v>
          </cell>
          <cell r="BA202">
            <v>8.6019999999989523</v>
          </cell>
          <cell r="BB202">
            <v>0</v>
          </cell>
          <cell r="BC202">
            <v>-32.393000000003667</v>
          </cell>
          <cell r="BD202">
            <v>-7.4599999999991269</v>
          </cell>
          <cell r="BE202">
            <v>92.855000000039581</v>
          </cell>
          <cell r="BF202">
            <v>-12.961000000002969</v>
          </cell>
          <cell r="BG202">
            <v>-38.839999999996508</v>
          </cell>
          <cell r="BH202">
            <v>-1.963000000003376</v>
          </cell>
          <cell r="BI202">
            <v>0</v>
          </cell>
          <cell r="BJ202">
            <v>0</v>
          </cell>
          <cell r="BK202">
            <v>-10.899000000001251</v>
          </cell>
          <cell r="BL202">
            <v>21.320999999996275</v>
          </cell>
          <cell r="BM202">
            <v>12.25</v>
          </cell>
          <cell r="BN202">
            <v>78.68399999999383</v>
          </cell>
          <cell r="BO202">
            <v>43.282999999995809</v>
          </cell>
          <cell r="BP202">
            <v>6.680000000000291</v>
          </cell>
          <cell r="BQ202">
            <v>-4.7000000000043656</v>
          </cell>
          <cell r="BR202">
            <v>21.472999999998137</v>
          </cell>
          <cell r="BS202">
            <v>-23.644000000000233</v>
          </cell>
          <cell r="BT202">
            <v>4.907999999999447</v>
          </cell>
          <cell r="BU202">
            <v>0</v>
          </cell>
          <cell r="BV202">
            <v>0</v>
          </cell>
          <cell r="BW202">
            <v>-3.7129999999997381</v>
          </cell>
          <cell r="BX202">
            <v>-3.8759999999965657</v>
          </cell>
          <cell r="BY202">
            <v>-10.218999999997322</v>
          </cell>
          <cell r="BZ202">
            <v>41.879999999997381</v>
          </cell>
          <cell r="CA202">
            <v>10.105000000003201</v>
          </cell>
          <cell r="CB202">
            <v>7.3349999999991269</v>
          </cell>
          <cell r="CC202">
            <v>-1.3029999999998836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4">
          <cell r="F204">
            <v>0</v>
          </cell>
          <cell r="G204">
            <v>0</v>
          </cell>
          <cell r="H204">
            <v>-12.141999999061227</v>
          </cell>
          <cell r="I204">
            <v>0</v>
          </cell>
          <cell r="J204">
            <v>0</v>
          </cell>
          <cell r="K204">
            <v>-20.605000000447035</v>
          </cell>
          <cell r="L204">
            <v>-24.30599999986589</v>
          </cell>
          <cell r="M204">
            <v>-15.205000000074506</v>
          </cell>
          <cell r="N204">
            <v>22.072999998927116</v>
          </cell>
          <cell r="O204">
            <v>8.1919999998062849</v>
          </cell>
          <cell r="P204">
            <v>0</v>
          </cell>
          <cell r="Q204">
            <v>0</v>
          </cell>
          <cell r="R204">
            <v>-15.696999996900558</v>
          </cell>
          <cell r="S204">
            <v>0</v>
          </cell>
          <cell r="T204">
            <v>0</v>
          </cell>
          <cell r="U204">
            <v>4.3149999994784594</v>
          </cell>
          <cell r="V204">
            <v>-10.851999999955297</v>
          </cell>
          <cell r="W204">
            <v>0</v>
          </cell>
          <cell r="X204">
            <v>-16.25</v>
          </cell>
          <cell r="Y204">
            <v>16.106000000610948</v>
          </cell>
          <cell r="Z204">
            <v>-9.0159999988973141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48.561000004410744</v>
          </cell>
          <cell r="AF204">
            <v>-6.1679999995976686</v>
          </cell>
          <cell r="AG204">
            <v>2.8800000008195639</v>
          </cell>
          <cell r="AH204">
            <v>4.0260000005364418</v>
          </cell>
          <cell r="AI204">
            <v>0</v>
          </cell>
          <cell r="AJ204">
            <v>-1.1859999988228083</v>
          </cell>
          <cell r="AK204">
            <v>0</v>
          </cell>
          <cell r="AL204">
            <v>36.601999999955297</v>
          </cell>
          <cell r="AM204">
            <v>0</v>
          </cell>
          <cell r="AN204">
            <v>26.440000001341105</v>
          </cell>
          <cell r="AO204">
            <v>-5.9120000004768372</v>
          </cell>
          <cell r="AP204">
            <v>-6.4440000001341105</v>
          </cell>
          <cell r="AQ204">
            <v>-1.6770000010728836</v>
          </cell>
          <cell r="AR204">
            <v>-71.688999995589256</v>
          </cell>
          <cell r="AS204">
            <v>-8.7239999994635582</v>
          </cell>
          <cell r="AT204">
            <v>6.7650000005960464</v>
          </cell>
          <cell r="AU204">
            <v>-2.8870000001043081</v>
          </cell>
          <cell r="AV204">
            <v>-4.1270000003278255</v>
          </cell>
          <cell r="AW204">
            <v>-31.464999999850988</v>
          </cell>
          <cell r="AX204">
            <v>0</v>
          </cell>
          <cell r="AY204">
            <v>0</v>
          </cell>
          <cell r="AZ204">
            <v>0</v>
          </cell>
          <cell r="BA204">
            <v>8.6019999999552965</v>
          </cell>
          <cell r="BB204">
            <v>0</v>
          </cell>
          <cell r="BC204">
            <v>-32.39299999922514</v>
          </cell>
          <cell r="BD204">
            <v>-7.4599999990314245</v>
          </cell>
          <cell r="BE204">
            <v>92.855000004172325</v>
          </cell>
          <cell r="BF204">
            <v>-12.960999999195337</v>
          </cell>
          <cell r="BG204">
            <v>-38.839999999850988</v>
          </cell>
          <cell r="BH204">
            <v>-1.9629999995231628</v>
          </cell>
          <cell r="BI204">
            <v>0</v>
          </cell>
          <cell r="BJ204">
            <v>0</v>
          </cell>
          <cell r="BK204">
            <v>-10.898999998345971</v>
          </cell>
          <cell r="BL204">
            <v>21.320999998599291</v>
          </cell>
          <cell r="BM204">
            <v>12.25</v>
          </cell>
          <cell r="BN204">
            <v>78.684000000357628</v>
          </cell>
          <cell r="BO204">
            <v>43.282999999821186</v>
          </cell>
          <cell r="BP204">
            <v>6.6799999997019768</v>
          </cell>
          <cell r="BQ204">
            <v>-4.6999999992549419</v>
          </cell>
          <cell r="BR204">
            <v>21.47299998998642</v>
          </cell>
          <cell r="BS204">
            <v>-23.644000001251698</v>
          </cell>
          <cell r="BT204">
            <v>4.9079999998211861</v>
          </cell>
          <cell r="BU204">
            <v>0</v>
          </cell>
          <cell r="BV204">
            <v>0</v>
          </cell>
          <cell r="BW204">
            <v>-3.7129999995231628</v>
          </cell>
          <cell r="BX204">
            <v>-3.8760000001639128</v>
          </cell>
          <cell r="BY204">
            <v>-10.219000000506639</v>
          </cell>
          <cell r="BZ204">
            <v>41.879999998956919</v>
          </cell>
          <cell r="CA204">
            <v>10.105000000447035</v>
          </cell>
          <cell r="CB204">
            <v>7.3350000008940697</v>
          </cell>
          <cell r="CC204">
            <v>-1.3029999993741512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 t="e">
            <v>#N/A</v>
          </cell>
          <cell r="DF204" t="e">
            <v>#N/A</v>
          </cell>
          <cell r="DG204" t="e">
            <v>#N/A</v>
          </cell>
          <cell r="DH204" t="e">
            <v>#N/A</v>
          </cell>
          <cell r="DI204" t="e">
            <v>#N/A</v>
          </cell>
          <cell r="DJ204" t="e">
            <v>#N/A</v>
          </cell>
          <cell r="DK204" t="e">
            <v>#N/A</v>
          </cell>
          <cell r="DL204" t="e">
            <v>#N/A</v>
          </cell>
          <cell r="DM204" t="e">
            <v>#N/A</v>
          </cell>
          <cell r="DN204" t="e">
            <v>#N/A</v>
          </cell>
          <cell r="DO204" t="e">
            <v>#N/A</v>
          </cell>
          <cell r="DP204" t="e">
            <v>#N/A</v>
          </cell>
          <cell r="DQ204" t="e">
            <v>#N/A</v>
          </cell>
          <cell r="DR204" t="e">
            <v>#N/A</v>
          </cell>
          <cell r="DS204" t="e">
            <v>#N/A</v>
          </cell>
          <cell r="DT204" t="e">
            <v>#N/A</v>
          </cell>
          <cell r="DU204" t="e">
            <v>#N/A</v>
          </cell>
          <cell r="DV204" t="e">
            <v>#N/A</v>
          </cell>
          <cell r="DW204" t="e">
            <v>#N/A</v>
          </cell>
          <cell r="DX204" t="e">
            <v>#N/A</v>
          </cell>
          <cell r="DY204" t="e">
            <v>#N/A</v>
          </cell>
          <cell r="DZ204" t="e">
            <v>#N/A</v>
          </cell>
          <cell r="EA204" t="e">
            <v>#N/A</v>
          </cell>
          <cell r="EB204" t="e">
            <v>#N/A</v>
          </cell>
          <cell r="EC204" t="e">
            <v>#N/A</v>
          </cell>
          <cell r="ED204" t="e">
            <v>#N/A</v>
          </cell>
          <cell r="EE204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8">
          <cell r="F208">
            <v>0</v>
          </cell>
          <cell r="G208">
            <v>-44.753427306888625</v>
          </cell>
          <cell r="H208">
            <v>-165.14621274010278</v>
          </cell>
          <cell r="I208">
            <v>-5.9480270480271429</v>
          </cell>
          <cell r="J208">
            <v>-42.899934459244832</v>
          </cell>
          <cell r="K208">
            <v>0</v>
          </cell>
          <cell r="L208">
            <v>-61.401163067435846</v>
          </cell>
          <cell r="M208">
            <v>0</v>
          </cell>
          <cell r="N208">
            <v>0</v>
          </cell>
          <cell r="O208">
            <v>-116.51730038714595</v>
          </cell>
          <cell r="P208">
            <v>0</v>
          </cell>
          <cell r="Q208">
            <v>0</v>
          </cell>
          <cell r="R208">
            <v>1469.3962340056896</v>
          </cell>
          <cell r="S208">
            <v>126.4359560883604</v>
          </cell>
          <cell r="T208">
            <v>127.68761763349175</v>
          </cell>
          <cell r="U208">
            <v>632.79654120164923</v>
          </cell>
          <cell r="V208">
            <v>291.47387983091176</v>
          </cell>
          <cell r="W208">
            <v>92.441554121207446</v>
          </cell>
          <cell r="X208">
            <v>241.58881824673153</v>
          </cell>
          <cell r="Y208">
            <v>0</v>
          </cell>
          <cell r="Z208">
            <v>0</v>
          </cell>
          <cell r="AA208">
            <v>0</v>
          </cell>
          <cell r="AB208">
            <v>-43.028133118990809</v>
          </cell>
          <cell r="AC208">
            <v>0</v>
          </cell>
          <cell r="AD208">
            <v>0</v>
          </cell>
          <cell r="AE208">
            <v>1190.02211901173</v>
          </cell>
          <cell r="AF208">
            <v>0</v>
          </cell>
          <cell r="AG208">
            <v>0</v>
          </cell>
          <cell r="AH208">
            <v>517.67653869348578</v>
          </cell>
          <cell r="AI208">
            <v>106.57663648971356</v>
          </cell>
          <cell r="AJ208">
            <v>-1.3198920618742704</v>
          </cell>
          <cell r="AK208">
            <v>329.88006532518193</v>
          </cell>
          <cell r="AL208">
            <v>0</v>
          </cell>
          <cell r="AM208">
            <v>0</v>
          </cell>
          <cell r="AN208">
            <v>0</v>
          </cell>
          <cell r="AO208">
            <v>77.892221680143848</v>
          </cell>
          <cell r="AP208">
            <v>159.31654887786135</v>
          </cell>
          <cell r="AQ208">
            <v>0</v>
          </cell>
          <cell r="AR208">
            <v>1146.5833049975336</v>
          </cell>
          <cell r="AS208">
            <v>0</v>
          </cell>
          <cell r="AT208">
            <v>0</v>
          </cell>
          <cell r="AU208">
            <v>323.08853679709136</v>
          </cell>
          <cell r="AV208">
            <v>441.63688375987113</v>
          </cell>
          <cell r="AW208">
            <v>0</v>
          </cell>
          <cell r="AX208">
            <v>0</v>
          </cell>
          <cell r="AY208">
            <v>205.85464201844297</v>
          </cell>
          <cell r="AZ208">
            <v>0</v>
          </cell>
          <cell r="BA208">
            <v>0</v>
          </cell>
          <cell r="BB208">
            <v>176.00324242166243</v>
          </cell>
          <cell r="BC208">
            <v>0</v>
          </cell>
          <cell r="BD208">
            <v>0</v>
          </cell>
          <cell r="BE208">
            <v>7308.5966729968786</v>
          </cell>
          <cell r="BF208">
            <v>128.70273439120501</v>
          </cell>
          <cell r="BG208">
            <v>1375.283437501872</v>
          </cell>
          <cell r="BH208">
            <v>1134.5175331644714</v>
          </cell>
          <cell r="BI208">
            <v>713.09908055351116</v>
          </cell>
          <cell r="BJ208">
            <v>359.02008593687788</v>
          </cell>
          <cell r="BK208">
            <v>633.82678937027231</v>
          </cell>
          <cell r="BL208">
            <v>0</v>
          </cell>
          <cell r="BM208">
            <v>223.93103983835317</v>
          </cell>
          <cell r="BN208">
            <v>182.99614889966324</v>
          </cell>
          <cell r="BO208">
            <v>923.55441679107025</v>
          </cell>
          <cell r="BP208">
            <v>899.72781042428687</v>
          </cell>
          <cell r="BQ208">
            <v>733.93759612180293</v>
          </cell>
          <cell r="BR208">
            <v>9492.1246419921517</v>
          </cell>
          <cell r="BS208">
            <v>36.436407684814185</v>
          </cell>
          <cell r="BT208">
            <v>1929.8283070209436</v>
          </cell>
          <cell r="BU208">
            <v>1490.6494743938092</v>
          </cell>
          <cell r="BV208">
            <v>973.61284534516744</v>
          </cell>
          <cell r="BW208">
            <v>169.70957579370588</v>
          </cell>
          <cell r="BX208">
            <v>726.34577319328673</v>
          </cell>
          <cell r="BY208">
            <v>0</v>
          </cell>
          <cell r="BZ208">
            <v>182.06191839836538</v>
          </cell>
          <cell r="CA208">
            <v>406.6463257658761</v>
          </cell>
          <cell r="CB208">
            <v>1073.5527064232156</v>
          </cell>
          <cell r="CC208">
            <v>1291.1701523219235</v>
          </cell>
          <cell r="CD208">
            <v>1212.1111556468531</v>
          </cell>
          <cell r="CE208">
            <v>9093.9120120070875</v>
          </cell>
          <cell r="CF208">
            <v>172.88103901036084</v>
          </cell>
          <cell r="CG208">
            <v>1761.3345974378753</v>
          </cell>
          <cell r="CH208">
            <v>1699.1384634035639</v>
          </cell>
          <cell r="CI208">
            <v>872.61319690174423</v>
          </cell>
          <cell r="CJ208">
            <v>200.04952514055185</v>
          </cell>
          <cell r="CK208">
            <v>396.7337695218157</v>
          </cell>
          <cell r="CL208">
            <v>130.58930946700275</v>
          </cell>
          <cell r="CM208">
            <v>117.16922643873841</v>
          </cell>
          <cell r="CN208">
            <v>263.41529943840578</v>
          </cell>
          <cell r="CO208">
            <v>1106.5617696912959</v>
          </cell>
          <cell r="CP208">
            <v>672.19431167794392</v>
          </cell>
          <cell r="CQ208">
            <v>1701.2315038759261</v>
          </cell>
          <cell r="CR208">
            <v>8305.7164830043912</v>
          </cell>
          <cell r="CS208">
            <v>106.62212699651718</v>
          </cell>
          <cell r="CT208">
            <v>1078.3555830405094</v>
          </cell>
          <cell r="CU208">
            <v>1415.5506884176284</v>
          </cell>
          <cell r="CV208">
            <v>943.57427891320549</v>
          </cell>
          <cell r="CW208">
            <v>48.053562166867778</v>
          </cell>
          <cell r="CX208">
            <v>554.14064030861482</v>
          </cell>
          <cell r="CY208">
            <v>314.06209952011704</v>
          </cell>
          <cell r="CZ208">
            <v>128.78775260876864</v>
          </cell>
          <cell r="DA208">
            <v>242.56008141627535</v>
          </cell>
          <cell r="DB208">
            <v>1223.9252798976377</v>
          </cell>
          <cell r="DC208">
            <v>965.90814456809312</v>
          </cell>
          <cell r="DD208">
            <v>1284.1762451534159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-77.729380106553435</v>
          </cell>
          <cell r="S211">
            <v>0</v>
          </cell>
          <cell r="T211">
            <v>28.866550115169957</v>
          </cell>
          <cell r="U211">
            <v>51.222281541791745</v>
          </cell>
          <cell r="V211">
            <v>45.863820143043995</v>
          </cell>
          <cell r="W211">
            <v>-51.023499909089878</v>
          </cell>
          <cell r="X211">
            <v>-307.82344109879341</v>
          </cell>
          <cell r="Y211">
            <v>97.979178584646434</v>
          </cell>
          <cell r="Z211">
            <v>-78.734811841277406</v>
          </cell>
          <cell r="AA211">
            <v>169.45413949876092</v>
          </cell>
          <cell r="AB211">
            <v>0</v>
          </cell>
          <cell r="AC211">
            <v>0</v>
          </cell>
          <cell r="AD211">
            <v>-33.533597139874473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-5918.2588945068419</v>
          </cell>
          <cell r="G212">
            <v>-3744.1428699959069</v>
          </cell>
          <cell r="H212">
            <v>-6596.5793709568679</v>
          </cell>
          <cell r="I212">
            <v>-5269.7240170240402</v>
          </cell>
          <cell r="J212">
            <v>-10013.313352320343</v>
          </cell>
          <cell r="K212">
            <v>-5837.0465973298997</v>
          </cell>
          <cell r="L212">
            <v>-1695.9175411127508</v>
          </cell>
          <cell r="M212">
            <v>-2365.8608178570867</v>
          </cell>
          <cell r="N212">
            <v>-5736.0548008345068</v>
          </cell>
          <cell r="O212">
            <v>-8955.9245890378952</v>
          </cell>
          <cell r="P212">
            <v>-5864.7378963641822</v>
          </cell>
          <cell r="Q212">
            <v>-5020.5023256763816</v>
          </cell>
          <cell r="R212">
            <v>18921.693596065044</v>
          </cell>
          <cell r="S212">
            <v>831.89130534231663</v>
          </cell>
          <cell r="T212">
            <v>1848.2746340483427</v>
          </cell>
          <cell r="U212">
            <v>2561.5639243721962</v>
          </cell>
          <cell r="V212">
            <v>2663.1543372366577</v>
          </cell>
          <cell r="W212">
            <v>-1132.1101433578879</v>
          </cell>
          <cell r="X212">
            <v>3763.1580765303224</v>
          </cell>
          <cell r="Y212">
            <v>596.12487548589706</v>
          </cell>
          <cell r="Z212">
            <v>794.0345005504787</v>
          </cell>
          <cell r="AA212">
            <v>3051.7855864465237</v>
          </cell>
          <cell r="AB212">
            <v>1282.0997623503208</v>
          </cell>
          <cell r="AC212">
            <v>1881.8186382949352</v>
          </cell>
          <cell r="AD212">
            <v>779.89809875935316</v>
          </cell>
          <cell r="AE212">
            <v>22622.490419000387</v>
          </cell>
          <cell r="AF212">
            <v>1966.8891103193164</v>
          </cell>
          <cell r="AG212">
            <v>3163.0847382321954</v>
          </cell>
          <cell r="AH212">
            <v>1918.7510051708668</v>
          </cell>
          <cell r="AI212">
            <v>1043.314811559394</v>
          </cell>
          <cell r="AJ212">
            <v>3074.5493287611753</v>
          </cell>
          <cell r="AK212">
            <v>3986.0286262221634</v>
          </cell>
          <cell r="AL212">
            <v>1617.1016729176044</v>
          </cell>
          <cell r="AM212">
            <v>407.8434436134994</v>
          </cell>
          <cell r="AN212">
            <v>1427.4520526379347</v>
          </cell>
          <cell r="AO212">
            <v>2152.1845301315188</v>
          </cell>
          <cell r="AP212">
            <v>1812.5568938143551</v>
          </cell>
          <cell r="AQ212">
            <v>52.734205637127161</v>
          </cell>
          <cell r="AR212">
            <v>26043.63277900219</v>
          </cell>
          <cell r="AS212">
            <v>1946.7588853053749</v>
          </cell>
          <cell r="AT212">
            <v>2424.2143307477236</v>
          </cell>
          <cell r="AU212">
            <v>2271.0121161676943</v>
          </cell>
          <cell r="AV212">
            <v>2101.6964000463486</v>
          </cell>
          <cell r="AW212">
            <v>3418.789225416258</v>
          </cell>
          <cell r="AX212">
            <v>4248.0148043446243</v>
          </cell>
          <cell r="AY212">
            <v>1039.9405989833176</v>
          </cell>
          <cell r="AZ212">
            <v>565.2120537981391</v>
          </cell>
          <cell r="BA212">
            <v>1410.7990342825651</v>
          </cell>
          <cell r="BB212">
            <v>3367.9697205796838</v>
          </cell>
          <cell r="BC212">
            <v>2319.1047207415104</v>
          </cell>
          <cell r="BD212">
            <v>930.12088853120804</v>
          </cell>
          <cell r="BE212">
            <v>21615.273140996695</v>
          </cell>
          <cell r="BF212">
            <v>1290.065851662308</v>
          </cell>
          <cell r="BG212">
            <v>3996.7393698468804</v>
          </cell>
          <cell r="BH212">
            <v>2502.1229941491038</v>
          </cell>
          <cell r="BI212">
            <v>1257.541047828272</v>
          </cell>
          <cell r="BJ212">
            <v>1869.4139197655022</v>
          </cell>
          <cell r="BK212">
            <v>3290.3412868008018</v>
          </cell>
          <cell r="BL212">
            <v>1350.2875587381423</v>
          </cell>
          <cell r="BM212">
            <v>495.24095821753144</v>
          </cell>
          <cell r="BN212">
            <v>2283.3428684212267</v>
          </cell>
          <cell r="BO212">
            <v>883.75990389287472</v>
          </cell>
          <cell r="BP212">
            <v>1551.5347823947668</v>
          </cell>
          <cell r="BQ212">
            <v>844.88259932398796</v>
          </cell>
          <cell r="BR212">
            <v>19319.2036049366</v>
          </cell>
          <cell r="BS212">
            <v>1927.4397598952055</v>
          </cell>
          <cell r="BT212">
            <v>3777.7715093828738</v>
          </cell>
          <cell r="BU212">
            <v>1647.6627221684903</v>
          </cell>
          <cell r="BV212">
            <v>1525.7487057298422</v>
          </cell>
          <cell r="BW212">
            <v>155.51852096803486</v>
          </cell>
          <cell r="BX212">
            <v>4079.4305500611663</v>
          </cell>
          <cell r="BY212">
            <v>515.7900695502758</v>
          </cell>
          <cell r="BZ212">
            <v>882.83461904153228</v>
          </cell>
          <cell r="CA212">
            <v>3281.7794425077736</v>
          </cell>
          <cell r="CB212">
            <v>-1093.3186474218965</v>
          </cell>
          <cell r="CC212">
            <v>1361.8941836319864</v>
          </cell>
          <cell r="CD212">
            <v>1256.6521694473922</v>
          </cell>
          <cell r="CE212">
            <v>24555.458669900894</v>
          </cell>
          <cell r="CF212">
            <v>1943.7602113522589</v>
          </cell>
          <cell r="CG212">
            <v>3002.4153264537454</v>
          </cell>
          <cell r="CH212">
            <v>1268.250137899071</v>
          </cell>
          <cell r="CI212">
            <v>1902.9092069044709</v>
          </cell>
          <cell r="CJ212">
            <v>1379.8561500329524</v>
          </cell>
          <cell r="CK212">
            <v>5713.5336212329566</v>
          </cell>
          <cell r="CL212">
            <v>737.98808024078608</v>
          </cell>
          <cell r="CM212">
            <v>2170.1762359663844</v>
          </cell>
          <cell r="CN212">
            <v>3539.6193848624825</v>
          </cell>
          <cell r="CO212">
            <v>745.19708102568984</v>
          </cell>
          <cell r="CP212">
            <v>1485.5881615243852</v>
          </cell>
          <cell r="CQ212">
            <v>666.16507243365049</v>
          </cell>
          <cell r="CR212">
            <v>21871.917136967182</v>
          </cell>
          <cell r="CS212">
            <v>2606.1717261299491</v>
          </cell>
          <cell r="CT212">
            <v>3726.6996663510799</v>
          </cell>
          <cell r="CU212">
            <v>1303.9069631677121</v>
          </cell>
          <cell r="CV212">
            <v>1334.2876669708639</v>
          </cell>
          <cell r="CW212">
            <v>1728.9631163552403</v>
          </cell>
          <cell r="CX212">
            <v>4039.2651054635644</v>
          </cell>
          <cell r="CY212">
            <v>768.27599614113569</v>
          </cell>
          <cell r="CZ212">
            <v>2505.7238135635853</v>
          </cell>
          <cell r="DA212">
            <v>4202.3903258778155</v>
          </cell>
          <cell r="DB212">
            <v>-389.74884876608849</v>
          </cell>
          <cell r="DC212">
            <v>94.152811784297228</v>
          </cell>
          <cell r="DD212">
            <v>-48.171206030994654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-873.93775056488812</v>
          </cell>
          <cell r="G213">
            <v>-2495.6260588299483</v>
          </cell>
          <cell r="H213">
            <v>-3560.4447985962033</v>
          </cell>
          <cell r="I213">
            <v>-3280.6384144220501</v>
          </cell>
          <cell r="J213">
            <v>-11169.852568151429</v>
          </cell>
          <cell r="K213">
            <v>-4102.9125679079443</v>
          </cell>
          <cell r="L213">
            <v>-1338.452924285084</v>
          </cell>
          <cell r="M213">
            <v>-707.51695997826755</v>
          </cell>
          <cell r="N213">
            <v>-989.60934402048588</v>
          </cell>
          <cell r="O213">
            <v>-7342.6315846461803</v>
          </cell>
          <cell r="P213">
            <v>-1757.7053005732596</v>
          </cell>
          <cell r="Q213">
            <v>-2791.66304208152</v>
          </cell>
          <cell r="R213">
            <v>18708.537308990955</v>
          </cell>
          <cell r="S213">
            <v>1763.8700271192938</v>
          </cell>
          <cell r="T213">
            <v>3176.9896090775728</v>
          </cell>
          <cell r="U213">
            <v>2792.9949596337974</v>
          </cell>
          <cell r="V213">
            <v>2152.2008771244437</v>
          </cell>
          <cell r="W213">
            <v>2749.3920540194958</v>
          </cell>
          <cell r="X213">
            <v>3242.7553175464272</v>
          </cell>
          <cell r="Y213">
            <v>-620.07667984254658</v>
          </cell>
          <cell r="Z213">
            <v>1041.4108340945095</v>
          </cell>
          <cell r="AA213">
            <v>816.65110515616834</v>
          </cell>
          <cell r="AB213">
            <v>381.82654916681349</v>
          </cell>
          <cell r="AC213">
            <v>823.6372060533613</v>
          </cell>
          <cell r="AD213">
            <v>386.88544981367886</v>
          </cell>
          <cell r="AE213">
            <v>19779.327350974083</v>
          </cell>
          <cell r="AF213">
            <v>1441.6783786453307</v>
          </cell>
          <cell r="AG213">
            <v>2955.906366283074</v>
          </cell>
          <cell r="AH213">
            <v>2517.4224119447172</v>
          </cell>
          <cell r="AI213">
            <v>1926.4862387217581</v>
          </cell>
          <cell r="AJ213">
            <v>2570.6091185379773</v>
          </cell>
          <cell r="AK213">
            <v>1678.1999079566449</v>
          </cell>
          <cell r="AL213">
            <v>557.60256909579039</v>
          </cell>
          <cell r="AM213">
            <v>498.77856180630624</v>
          </cell>
          <cell r="AN213">
            <v>1482.6100837141275</v>
          </cell>
          <cell r="AO213">
            <v>517.65126414597034</v>
          </cell>
          <cell r="AP213">
            <v>2394.6272967290133</v>
          </cell>
          <cell r="AQ213">
            <v>1237.7551533766091</v>
          </cell>
          <cell r="AR213">
            <v>21510.760912030935</v>
          </cell>
          <cell r="AS213">
            <v>1512.2241765968502</v>
          </cell>
          <cell r="AT213">
            <v>2243.7186620235443</v>
          </cell>
          <cell r="AU213">
            <v>2544.1538971047848</v>
          </cell>
          <cell r="AV213">
            <v>3471.333205383271</v>
          </cell>
          <cell r="AW213">
            <v>2458.9970871582627</v>
          </cell>
          <cell r="AX213">
            <v>3033.4915542509407</v>
          </cell>
          <cell r="AY213">
            <v>330.07683854550123</v>
          </cell>
          <cell r="AZ213">
            <v>522.99846107512712</v>
          </cell>
          <cell r="BA213">
            <v>1009.5729178972542</v>
          </cell>
          <cell r="BB213">
            <v>1639.3313914388418</v>
          </cell>
          <cell r="BC213">
            <v>1686.0545968990773</v>
          </cell>
          <cell r="BD213">
            <v>1058.808123646304</v>
          </cell>
          <cell r="BE213">
            <v>14241.040074974298</v>
          </cell>
          <cell r="BF213">
            <v>2607.7029715105891</v>
          </cell>
          <cell r="BG213">
            <v>1668.6003017090261</v>
          </cell>
          <cell r="BH213">
            <v>1243.210224788636</v>
          </cell>
          <cell r="BI213">
            <v>353.54756392724812</v>
          </cell>
          <cell r="BJ213">
            <v>916.18516566045582</v>
          </cell>
          <cell r="BK213">
            <v>2019.0578650739044</v>
          </cell>
          <cell r="BL213">
            <v>-346.08006257563829</v>
          </cell>
          <cell r="BM213">
            <v>1283.8952321466058</v>
          </cell>
          <cell r="BN213">
            <v>2267.8029100541025</v>
          </cell>
          <cell r="BO213">
            <v>727.95263162441552</v>
          </cell>
          <cell r="BP213">
            <v>-160.93752909824252</v>
          </cell>
          <cell r="BQ213">
            <v>1660.1028001699597</v>
          </cell>
          <cell r="BR213">
            <v>16149.363138973713</v>
          </cell>
          <cell r="BS213">
            <v>2868.5934687610716</v>
          </cell>
          <cell r="BT213">
            <v>3094.4919056743383</v>
          </cell>
          <cell r="BU213">
            <v>2473.2712041605264</v>
          </cell>
          <cell r="BV213">
            <v>627.8182025924325</v>
          </cell>
          <cell r="BW213">
            <v>-1398.406328516081</v>
          </cell>
          <cell r="BX213">
            <v>2552.4412171002477</v>
          </cell>
          <cell r="BY213">
            <v>13.195002155378461</v>
          </cell>
          <cell r="BZ213">
            <v>971.94385882839561</v>
          </cell>
          <cell r="CA213">
            <v>2291.1801744028926</v>
          </cell>
          <cell r="CB213">
            <v>267.33074367977679</v>
          </cell>
          <cell r="CC213">
            <v>1247.7194038890302</v>
          </cell>
          <cell r="CD213">
            <v>1139.784286249429</v>
          </cell>
          <cell r="CE213">
            <v>21784.990705013275</v>
          </cell>
          <cell r="CF213">
            <v>2644.9493284150958</v>
          </cell>
          <cell r="CG213">
            <v>3029.0593761112541</v>
          </cell>
          <cell r="CH213">
            <v>2781.2813453488052</v>
          </cell>
          <cell r="CI213">
            <v>1258.6366562787443</v>
          </cell>
          <cell r="CJ213">
            <v>1002.7436245083809</v>
          </cell>
          <cell r="CK213">
            <v>3403.9724226668477</v>
          </cell>
          <cell r="CL213">
            <v>-129.29901605285704</v>
          </cell>
          <cell r="CM213">
            <v>1247.8166549392045</v>
          </cell>
          <cell r="CN213">
            <v>2381.7527957372367</v>
          </cell>
          <cell r="CO213">
            <v>69.789008667692542</v>
          </cell>
          <cell r="CP213">
            <v>2667.1303311716765</v>
          </cell>
          <cell r="CQ213">
            <v>1427.1581772062927</v>
          </cell>
          <cell r="CR213">
            <v>18887.183072984219</v>
          </cell>
          <cell r="CS213">
            <v>2288.8345360383391</v>
          </cell>
          <cell r="CT213">
            <v>3698.3506429791451</v>
          </cell>
          <cell r="CU213">
            <v>1630.5242393873632</v>
          </cell>
          <cell r="CV213">
            <v>1115.5780637860298</v>
          </cell>
          <cell r="CW213">
            <v>2251.1217305026948</v>
          </cell>
          <cell r="CX213">
            <v>3502.0222141537815</v>
          </cell>
          <cell r="CY213">
            <v>304.19814466312528</v>
          </cell>
          <cell r="CZ213">
            <v>1263.9335855655372</v>
          </cell>
          <cell r="DA213">
            <v>1519.0496230237186</v>
          </cell>
          <cell r="DB213">
            <v>-507.45907450281084</v>
          </cell>
          <cell r="DC213">
            <v>182.74072682671249</v>
          </cell>
          <cell r="DD213">
            <v>1638.288640525192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-12244.946753306314</v>
          </cell>
          <cell r="G214">
            <v>-11367.348070988432</v>
          </cell>
          <cell r="H214">
            <v>-6856.0138618741184</v>
          </cell>
          <cell r="I214">
            <v>-8651.6824256964028</v>
          </cell>
          <cell r="J214">
            <v>-3391.5105816740543</v>
          </cell>
          <cell r="K214">
            <v>-15433.739989064634</v>
          </cell>
          <cell r="L214">
            <v>-7670.9785454515368</v>
          </cell>
          <cell r="M214">
            <v>-8428.6090301927179</v>
          </cell>
          <cell r="N214">
            <v>-10942.545019544661</v>
          </cell>
          <cell r="O214">
            <v>-11107.922866214067</v>
          </cell>
          <cell r="P214">
            <v>-12227.842853650451</v>
          </cell>
          <cell r="Q214">
            <v>-11250.993373330683</v>
          </cell>
          <cell r="R214">
            <v>9045.2266470193863</v>
          </cell>
          <cell r="S214">
            <v>691.63870698772371</v>
          </cell>
          <cell r="T214">
            <v>3207.2545598372817</v>
          </cell>
          <cell r="U214">
            <v>3683.1453022621572</v>
          </cell>
          <cell r="V214">
            <v>2185.6324540991336</v>
          </cell>
          <cell r="W214">
            <v>147.09842402487993</v>
          </cell>
          <cell r="X214">
            <v>1668.8659994453192</v>
          </cell>
          <cell r="Y214">
            <v>210.3339629471302</v>
          </cell>
          <cell r="Z214">
            <v>1575.4744714908302</v>
          </cell>
          <cell r="AA214">
            <v>-3135.1400582585484</v>
          </cell>
          <cell r="AB214">
            <v>-565.65488928370178</v>
          </cell>
          <cell r="AC214">
            <v>-549.79186453483999</v>
          </cell>
          <cell r="AD214">
            <v>-73.630422033369541</v>
          </cell>
          <cell r="AE214">
            <v>8031.7216140925884</v>
          </cell>
          <cell r="AF214">
            <v>-390.5833368524909</v>
          </cell>
          <cell r="AG214">
            <v>4284.0351010020822</v>
          </cell>
          <cell r="AH214">
            <v>3477.5424184333533</v>
          </cell>
          <cell r="AI214">
            <v>3315.4559616390616</v>
          </cell>
          <cell r="AJ214">
            <v>-381.29713359475136</v>
          </cell>
          <cell r="AK214">
            <v>2322.1136136036366</v>
          </cell>
          <cell r="AL214">
            <v>-1198.2016198150814</v>
          </cell>
          <cell r="AM214">
            <v>1742.9922106973827</v>
          </cell>
          <cell r="AN214">
            <v>-2124.4300443381071</v>
          </cell>
          <cell r="AO214">
            <v>-2825.1162898410112</v>
          </cell>
          <cell r="AP214">
            <v>263.95329247973859</v>
          </cell>
          <cell r="AQ214">
            <v>-454.74255932867527</v>
          </cell>
          <cell r="AR214">
            <v>11526.947124063969</v>
          </cell>
          <cell r="AS214">
            <v>-87.962022006511688</v>
          </cell>
          <cell r="AT214">
            <v>4432.709109056741</v>
          </cell>
          <cell r="AU214">
            <v>3357.5536400564015</v>
          </cell>
          <cell r="AV214">
            <v>3069.4419679734856</v>
          </cell>
          <cell r="AW214">
            <v>788.60115730762482</v>
          </cell>
          <cell r="AX214">
            <v>3034.5455592405051</v>
          </cell>
          <cell r="AY214">
            <v>-870.10301769524813</v>
          </cell>
          <cell r="AZ214">
            <v>383.86049604043365</v>
          </cell>
          <cell r="BA214">
            <v>-780.06451516784728</v>
          </cell>
          <cell r="BB214">
            <v>-2081.0949206892401</v>
          </cell>
          <cell r="BC214">
            <v>-853.08741343766451</v>
          </cell>
          <cell r="BD214">
            <v>1132.547083362937</v>
          </cell>
          <cell r="BE214">
            <v>469.23839600384235</v>
          </cell>
          <cell r="BF214">
            <v>-869.95628042705357</v>
          </cell>
          <cell r="BG214">
            <v>2910.2003332618624</v>
          </cell>
          <cell r="BH214">
            <v>-404.9745512008667</v>
          </cell>
          <cell r="BI214">
            <v>600.36738210357726</v>
          </cell>
          <cell r="BJ214">
            <v>-403.49654188938439</v>
          </cell>
          <cell r="BK214">
            <v>1948.9030774179846</v>
          </cell>
          <cell r="BL214">
            <v>-368.91112400963902</v>
          </cell>
          <cell r="BM214">
            <v>1665.1252897139639</v>
          </cell>
          <cell r="BN214">
            <v>-1167.6273556509987</v>
          </cell>
          <cell r="BO214">
            <v>-1788.2730255052447</v>
          </cell>
          <cell r="BP214">
            <v>-1328.7303705438972</v>
          </cell>
          <cell r="BQ214">
            <v>-323.38843723572791</v>
          </cell>
          <cell r="BR214">
            <v>66.784230142831802</v>
          </cell>
          <cell r="BS214">
            <v>-128.47782934643328</v>
          </cell>
          <cell r="BT214">
            <v>1983.5279974117875</v>
          </cell>
          <cell r="BU214">
            <v>-462.70199389569461</v>
          </cell>
          <cell r="BV214">
            <v>672.99353532679379</v>
          </cell>
          <cell r="BW214">
            <v>-206.35236270073801</v>
          </cell>
          <cell r="BX214">
            <v>1941.1060726307333</v>
          </cell>
          <cell r="BY214">
            <v>583.3014657869935</v>
          </cell>
          <cell r="BZ214">
            <v>1024.7924972865731</v>
          </cell>
          <cell r="CA214">
            <v>-1106.4850038746372</v>
          </cell>
          <cell r="CB214">
            <v>-2268.9669484626502</v>
          </cell>
          <cell r="CC214">
            <v>-2349.5686055533588</v>
          </cell>
          <cell r="CD214">
            <v>383.61540555022657</v>
          </cell>
          <cell r="CE214">
            <v>348.18570601940155</v>
          </cell>
          <cell r="CF214">
            <v>-724.63626417145133</v>
          </cell>
          <cell r="CG214">
            <v>2846.3637912031263</v>
          </cell>
          <cell r="CH214">
            <v>-306.87553750537336</v>
          </cell>
          <cell r="CI214">
            <v>1236.8202331475914</v>
          </cell>
          <cell r="CJ214">
            <v>-1325.3420228138566</v>
          </cell>
          <cell r="CK214">
            <v>593.25129214301705</v>
          </cell>
          <cell r="CL214">
            <v>637.66748836450279</v>
          </cell>
          <cell r="CM214">
            <v>1262.6002631224692</v>
          </cell>
          <cell r="CN214">
            <v>-491.68418610468507</v>
          </cell>
          <cell r="CO214">
            <v>-1552.3926482368261</v>
          </cell>
          <cell r="CP214">
            <v>-2398.1639930028468</v>
          </cell>
          <cell r="CQ214">
            <v>570.57728987745941</v>
          </cell>
          <cell r="CR214">
            <v>1009.5222239792347</v>
          </cell>
          <cell r="CS214">
            <v>-357.56432773917913</v>
          </cell>
          <cell r="CT214">
            <v>657.81647472828627</v>
          </cell>
          <cell r="CU214">
            <v>-317.12740021012723</v>
          </cell>
          <cell r="CV214">
            <v>914.76608514040709</v>
          </cell>
          <cell r="CW214">
            <v>-834.52903207112104</v>
          </cell>
          <cell r="CX214">
            <v>817.65377884730697</v>
          </cell>
          <cell r="CY214">
            <v>1439.8093411009759</v>
          </cell>
          <cell r="CZ214">
            <v>1143.3780061695725</v>
          </cell>
          <cell r="DA214">
            <v>-532.36647906154394</v>
          </cell>
          <cell r="DB214">
            <v>-825.10436234902591</v>
          </cell>
          <cell r="DC214">
            <v>-419.01572156138718</v>
          </cell>
          <cell r="DD214">
            <v>-678.19413899816573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-3183.3892504600808</v>
          </cell>
          <cell r="G215">
            <v>-2379.2382583394647</v>
          </cell>
          <cell r="H215">
            <v>-4589.5200467379764</v>
          </cell>
          <cell r="I215">
            <v>-1792.7323732599616</v>
          </cell>
          <cell r="J215">
            <v>-1158.0552910491824</v>
          </cell>
          <cell r="K215">
            <v>-5389.9996790774167</v>
          </cell>
          <cell r="L215">
            <v>-2215.628668080084</v>
          </cell>
          <cell r="M215">
            <v>-3766.470175743103</v>
          </cell>
          <cell r="N215">
            <v>-3903.4439275874756</v>
          </cell>
          <cell r="O215">
            <v>-3069.5031772404909</v>
          </cell>
          <cell r="P215">
            <v>-3847.6836109072901</v>
          </cell>
          <cell r="Q215">
            <v>-6088.1740375068039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-76.309227392310277</v>
          </cell>
          <cell r="I216">
            <v>-160.42003713757731</v>
          </cell>
          <cell r="J216">
            <v>-137.99048787262291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-164.19892858993262</v>
          </cell>
          <cell r="P216">
            <v>0</v>
          </cell>
          <cell r="Q216">
            <v>0</v>
          </cell>
          <cell r="R216">
            <v>1106.6663729995489</v>
          </cell>
          <cell r="S216">
            <v>0</v>
          </cell>
          <cell r="T216">
            <v>0</v>
          </cell>
          <cell r="U216">
            <v>-22.536929997149855</v>
          </cell>
          <cell r="V216">
            <v>210.34467997448519</v>
          </cell>
          <cell r="W216">
            <v>918.85862302361056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1836.8420649915934</v>
          </cell>
          <cell r="AF216">
            <v>0</v>
          </cell>
          <cell r="AG216">
            <v>238.66270334087312</v>
          </cell>
          <cell r="AH216">
            <v>92.804579069372267</v>
          </cell>
          <cell r="AI216">
            <v>312.37426614342257</v>
          </cell>
          <cell r="AJ216">
            <v>840.87521642679349</v>
          </cell>
          <cell r="AK216">
            <v>348.99529734440148</v>
          </cell>
          <cell r="AL216">
            <v>0</v>
          </cell>
          <cell r="AM216">
            <v>0</v>
          </cell>
          <cell r="AN216">
            <v>0</v>
          </cell>
          <cell r="AO216">
            <v>3.1300026667304337</v>
          </cell>
          <cell r="AP216">
            <v>0</v>
          </cell>
          <cell r="AQ216">
            <v>0</v>
          </cell>
          <cell r="AR216">
            <v>1612.5028039962053</v>
          </cell>
          <cell r="AS216">
            <v>0</v>
          </cell>
          <cell r="AT216">
            <v>109.87410929426551</v>
          </cell>
          <cell r="AU216">
            <v>156.55055572418496</v>
          </cell>
          <cell r="AV216">
            <v>301.55229996051639</v>
          </cell>
          <cell r="AW216">
            <v>620.42781715327874</v>
          </cell>
          <cell r="AX216">
            <v>352.07835022034124</v>
          </cell>
          <cell r="AY216">
            <v>0</v>
          </cell>
          <cell r="AZ216">
            <v>0</v>
          </cell>
          <cell r="BA216">
            <v>72.019671639893204</v>
          </cell>
          <cell r="BB216">
            <v>0</v>
          </cell>
          <cell r="BC216">
            <v>0</v>
          </cell>
          <cell r="BD216">
            <v>0</v>
          </cell>
          <cell r="BE216">
            <v>3425.4400440007448</v>
          </cell>
          <cell r="BF216">
            <v>211.74730162555352</v>
          </cell>
          <cell r="BG216">
            <v>537.9170581670478</v>
          </cell>
          <cell r="BH216">
            <v>194.97849357803352</v>
          </cell>
          <cell r="BI216">
            <v>387.65538605023175</v>
          </cell>
          <cell r="BJ216">
            <v>641.3247077963315</v>
          </cell>
          <cell r="BK216">
            <v>500.10504002030939</v>
          </cell>
          <cell r="BL216">
            <v>0</v>
          </cell>
          <cell r="BM216">
            <v>115.73765554791316</v>
          </cell>
          <cell r="BN216">
            <v>350.50096821831539</v>
          </cell>
          <cell r="BO216">
            <v>143.02806864446029</v>
          </cell>
          <cell r="BP216">
            <v>289.50853894650936</v>
          </cell>
          <cell r="BQ216">
            <v>52.936825406737626</v>
          </cell>
          <cell r="BR216">
            <v>3626.7956849932671</v>
          </cell>
          <cell r="BS216">
            <v>290.15713480580598</v>
          </cell>
          <cell r="BT216">
            <v>600.53427900513634</v>
          </cell>
          <cell r="BU216">
            <v>128.22855957457796</v>
          </cell>
          <cell r="BV216">
            <v>386.87617974029854</v>
          </cell>
          <cell r="BW216">
            <v>857.49689838895574</v>
          </cell>
          <cell r="BX216">
            <v>593.12027556076646</v>
          </cell>
          <cell r="BY216">
            <v>0</v>
          </cell>
          <cell r="BZ216">
            <v>145.5840676384978</v>
          </cell>
          <cell r="CA216">
            <v>324.02565054129809</v>
          </cell>
          <cell r="CB216">
            <v>238.76461092894897</v>
          </cell>
          <cell r="CC216">
            <v>38.755018005613238</v>
          </cell>
          <cell r="CD216">
            <v>23.25301080243662</v>
          </cell>
          <cell r="CE216">
            <v>5623.9772270172834</v>
          </cell>
          <cell r="CF216">
            <v>579.23597787180915</v>
          </cell>
          <cell r="CG216">
            <v>575.78197681112215</v>
          </cell>
          <cell r="CH216">
            <v>657.29640184203163</v>
          </cell>
          <cell r="CI216">
            <v>625.17419197922572</v>
          </cell>
          <cell r="CJ216">
            <v>990.08940403768793</v>
          </cell>
          <cell r="CK216">
            <v>588.90718084154651</v>
          </cell>
          <cell r="CL216">
            <v>0</v>
          </cell>
          <cell r="CM216">
            <v>162.33804985135794</v>
          </cell>
          <cell r="CN216">
            <v>607.21338646346703</v>
          </cell>
          <cell r="CO216">
            <v>222.26496825320646</v>
          </cell>
          <cell r="CP216">
            <v>380.45821683108807</v>
          </cell>
          <cell r="CQ216">
            <v>235.21747223101556</v>
          </cell>
          <cell r="CR216">
            <v>4288.711769990623</v>
          </cell>
          <cell r="CS216">
            <v>72.5700299507007</v>
          </cell>
          <cell r="CT216">
            <v>217.71008985117078</v>
          </cell>
          <cell r="CU216">
            <v>188.85907794442028</v>
          </cell>
          <cell r="CV216">
            <v>607.81825085217133</v>
          </cell>
          <cell r="CW216">
            <v>1108.5514575084671</v>
          </cell>
          <cell r="CX216">
            <v>428.16317670745775</v>
          </cell>
          <cell r="CY216">
            <v>230.10009496472776</v>
          </cell>
          <cell r="CZ216">
            <v>-50.268020747229457</v>
          </cell>
          <cell r="DA216">
            <v>169.56606998154894</v>
          </cell>
          <cell r="DB216">
            <v>538.43422221764922</v>
          </cell>
          <cell r="DC216">
            <v>406.39216772094369</v>
          </cell>
          <cell r="DD216">
            <v>370.81515303859487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8">
          <cell r="F218">
            <v>-22220.532648831606</v>
          </cell>
          <cell r="G218">
            <v>-20031.108685448766</v>
          </cell>
          <cell r="H218">
            <v>-21844.013518288732</v>
          </cell>
          <cell r="I218">
            <v>-19161.145294591784</v>
          </cell>
          <cell r="J218">
            <v>-25913.622215531766</v>
          </cell>
          <cell r="K218">
            <v>-30763.698833368719</v>
          </cell>
          <cell r="L218">
            <v>-12982.378841988742</v>
          </cell>
          <cell r="M218">
            <v>-15268.4569837749</v>
          </cell>
          <cell r="N218">
            <v>-21571.653091989458</v>
          </cell>
          <cell r="O218">
            <v>-30756.698446109891</v>
          </cell>
          <cell r="P218">
            <v>-23697.96966149658</v>
          </cell>
          <cell r="Q218">
            <v>-25151.332778587937</v>
          </cell>
          <cell r="R218">
            <v>49173.79077899456</v>
          </cell>
          <cell r="S218">
            <v>3413.8359955400229</v>
          </cell>
          <cell r="T218">
            <v>8389.0729707106948</v>
          </cell>
          <cell r="U218">
            <v>9699.1860790103674</v>
          </cell>
          <cell r="V218">
            <v>7548.6700484082103</v>
          </cell>
          <cell r="W218">
            <v>2724.6570119261742</v>
          </cell>
          <cell r="X218">
            <v>8608.5447706654668</v>
          </cell>
          <cell r="Y218">
            <v>284.36133717745543</v>
          </cell>
          <cell r="Z218">
            <v>3332.1849942952394</v>
          </cell>
          <cell r="AA218">
            <v>902.75077284872532</v>
          </cell>
          <cell r="AB218">
            <v>1055.2432891204953</v>
          </cell>
          <cell r="AC218">
            <v>2155.6639798134565</v>
          </cell>
          <cell r="AD218">
            <v>1059.6195293962955</v>
          </cell>
          <cell r="AE218">
            <v>53460.403568029404</v>
          </cell>
          <cell r="AF218">
            <v>3017.9841521084309</v>
          </cell>
          <cell r="AG218">
            <v>10641.688908852637</v>
          </cell>
          <cell r="AH218">
            <v>8524.1969533115625</v>
          </cell>
          <cell r="AI218">
            <v>6704.2079145535827</v>
          </cell>
          <cell r="AJ218">
            <v>6103.4166380688548</v>
          </cell>
          <cell r="AK218">
            <v>8665.2175104469061</v>
          </cell>
          <cell r="AL218">
            <v>976.50262220203876</v>
          </cell>
          <cell r="AM218">
            <v>2649.614216119051</v>
          </cell>
          <cell r="AN218">
            <v>785.63209201395512</v>
          </cell>
          <cell r="AO218">
            <v>-74.258271224796772</v>
          </cell>
          <cell r="AP218">
            <v>4630.4540318921208</v>
          </cell>
          <cell r="AQ218">
            <v>835.74679968506098</v>
          </cell>
          <cell r="AR218">
            <v>61840.426924109459</v>
          </cell>
          <cell r="AS218">
            <v>3371.0210399031639</v>
          </cell>
          <cell r="AT218">
            <v>9210.5162111148238</v>
          </cell>
          <cell r="AU218">
            <v>8652.3587458506227</v>
          </cell>
          <cell r="AV218">
            <v>9385.6607571318746</v>
          </cell>
          <cell r="AW218">
            <v>7286.8152870312333</v>
          </cell>
          <cell r="AX218">
            <v>10668.130268059671</v>
          </cell>
          <cell r="AY218">
            <v>705.76906184852123</v>
          </cell>
          <cell r="AZ218">
            <v>1472.0710109174252</v>
          </cell>
          <cell r="BA218">
            <v>1712.3271086513996</v>
          </cell>
          <cell r="BB218">
            <v>3102.2094337493181</v>
          </cell>
          <cell r="BC218">
            <v>3152.0719042047858</v>
          </cell>
          <cell r="BD218">
            <v>3121.4760955423117</v>
          </cell>
          <cell r="BE218">
            <v>47059.588329195976</v>
          </cell>
          <cell r="BF218">
            <v>3368.2625787630677</v>
          </cell>
          <cell r="BG218">
            <v>10488.740500494838</v>
          </cell>
          <cell r="BH218">
            <v>4669.8546944782138</v>
          </cell>
          <cell r="BI218">
            <v>3312.2104604691267</v>
          </cell>
          <cell r="BJ218">
            <v>3382.4473372623324</v>
          </cell>
          <cell r="BK218">
            <v>8392.2340586856008</v>
          </cell>
          <cell r="BL218">
            <v>635.29637214541435</v>
          </cell>
          <cell r="BM218">
            <v>3783.930175460875</v>
          </cell>
          <cell r="BN218">
            <v>3917.0155399516225</v>
          </cell>
          <cell r="BO218">
            <v>890.02199544757605</v>
          </cell>
          <cell r="BP218">
            <v>1251.1032321155071</v>
          </cell>
          <cell r="BQ218">
            <v>2968.4713837951422</v>
          </cell>
          <cell r="BR218">
            <v>48654.271301031113</v>
          </cell>
          <cell r="BS218">
            <v>4994.1489418074489</v>
          </cell>
          <cell r="BT218">
            <v>11386.153998501599</v>
          </cell>
          <cell r="BU218">
            <v>5277.109966404736</v>
          </cell>
          <cell r="BV218">
            <v>4187.0494687333703</v>
          </cell>
          <cell r="BW218">
            <v>-422.03369606286287</v>
          </cell>
          <cell r="BX218">
            <v>9892.4438885375857</v>
          </cell>
          <cell r="BY218">
            <v>1112.2865374907851</v>
          </cell>
          <cell r="BZ218">
            <v>3207.2169612050056</v>
          </cell>
          <cell r="CA218">
            <v>5197.14658934623</v>
          </cell>
          <cell r="CB218">
            <v>-1782.6375348567963</v>
          </cell>
          <cell r="CC218">
            <v>1589.9701522961259</v>
          </cell>
          <cell r="CD218">
            <v>4015.4160277023911</v>
          </cell>
          <cell r="CE218">
            <v>61406.52432012558</v>
          </cell>
          <cell r="CF218">
            <v>4616.1902924776077</v>
          </cell>
          <cell r="CG218">
            <v>11214.955068022013</v>
          </cell>
          <cell r="CH218">
            <v>6099.0908109918237</v>
          </cell>
          <cell r="CI218">
            <v>5896.1534852087498</v>
          </cell>
          <cell r="CJ218">
            <v>2247.396680906415</v>
          </cell>
          <cell r="CK218">
            <v>10696.398286402225</v>
          </cell>
          <cell r="CL218">
            <v>1376.9458620250225</v>
          </cell>
          <cell r="CM218">
            <v>4960.1004303246737</v>
          </cell>
          <cell r="CN218">
            <v>6300.3166803941131</v>
          </cell>
          <cell r="CO218">
            <v>591.42017940431833</v>
          </cell>
          <cell r="CP218">
            <v>2807.2070282027125</v>
          </cell>
          <cell r="CQ218">
            <v>4600.3495156317949</v>
          </cell>
          <cell r="CR218">
            <v>54363.050686955452</v>
          </cell>
          <cell r="CS218">
            <v>4716.6340913772583</v>
          </cell>
          <cell r="CT218">
            <v>9378.9324569553137</v>
          </cell>
          <cell r="CU218">
            <v>4221.7135687097907</v>
          </cell>
          <cell r="CV218">
            <v>4916.024345651269</v>
          </cell>
          <cell r="CW218">
            <v>4302.1608344614506</v>
          </cell>
          <cell r="CX218">
            <v>9341.2449154853821</v>
          </cell>
          <cell r="CY218">
            <v>3056.4456763938069</v>
          </cell>
          <cell r="CZ218">
            <v>4991.5551371723413</v>
          </cell>
          <cell r="DA218">
            <v>5601.1996212378144</v>
          </cell>
          <cell r="DB218">
            <v>40.047216489911079</v>
          </cell>
          <cell r="DC218">
            <v>1230.178129337728</v>
          </cell>
          <cell r="DD218">
            <v>2566.9146936908364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-1077.5210000006482</v>
          </cell>
          <cell r="J221">
            <v>0</v>
          </cell>
          <cell r="K221">
            <v>-2096.1959999995306</v>
          </cell>
          <cell r="L221">
            <v>-803.36749999970198</v>
          </cell>
          <cell r="M221">
            <v>-2620.3385000005364</v>
          </cell>
          <cell r="N221">
            <v>-742.78600000031292</v>
          </cell>
          <cell r="O221">
            <v>-2759.1959999995306</v>
          </cell>
          <cell r="P221">
            <v>0</v>
          </cell>
          <cell r="Q221">
            <v>-107.32099999953061</v>
          </cell>
          <cell r="R221">
            <v>3187.8530000001192</v>
          </cell>
          <cell r="S221">
            <v>0</v>
          </cell>
          <cell r="T221">
            <v>1977.0470000002533</v>
          </cell>
          <cell r="U221">
            <v>0</v>
          </cell>
          <cell r="V221">
            <v>0</v>
          </cell>
          <cell r="W221">
            <v>0</v>
          </cell>
          <cell r="X221">
            <v>220.58000000007451</v>
          </cell>
          <cell r="Y221">
            <v>167.19900000002235</v>
          </cell>
          <cell r="Z221">
            <v>236.87700000032783</v>
          </cell>
          <cell r="AA221">
            <v>988.88949999958277</v>
          </cell>
          <cell r="AB221">
            <v>-402.73950000107288</v>
          </cell>
          <cell r="AC221">
            <v>0</v>
          </cell>
          <cell r="AD221">
            <v>0</v>
          </cell>
          <cell r="AE221">
            <v>6660.5560000017285</v>
          </cell>
          <cell r="AF221">
            <v>0</v>
          </cell>
          <cell r="AG221">
            <v>2493.0895000007004</v>
          </cell>
          <cell r="AH221">
            <v>0</v>
          </cell>
          <cell r="AI221">
            <v>0</v>
          </cell>
          <cell r="AJ221">
            <v>0</v>
          </cell>
          <cell r="AK221">
            <v>2325.0839999997988</v>
          </cell>
          <cell r="AL221">
            <v>-70.510999999940395</v>
          </cell>
          <cell r="AM221">
            <v>71.947999998927116</v>
          </cell>
          <cell r="AN221">
            <v>1131.7135000005364</v>
          </cell>
          <cell r="AO221">
            <v>729.42600000090897</v>
          </cell>
          <cell r="AP221">
            <v>0</v>
          </cell>
          <cell r="AQ221">
            <v>-20.19400000013411</v>
          </cell>
          <cell r="AR221">
            <v>7315.6459999978542</v>
          </cell>
          <cell r="AS221">
            <v>-247.37200000043958</v>
          </cell>
          <cell r="AT221">
            <v>1934.6040000002831</v>
          </cell>
          <cell r="AU221">
            <v>1573.0384999997914</v>
          </cell>
          <cell r="AV221">
            <v>398.74399999994785</v>
          </cell>
          <cell r="AW221">
            <v>0</v>
          </cell>
          <cell r="AX221">
            <v>1686.5740000000224</v>
          </cell>
          <cell r="AY221">
            <v>-106.44400000013411</v>
          </cell>
          <cell r="AZ221">
            <v>704.05599999986589</v>
          </cell>
          <cell r="BA221">
            <v>1194.8819999992847</v>
          </cell>
          <cell r="BB221">
            <v>192.8655000012368</v>
          </cell>
          <cell r="BC221">
            <v>0</v>
          </cell>
          <cell r="BD221">
            <v>-15.302000000141561</v>
          </cell>
          <cell r="BE221">
            <v>2785.6019999980927</v>
          </cell>
          <cell r="BF221">
            <v>0</v>
          </cell>
          <cell r="BG221">
            <v>157.93250000011176</v>
          </cell>
          <cell r="BH221">
            <v>0</v>
          </cell>
          <cell r="BI221">
            <v>0</v>
          </cell>
          <cell r="BJ221">
            <v>0</v>
          </cell>
          <cell r="BK221">
            <v>1892.4029999999329</v>
          </cell>
          <cell r="BL221">
            <v>-137.15400000009686</v>
          </cell>
          <cell r="BM221">
            <v>946.50699999928474</v>
          </cell>
          <cell r="BN221">
            <v>1117.961000001058</v>
          </cell>
          <cell r="BO221">
            <v>-654.67999999970198</v>
          </cell>
          <cell r="BP221">
            <v>-520.03799999970943</v>
          </cell>
          <cell r="BQ221">
            <v>-17.329499999992549</v>
          </cell>
          <cell r="BR221">
            <v>3180.830000013113</v>
          </cell>
          <cell r="BS221">
            <v>-140.4109999993816</v>
          </cell>
          <cell r="BT221">
            <v>-63.890999999828637</v>
          </cell>
          <cell r="BU221">
            <v>0</v>
          </cell>
          <cell r="BV221">
            <v>0</v>
          </cell>
          <cell r="BW221">
            <v>0</v>
          </cell>
          <cell r="BX221">
            <v>1574.1969999996945</v>
          </cell>
          <cell r="BY221">
            <v>125.92799999937415</v>
          </cell>
          <cell r="BZ221">
            <v>472.50699999928474</v>
          </cell>
          <cell r="CA221">
            <v>1152.2915000002831</v>
          </cell>
          <cell r="CB221">
            <v>512.10749999992549</v>
          </cell>
          <cell r="CC221">
            <v>-405.20799999963492</v>
          </cell>
          <cell r="CD221">
            <v>-46.690999999642372</v>
          </cell>
          <cell r="CE221">
            <v>1501.1454999893904</v>
          </cell>
          <cell r="CF221">
            <v>-473.18500000052154</v>
          </cell>
          <cell r="CG221">
            <v>295.8980000000447</v>
          </cell>
          <cell r="CH221">
            <v>0</v>
          </cell>
          <cell r="CI221">
            <v>493.23350000008941</v>
          </cell>
          <cell r="CJ221">
            <v>0</v>
          </cell>
          <cell r="CK221">
            <v>927.4429999999702</v>
          </cell>
          <cell r="CL221">
            <v>503.70150000043213</v>
          </cell>
          <cell r="CM221">
            <v>69.516999999061227</v>
          </cell>
          <cell r="CN221">
            <v>527.75150000117719</v>
          </cell>
          <cell r="CO221">
            <v>-157.46700000017881</v>
          </cell>
          <cell r="CP221">
            <v>-509.28899999894202</v>
          </cell>
          <cell r="CQ221">
            <v>-176.45800000056624</v>
          </cell>
          <cell r="CR221">
            <v>3247.055999994278</v>
          </cell>
          <cell r="CS221">
            <v>-567.04099999926984</v>
          </cell>
          <cell r="CT221">
            <v>2112.6290000006557</v>
          </cell>
          <cell r="CU221">
            <v>0</v>
          </cell>
          <cell r="CV221">
            <v>0</v>
          </cell>
          <cell r="CW221">
            <v>0</v>
          </cell>
          <cell r="CX221">
            <v>71.548499999567866</v>
          </cell>
          <cell r="CY221">
            <v>369.71199999935925</v>
          </cell>
          <cell r="CZ221">
            <v>615.07899999991059</v>
          </cell>
          <cell r="DA221">
            <v>1398.8020000010729</v>
          </cell>
          <cell r="DB221">
            <v>288.30200000107288</v>
          </cell>
          <cell r="DC221">
            <v>-802.97049999982119</v>
          </cell>
          <cell r="DD221">
            <v>-239.00499999895692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-3556.9243000000715</v>
          </cell>
          <cell r="G223">
            <v>-1346.3111999994144</v>
          </cell>
          <cell r="H223">
            <v>-3238.5035000005737</v>
          </cell>
          <cell r="I223">
            <v>-442.37529999949038</v>
          </cell>
          <cell r="J223">
            <v>0</v>
          </cell>
          <cell r="K223">
            <v>-262.44149999972433</v>
          </cell>
          <cell r="L223">
            <v>-527.8981600003317</v>
          </cell>
          <cell r="M223">
            <v>-1728.8611800000072</v>
          </cell>
          <cell r="N223">
            <v>-943.51750000007451</v>
          </cell>
          <cell r="O223">
            <v>-2678.6438999995589</v>
          </cell>
          <cell r="P223">
            <v>-3348.9025000007823</v>
          </cell>
          <cell r="Q223">
            <v>-2956.5545000005513</v>
          </cell>
          <cell r="R223">
            <v>-170.57234999537468</v>
          </cell>
          <cell r="S223">
            <v>-869.68299999833107</v>
          </cell>
          <cell r="T223">
            <v>434.27829999942333</v>
          </cell>
          <cell r="U223">
            <v>178.51750000007451</v>
          </cell>
          <cell r="V223">
            <v>155.22299999929965</v>
          </cell>
          <cell r="W223">
            <v>859.43630000017583</v>
          </cell>
          <cell r="X223">
            <v>867.74750000052154</v>
          </cell>
          <cell r="Y223">
            <v>-237.24806999973953</v>
          </cell>
          <cell r="Z223">
            <v>-347.69250000081956</v>
          </cell>
          <cell r="AA223">
            <v>-273.60601000022143</v>
          </cell>
          <cell r="AB223">
            <v>-477.73849999997765</v>
          </cell>
          <cell r="AC223">
            <v>-554.39087000023574</v>
          </cell>
          <cell r="AD223">
            <v>94.584000000730157</v>
          </cell>
          <cell r="AE223">
            <v>-1800.2350800037384</v>
          </cell>
          <cell r="AF223">
            <v>-195.96536000072956</v>
          </cell>
          <cell r="AG223">
            <v>182.80619999952614</v>
          </cell>
          <cell r="AH223">
            <v>316.38999999966472</v>
          </cell>
          <cell r="AI223">
            <v>252.8937999997288</v>
          </cell>
          <cell r="AJ223">
            <v>-491.58949999976903</v>
          </cell>
          <cell r="AK223">
            <v>961.13680000044405</v>
          </cell>
          <cell r="AL223">
            <v>23.849500000476837</v>
          </cell>
          <cell r="AM223">
            <v>-398.70708999969065</v>
          </cell>
          <cell r="AN223">
            <v>-545.26902999915183</v>
          </cell>
          <cell r="AO223">
            <v>-1165.6809999998659</v>
          </cell>
          <cell r="AP223">
            <v>-618.29439999908209</v>
          </cell>
          <cell r="AQ223">
            <v>-121.80500000156462</v>
          </cell>
          <cell r="AR223">
            <v>-1894.1452700048685</v>
          </cell>
          <cell r="AS223">
            <v>-97.841700000688434</v>
          </cell>
          <cell r="AT223">
            <v>740.46040000021458</v>
          </cell>
          <cell r="AU223">
            <v>688.40085999947041</v>
          </cell>
          <cell r="AV223">
            <v>346.8070000000298</v>
          </cell>
          <cell r="AW223">
            <v>0</v>
          </cell>
          <cell r="AX223">
            <v>-147.32779000140727</v>
          </cell>
          <cell r="AY223">
            <v>-255.27500000037253</v>
          </cell>
          <cell r="AZ223">
            <v>-33.825100000947714</v>
          </cell>
          <cell r="BA223">
            <v>-934.33704000152647</v>
          </cell>
          <cell r="BB223">
            <v>-913.97299999929965</v>
          </cell>
          <cell r="BC223">
            <v>-1439.17679999955</v>
          </cell>
          <cell r="BD223">
            <v>151.94290000014007</v>
          </cell>
          <cell r="BE223">
            <v>-4760.8020399957895</v>
          </cell>
          <cell r="BF223">
            <v>-695.38549999892712</v>
          </cell>
          <cell r="BG223">
            <v>-106.81130000017583</v>
          </cell>
          <cell r="BH223">
            <v>-205.11145000066608</v>
          </cell>
          <cell r="BI223">
            <v>50.699000000022352</v>
          </cell>
          <cell r="BJ223">
            <v>0</v>
          </cell>
          <cell r="BK223">
            <v>-179.68829999864101</v>
          </cell>
          <cell r="BL223">
            <v>-157.61889000050724</v>
          </cell>
          <cell r="BM223">
            <v>-36.934800000861287</v>
          </cell>
          <cell r="BN223">
            <v>-805.49650000035763</v>
          </cell>
          <cell r="BO223">
            <v>-1111.9295000005513</v>
          </cell>
          <cell r="BP223">
            <v>-878.61050000041723</v>
          </cell>
          <cell r="BQ223">
            <v>-633.91430000029504</v>
          </cell>
          <cell r="BR223">
            <v>-4398.2422699779272</v>
          </cell>
          <cell r="BS223">
            <v>-447.88250000029802</v>
          </cell>
          <cell r="BT223">
            <v>-46.566199999302626</v>
          </cell>
          <cell r="BU223">
            <v>-155.05959999933839</v>
          </cell>
          <cell r="BV223">
            <v>57.328999999910593</v>
          </cell>
          <cell r="BW223">
            <v>0</v>
          </cell>
          <cell r="BX223">
            <v>-295.13939999975264</v>
          </cell>
          <cell r="BY223">
            <v>-209.72030000016093</v>
          </cell>
          <cell r="BZ223">
            <v>-161.91399999894202</v>
          </cell>
          <cell r="CA223">
            <v>-563.66599999926984</v>
          </cell>
          <cell r="CB223">
            <v>-811.41099999845028</v>
          </cell>
          <cell r="CC223">
            <v>-1194.9282699991018</v>
          </cell>
          <cell r="CD223">
            <v>-569.2839999999851</v>
          </cell>
          <cell r="CE223">
            <v>-6297.8786999732256</v>
          </cell>
          <cell r="CF223">
            <v>-637.51850000023842</v>
          </cell>
          <cell r="CG223">
            <v>-572.13120000064373</v>
          </cell>
          <cell r="CH223">
            <v>-127.53859999962151</v>
          </cell>
          <cell r="CI223">
            <v>90.886500000022352</v>
          </cell>
          <cell r="CJ223">
            <v>0</v>
          </cell>
          <cell r="CK223">
            <v>11.739900000393391</v>
          </cell>
          <cell r="CL223">
            <v>-274.62739999964833</v>
          </cell>
          <cell r="CM223">
            <v>-193.39399999938905</v>
          </cell>
          <cell r="CN223">
            <v>-882.22859999909997</v>
          </cell>
          <cell r="CO223">
            <v>-1165.7839999999851</v>
          </cell>
          <cell r="CP223">
            <v>-1236.6042999997735</v>
          </cell>
          <cell r="CQ223">
            <v>-1310.6785000003874</v>
          </cell>
          <cell r="CR223">
            <v>-3317.6686000078917</v>
          </cell>
          <cell r="CS223">
            <v>-409.22049999982119</v>
          </cell>
          <cell r="CT223">
            <v>-160.85360000096262</v>
          </cell>
          <cell r="CU223">
            <v>506.83540000021458</v>
          </cell>
          <cell r="CV223">
            <v>-71.686499999836087</v>
          </cell>
          <cell r="CW223">
            <v>0</v>
          </cell>
          <cell r="CX223">
            <v>-280.11480000056326</v>
          </cell>
          <cell r="CY223">
            <v>-303.87700000032783</v>
          </cell>
          <cell r="CZ223">
            <v>-207.14660000056028</v>
          </cell>
          <cell r="DA223">
            <v>-1091.7125000003725</v>
          </cell>
          <cell r="DB223">
            <v>-437.43500000052154</v>
          </cell>
          <cell r="DC223">
            <v>-439.7024999987334</v>
          </cell>
          <cell r="DD223">
            <v>-422.75500000081956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-25.280380000011064</v>
          </cell>
          <cell r="G225">
            <v>-74.572560000000522</v>
          </cell>
          <cell r="H225">
            <v>1174.6485300000058</v>
          </cell>
          <cell r="I225">
            <v>-98.736400000052527</v>
          </cell>
          <cell r="J225">
            <v>-24.592169999959879</v>
          </cell>
          <cell r="K225">
            <v>-73.548489999957383</v>
          </cell>
          <cell r="L225">
            <v>-96.875630000140518</v>
          </cell>
          <cell r="M225">
            <v>-1028.4778100000694</v>
          </cell>
          <cell r="N225">
            <v>-1503.1631300000008</v>
          </cell>
          <cell r="O225">
            <v>-153.03213000006508</v>
          </cell>
          <cell r="P225">
            <v>-290.14125000010245</v>
          </cell>
          <cell r="Q225">
            <v>-335.82808000012301</v>
          </cell>
          <cell r="R225">
            <v>74.359910000115633</v>
          </cell>
          <cell r="S225">
            <v>62.25832000002265</v>
          </cell>
          <cell r="T225">
            <v>11.321789999958128</v>
          </cell>
          <cell r="U225">
            <v>68.552350000012666</v>
          </cell>
          <cell r="V225">
            <v>53.472030000062659</v>
          </cell>
          <cell r="W225">
            <v>113.5686599999899</v>
          </cell>
          <cell r="X225">
            <v>-2.7760100001469254</v>
          </cell>
          <cell r="Y225">
            <v>-71.759169999975711</v>
          </cell>
          <cell r="Z225">
            <v>-117.79481999995187</v>
          </cell>
          <cell r="AA225">
            <v>-268.18943000002764</v>
          </cell>
          <cell r="AB225">
            <v>8.258390000090003</v>
          </cell>
          <cell r="AC225">
            <v>50.869350000051782</v>
          </cell>
          <cell r="AD225">
            <v>166.57844999991357</v>
          </cell>
          <cell r="AE225">
            <v>572.73424999602139</v>
          </cell>
          <cell r="AF225">
            <v>30.584269999992102</v>
          </cell>
          <cell r="AG225">
            <v>112.59831999999005</v>
          </cell>
          <cell r="AH225">
            <v>1574.1170500000007</v>
          </cell>
          <cell r="AI225">
            <v>78.100880000041798</v>
          </cell>
          <cell r="AJ225">
            <v>-1.7076700000325218</v>
          </cell>
          <cell r="AK225">
            <v>-6.6674000001512468</v>
          </cell>
          <cell r="AL225">
            <v>-175.90501000010408</v>
          </cell>
          <cell r="AM225">
            <v>-94.493729999987409</v>
          </cell>
          <cell r="AN225">
            <v>-321.48695000004955</v>
          </cell>
          <cell r="AO225">
            <v>5.2389799999073148</v>
          </cell>
          <cell r="AP225">
            <v>65.851440000114962</v>
          </cell>
          <cell r="AQ225">
            <v>-693.49592999997549</v>
          </cell>
          <cell r="AR225">
            <v>-802.37096999958158</v>
          </cell>
          <cell r="AS225">
            <v>-137.77452999982052</v>
          </cell>
          <cell r="AT225">
            <v>141.33602000004612</v>
          </cell>
          <cell r="AU225">
            <v>48.621309999842197</v>
          </cell>
          <cell r="AV225">
            <v>27.60820000001695</v>
          </cell>
          <cell r="AW225">
            <v>-3.0346900000004098</v>
          </cell>
          <cell r="AX225">
            <v>-154.06983000016771</v>
          </cell>
          <cell r="AY225">
            <v>-90.625100000062957</v>
          </cell>
          <cell r="AZ225">
            <v>-342.38314999989234</v>
          </cell>
          <cell r="BA225">
            <v>-358.59106999984942</v>
          </cell>
          <cell r="BB225">
            <v>9.7447999999858439</v>
          </cell>
          <cell r="BC225">
            <v>51.790090000024065</v>
          </cell>
          <cell r="BD225">
            <v>5.006980000063777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-1590.0778000000864</v>
          </cell>
          <cell r="G226">
            <v>-277.40240000002086</v>
          </cell>
          <cell r="H226">
            <v>-14.183000000193715</v>
          </cell>
          <cell r="I226">
            <v>-283.08279999997467</v>
          </cell>
          <cell r="J226">
            <v>0</v>
          </cell>
          <cell r="K226">
            <v>-42.606399999931455</v>
          </cell>
          <cell r="L226">
            <v>-34.744999999646097</v>
          </cell>
          <cell r="M226">
            <v>0</v>
          </cell>
          <cell r="N226">
            <v>-55.081000000238419</v>
          </cell>
          <cell r="O226">
            <v>-392.33629999961704</v>
          </cell>
          <cell r="P226">
            <v>-137.23209999967366</v>
          </cell>
          <cell r="Q226">
            <v>-829.54989999998361</v>
          </cell>
          <cell r="R226">
            <v>1385.7224999815226</v>
          </cell>
          <cell r="S226">
            <v>248.52169999945909</v>
          </cell>
          <cell r="T226">
            <v>-19.910400000400841</v>
          </cell>
          <cell r="U226">
            <v>132.47209999989718</v>
          </cell>
          <cell r="V226">
            <v>0</v>
          </cell>
          <cell r="W226">
            <v>0</v>
          </cell>
          <cell r="X226">
            <v>337.56000000005588</v>
          </cell>
          <cell r="Y226">
            <v>214.60419999994338</v>
          </cell>
          <cell r="Z226">
            <v>74.013000000268221</v>
          </cell>
          <cell r="AA226">
            <v>152.80900000035763</v>
          </cell>
          <cell r="AB226">
            <v>52.933699999935925</v>
          </cell>
          <cell r="AC226">
            <v>165.60450000036508</v>
          </cell>
          <cell r="AD226">
            <v>27.114699999801815</v>
          </cell>
          <cell r="AE226">
            <v>3521.3102000132203</v>
          </cell>
          <cell r="AF226">
            <v>471.19859999977052</v>
          </cell>
          <cell r="AG226">
            <v>372.67760000005364</v>
          </cell>
          <cell r="AH226">
            <v>238.69120000023395</v>
          </cell>
          <cell r="AI226">
            <v>0</v>
          </cell>
          <cell r="AJ226">
            <v>0</v>
          </cell>
          <cell r="AK226">
            <v>0</v>
          </cell>
          <cell r="AL226">
            <v>197.61620000004768</v>
          </cell>
          <cell r="AM226">
            <v>473.92829999979585</v>
          </cell>
          <cell r="AN226">
            <v>568.07199999969453</v>
          </cell>
          <cell r="AO226">
            <v>1004.4445000002161</v>
          </cell>
          <cell r="AP226">
            <v>218.4922000002116</v>
          </cell>
          <cell r="AQ226">
            <v>-23.810399999842048</v>
          </cell>
          <cell r="AR226">
            <v>3141.2766999900341</v>
          </cell>
          <cell r="AS226">
            <v>171.57219999935478</v>
          </cell>
          <cell r="AT226">
            <v>396.25999999977648</v>
          </cell>
          <cell r="AU226">
            <v>255.24629999976605</v>
          </cell>
          <cell r="AV226">
            <v>224.4413999998942</v>
          </cell>
          <cell r="AW226">
            <v>0</v>
          </cell>
          <cell r="AX226">
            <v>540.18809999991208</v>
          </cell>
          <cell r="AY226">
            <v>402.34670000011101</v>
          </cell>
          <cell r="AZ226">
            <v>70.749599998816848</v>
          </cell>
          <cell r="BA226">
            <v>211.09929999988526</v>
          </cell>
          <cell r="BB226">
            <v>319.57899999897927</v>
          </cell>
          <cell r="BC226">
            <v>228.12969999946654</v>
          </cell>
          <cell r="BD226">
            <v>321.66440000012517</v>
          </cell>
          <cell r="BE226">
            <v>1614.5855000019073</v>
          </cell>
          <cell r="BF226">
            <v>631.23510000109673</v>
          </cell>
          <cell r="BG226">
            <v>-289.70889999996871</v>
          </cell>
          <cell r="BH226">
            <v>-88.48519999999553</v>
          </cell>
          <cell r="BI226">
            <v>-54.700000000186265</v>
          </cell>
          <cell r="BJ226">
            <v>0</v>
          </cell>
          <cell r="BK226">
            <v>921.25380000006407</v>
          </cell>
          <cell r="BL226">
            <v>-141.71629999997094</v>
          </cell>
          <cell r="BM226">
            <v>195.7390000000596</v>
          </cell>
          <cell r="BN226">
            <v>747.23539999965578</v>
          </cell>
          <cell r="BO226">
            <v>-177.48320000059903</v>
          </cell>
          <cell r="BP226">
            <v>-291.32780000101775</v>
          </cell>
          <cell r="BQ226">
            <v>162.54360000044107</v>
          </cell>
          <cell r="BR226">
            <v>2884.2484999969602</v>
          </cell>
          <cell r="BS226">
            <v>65.672899999655783</v>
          </cell>
          <cell r="BT226">
            <v>279.19730000011623</v>
          </cell>
          <cell r="BU226">
            <v>60.762699999846518</v>
          </cell>
          <cell r="BV226">
            <v>63.010999999940395</v>
          </cell>
          <cell r="BW226">
            <v>0</v>
          </cell>
          <cell r="BX226">
            <v>622.57330000028014</v>
          </cell>
          <cell r="BY226">
            <v>130.06220000004396</v>
          </cell>
          <cell r="BZ226">
            <v>534.61109999939799</v>
          </cell>
          <cell r="CA226">
            <v>513.89699999988079</v>
          </cell>
          <cell r="CB226">
            <v>-111.49550000019372</v>
          </cell>
          <cell r="CC226">
            <v>429.85520000010729</v>
          </cell>
          <cell r="CD226">
            <v>296.10130000114441</v>
          </cell>
          <cell r="CE226">
            <v>1712.9664000123739</v>
          </cell>
          <cell r="CF226">
            <v>486.64890000037849</v>
          </cell>
          <cell r="CG226">
            <v>209.36780000012368</v>
          </cell>
          <cell r="CH226">
            <v>142.21829999983311</v>
          </cell>
          <cell r="CI226">
            <v>-70.191300000064075</v>
          </cell>
          <cell r="CJ226">
            <v>0</v>
          </cell>
          <cell r="CK226">
            <v>150.2066000001505</v>
          </cell>
          <cell r="CL226">
            <v>-214.7992000002414</v>
          </cell>
          <cell r="CM226">
            <v>221.64320000074804</v>
          </cell>
          <cell r="CN226">
            <v>243.79119999986142</v>
          </cell>
          <cell r="CO226">
            <v>206.00950000062585</v>
          </cell>
          <cell r="CP226">
            <v>158.9812000002712</v>
          </cell>
          <cell r="CQ226">
            <v>179.09020000044256</v>
          </cell>
          <cell r="CR226">
            <v>3314.9587000012398</v>
          </cell>
          <cell r="CS226">
            <v>585.22889999952167</v>
          </cell>
          <cell r="CT226">
            <v>1216.7017999999225</v>
          </cell>
          <cell r="CU226">
            <v>78.004200000315905</v>
          </cell>
          <cell r="CV226">
            <v>98.337099999655038</v>
          </cell>
          <cell r="CW226">
            <v>0</v>
          </cell>
          <cell r="CX226">
            <v>1278.5827000001445</v>
          </cell>
          <cell r="CY226">
            <v>452.95529999956489</v>
          </cell>
          <cell r="CZ226">
            <v>6.9570000004023314</v>
          </cell>
          <cell r="DA226">
            <v>519.44149999972433</v>
          </cell>
          <cell r="DB226">
            <v>-29.370599999092519</v>
          </cell>
          <cell r="DC226">
            <v>-581.87440000008792</v>
          </cell>
          <cell r="DD226">
            <v>-310.00479999929667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7">
          <cell r="F227">
            <v>-3536.9554999992251</v>
          </cell>
          <cell r="G227">
            <v>-3747.3964999997988</v>
          </cell>
          <cell r="H227">
            <v>-750.48850000090897</v>
          </cell>
          <cell r="I227">
            <v>-348.53300000075251</v>
          </cell>
          <cell r="J227">
            <v>-1086.2724999999627</v>
          </cell>
          <cell r="K227">
            <v>-145.25300000049174</v>
          </cell>
          <cell r="L227">
            <v>-239.56450000032783</v>
          </cell>
          <cell r="M227">
            <v>-358.66899999976158</v>
          </cell>
          <cell r="N227">
            <v>-757.78700000047684</v>
          </cell>
          <cell r="O227">
            <v>-2186.0245000012219</v>
          </cell>
          <cell r="P227">
            <v>-5009.9890000000596</v>
          </cell>
          <cell r="Q227">
            <v>-5022.0640000011772</v>
          </cell>
          <cell r="R227">
            <v>1844.1970000267029</v>
          </cell>
          <cell r="S227">
            <v>-71.584499999880791</v>
          </cell>
          <cell r="T227">
            <v>123.01150000002235</v>
          </cell>
          <cell r="U227">
            <v>-17.219499999657273</v>
          </cell>
          <cell r="V227">
            <v>187.61149999964982</v>
          </cell>
          <cell r="W227">
            <v>610.37399999983609</v>
          </cell>
          <cell r="X227">
            <v>905.91500000096858</v>
          </cell>
          <cell r="Y227">
            <v>482.4400000013411</v>
          </cell>
          <cell r="Z227">
            <v>-215.0855000000447</v>
          </cell>
          <cell r="AA227">
            <v>937.21450000070035</v>
          </cell>
          <cell r="AB227">
            <v>380.33349999971688</v>
          </cell>
          <cell r="AC227">
            <v>-423.00149999931455</v>
          </cell>
          <cell r="AD227">
            <v>-1055.8119999989867</v>
          </cell>
          <cell r="AE227">
            <v>-2864.6615000069141</v>
          </cell>
          <cell r="AF227">
            <v>364.78299999982119</v>
          </cell>
          <cell r="AG227">
            <v>-66.143500000238419</v>
          </cell>
          <cell r="AH227">
            <v>179.04299999959767</v>
          </cell>
          <cell r="AI227">
            <v>318.97949999943376</v>
          </cell>
          <cell r="AJ227">
            <v>-257.33749999944121</v>
          </cell>
          <cell r="AK227">
            <v>479.64199999906123</v>
          </cell>
          <cell r="AL227">
            <v>-500.35749999992549</v>
          </cell>
          <cell r="AM227">
            <v>-317.03800000064075</v>
          </cell>
          <cell r="AN227">
            <v>-84.458999998867512</v>
          </cell>
          <cell r="AO227">
            <v>-153.08699999935925</v>
          </cell>
          <cell r="AP227">
            <v>-1951.1995000001043</v>
          </cell>
          <cell r="AQ227">
            <v>-877.48699999973178</v>
          </cell>
          <cell r="AR227">
            <v>-5033.3079999983311</v>
          </cell>
          <cell r="AS227">
            <v>585.97650000080466</v>
          </cell>
          <cell r="AT227">
            <v>332.53350000083447</v>
          </cell>
          <cell r="AU227">
            <v>697.96299999952316</v>
          </cell>
          <cell r="AV227">
            <v>227.7995000006631</v>
          </cell>
          <cell r="AW227">
            <v>-957.8769999993965</v>
          </cell>
          <cell r="AX227">
            <v>580.95549999922514</v>
          </cell>
          <cell r="AY227">
            <v>-719.85300000011921</v>
          </cell>
          <cell r="AZ227">
            <v>-147.55199999921024</v>
          </cell>
          <cell r="BA227">
            <v>-243.00349999964237</v>
          </cell>
          <cell r="BB227">
            <v>-1244.7809999994934</v>
          </cell>
          <cell r="BC227">
            <v>-2109.9690000005066</v>
          </cell>
          <cell r="BD227">
            <v>-2035.5005000010133</v>
          </cell>
          <cell r="BE227">
            <v>-4477.1260000169277</v>
          </cell>
          <cell r="BF227">
            <v>-424.94350000098348</v>
          </cell>
          <cell r="BG227">
            <v>128.09899999946356</v>
          </cell>
          <cell r="BH227">
            <v>148.67049999907613</v>
          </cell>
          <cell r="BI227">
            <v>227.92149999924004</v>
          </cell>
          <cell r="BJ227">
            <v>-590.05299999937415</v>
          </cell>
          <cell r="BK227">
            <v>-417.60400000028312</v>
          </cell>
          <cell r="BL227">
            <v>-12.880499999970198</v>
          </cell>
          <cell r="BM227">
            <v>-312.7160000000149</v>
          </cell>
          <cell r="BN227">
            <v>-843.08750000037253</v>
          </cell>
          <cell r="BO227">
            <v>-933.07450000010431</v>
          </cell>
          <cell r="BP227">
            <v>-752.74049999937415</v>
          </cell>
          <cell r="BQ227">
            <v>-694.71749999932945</v>
          </cell>
          <cell r="BR227">
            <v>-4825.8704999834299</v>
          </cell>
          <cell r="BS227">
            <v>-829.57300000078976</v>
          </cell>
          <cell r="BT227">
            <v>112.9945000000298</v>
          </cell>
          <cell r="BU227">
            <v>22.273999998345971</v>
          </cell>
          <cell r="BV227">
            <v>-101.95500000007451</v>
          </cell>
          <cell r="BW227">
            <v>-382.3410000000149</v>
          </cell>
          <cell r="BX227">
            <v>127.40949999913573</v>
          </cell>
          <cell r="BY227">
            <v>216.61749999970198</v>
          </cell>
          <cell r="BZ227">
            <v>-85.811499999836087</v>
          </cell>
          <cell r="CA227">
            <v>-516.88150000013411</v>
          </cell>
          <cell r="CB227">
            <v>-1198.7740000002086</v>
          </cell>
          <cell r="CC227">
            <v>-1436.9285000003874</v>
          </cell>
          <cell r="CD227">
            <v>-752.90149999968708</v>
          </cell>
          <cell r="CE227">
            <v>-2339.9904999732971</v>
          </cell>
          <cell r="CF227">
            <v>-32.895999999716878</v>
          </cell>
          <cell r="CG227">
            <v>862.94549999944866</v>
          </cell>
          <cell r="CH227">
            <v>-101.23799999989569</v>
          </cell>
          <cell r="CI227">
            <v>137.01649999991059</v>
          </cell>
          <cell r="CJ227">
            <v>-505.20949999988079</v>
          </cell>
          <cell r="CK227">
            <v>-56.375</v>
          </cell>
          <cell r="CL227">
            <v>-293.58200000040233</v>
          </cell>
          <cell r="CM227">
            <v>-387.20199999958277</v>
          </cell>
          <cell r="CN227">
            <v>-634.1820000000298</v>
          </cell>
          <cell r="CO227">
            <v>-841.86600000038743</v>
          </cell>
          <cell r="CP227">
            <v>-787.88399999961257</v>
          </cell>
          <cell r="CQ227">
            <v>300.48199999891222</v>
          </cell>
          <cell r="CR227">
            <v>-978.5629999935627</v>
          </cell>
          <cell r="CS227">
            <v>-134.77549999952316</v>
          </cell>
          <cell r="CT227">
            <v>384.0285000000149</v>
          </cell>
          <cell r="CU227">
            <v>515.66349999979138</v>
          </cell>
          <cell r="CV227">
            <v>225.63699999917299</v>
          </cell>
          <cell r="CW227">
            <v>-533.92700000014156</v>
          </cell>
          <cell r="CX227">
            <v>345.24599999934435</v>
          </cell>
          <cell r="CY227">
            <v>-457.41649999842048</v>
          </cell>
          <cell r="CZ227">
            <v>-405.88150000013411</v>
          </cell>
          <cell r="DA227">
            <v>-670.25500000081956</v>
          </cell>
          <cell r="DB227">
            <v>-191.23399999924004</v>
          </cell>
          <cell r="DC227">
            <v>-827.02600000053644</v>
          </cell>
          <cell r="DD227">
            <v>771.37749999947846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</row>
        <row r="228">
          <cell r="F228">
            <v>-667.70954999886453</v>
          </cell>
          <cell r="G228">
            <v>-438.64479999989271</v>
          </cell>
          <cell r="H228">
            <v>-2150.1850999994203</v>
          </cell>
          <cell r="I228">
            <v>-858.22843000013381</v>
          </cell>
          <cell r="J228">
            <v>-341.30849999934435</v>
          </cell>
          <cell r="K228">
            <v>-2597.1101500000805</v>
          </cell>
          <cell r="L228">
            <v>-1673.1975999996066</v>
          </cell>
          <cell r="M228">
            <v>-2261.9909400008619</v>
          </cell>
          <cell r="N228">
            <v>-3630.7168099991977</v>
          </cell>
          <cell r="O228">
            <v>-1809.2024999996647</v>
          </cell>
          <cell r="P228">
            <v>-2225.1145000001416</v>
          </cell>
          <cell r="Q228">
            <v>-1094.6384999994189</v>
          </cell>
          <cell r="R228">
            <v>-2133.7506199777126</v>
          </cell>
          <cell r="S228">
            <v>-121.19118999876082</v>
          </cell>
          <cell r="T228">
            <v>156.4925999995321</v>
          </cell>
          <cell r="U228">
            <v>28.573099999688566</v>
          </cell>
          <cell r="V228">
            <v>274.35173999983817</v>
          </cell>
          <cell r="W228">
            <v>-230.95215999986976</v>
          </cell>
          <cell r="X228">
            <v>92.959449999965727</v>
          </cell>
          <cell r="Y228">
            <v>-130.51549999974668</v>
          </cell>
          <cell r="Z228">
            <v>-765.83696000091732</v>
          </cell>
          <cell r="AA228">
            <v>-569.48068000003695</v>
          </cell>
          <cell r="AB228">
            <v>-548.18616999872029</v>
          </cell>
          <cell r="AC228">
            <v>-390.2242499999702</v>
          </cell>
          <cell r="AD228">
            <v>70.259399998933077</v>
          </cell>
          <cell r="AE228">
            <v>-2940.5489999949932</v>
          </cell>
          <cell r="AF228">
            <v>-384.29638000018895</v>
          </cell>
          <cell r="AG228">
            <v>-41.341060001403093</v>
          </cell>
          <cell r="AH228">
            <v>406.29012000001967</v>
          </cell>
          <cell r="AI228">
            <v>44.539809999987483</v>
          </cell>
          <cell r="AJ228">
            <v>-19.150759999640286</v>
          </cell>
          <cell r="AK228">
            <v>199.55570000037551</v>
          </cell>
          <cell r="AL228">
            <v>-72.291500000283122</v>
          </cell>
          <cell r="AM228">
            <v>-774.62243000045419</v>
          </cell>
          <cell r="AN228">
            <v>-728.25949000008404</v>
          </cell>
          <cell r="AO228">
            <v>-764.41049000062048</v>
          </cell>
          <cell r="AP228">
            <v>-856.20844999887049</v>
          </cell>
          <cell r="AQ228">
            <v>49.645929999649525</v>
          </cell>
          <cell r="AR228">
            <v>-3875.3754300028086</v>
          </cell>
          <cell r="AS228">
            <v>-259.78239000029862</v>
          </cell>
          <cell r="AT228">
            <v>-18.599760001525283</v>
          </cell>
          <cell r="AU228">
            <v>224.16294999979436</v>
          </cell>
          <cell r="AV228">
            <v>42.76589999999851</v>
          </cell>
          <cell r="AW228">
            <v>63.431499999947846</v>
          </cell>
          <cell r="AX228">
            <v>-406.48008999973536</v>
          </cell>
          <cell r="AY228">
            <v>-187.83466999977827</v>
          </cell>
          <cell r="AZ228">
            <v>-804.84456000104547</v>
          </cell>
          <cell r="BA228">
            <v>-994.33378999866545</v>
          </cell>
          <cell r="BB228">
            <v>-1279.5584300011396</v>
          </cell>
          <cell r="BC228">
            <v>-221.25058999843895</v>
          </cell>
          <cell r="BD228">
            <v>-33.051500000059605</v>
          </cell>
          <cell r="BE228">
            <v>-2690.1798199862242</v>
          </cell>
          <cell r="BF228">
            <v>-499.35850000008941</v>
          </cell>
          <cell r="BG228">
            <v>60.064799999818206</v>
          </cell>
          <cell r="BH228">
            <v>-19.614000000059605</v>
          </cell>
          <cell r="BI228">
            <v>-153.70949999988079</v>
          </cell>
          <cell r="BJ228">
            <v>-3.0719999996945262</v>
          </cell>
          <cell r="BK228">
            <v>-132.87614999897778</v>
          </cell>
          <cell r="BL228">
            <v>-179.5625</v>
          </cell>
          <cell r="BM228">
            <v>-440.26527000032365</v>
          </cell>
          <cell r="BN228">
            <v>-668.66620000079274</v>
          </cell>
          <cell r="BO228">
            <v>-462.90400000102818</v>
          </cell>
          <cell r="BP228">
            <v>-95.329499999061227</v>
          </cell>
          <cell r="BQ228">
            <v>-94.887000000104308</v>
          </cell>
          <cell r="BR228">
            <v>-4277.7939999848604</v>
          </cell>
          <cell r="BS228">
            <v>-400.71799999848008</v>
          </cell>
          <cell r="BT228">
            <v>-54.316999999806285</v>
          </cell>
          <cell r="BU228">
            <v>113.0812999997288</v>
          </cell>
          <cell r="BV228">
            <v>-1.2479999996721745</v>
          </cell>
          <cell r="BW228">
            <v>-1.7060000002384186</v>
          </cell>
          <cell r="BX228">
            <v>-282.22311000153422</v>
          </cell>
          <cell r="BY228">
            <v>-195.20399999991059</v>
          </cell>
          <cell r="BZ228">
            <v>-463.83748999983072</v>
          </cell>
          <cell r="CA228">
            <v>-1248.862199999392</v>
          </cell>
          <cell r="CB228">
            <v>-592.42899999953806</v>
          </cell>
          <cell r="CC228">
            <v>-684.2704999987036</v>
          </cell>
          <cell r="CD228">
            <v>-466.0599999986589</v>
          </cell>
          <cell r="CE228">
            <v>-3600.9327300041914</v>
          </cell>
          <cell r="CF228">
            <v>-892.38150000013411</v>
          </cell>
          <cell r="CG228">
            <v>-58.304999999701977</v>
          </cell>
          <cell r="CH228">
            <v>-92.564599998295307</v>
          </cell>
          <cell r="CI228">
            <v>-36.546000000089407</v>
          </cell>
          <cell r="CJ228">
            <v>15.472000000067055</v>
          </cell>
          <cell r="CK228">
            <v>-82.837400000542402</v>
          </cell>
          <cell r="CL228">
            <v>-121.2690000012517</v>
          </cell>
          <cell r="CM228">
            <v>-362.24413000047207</v>
          </cell>
          <cell r="CN228">
            <v>-1067.4021000005305</v>
          </cell>
          <cell r="CO228">
            <v>-590.72749999910593</v>
          </cell>
          <cell r="CP228">
            <v>-26.178999999538064</v>
          </cell>
          <cell r="CQ228">
            <v>-285.9484999999404</v>
          </cell>
          <cell r="CR228">
            <v>-1564.0736300051212</v>
          </cell>
          <cell r="CS228">
            <v>-58.349000001326203</v>
          </cell>
          <cell r="CT228">
            <v>-32.166500000283122</v>
          </cell>
          <cell r="CU228">
            <v>-19.831000000238419</v>
          </cell>
          <cell r="CV228">
            <v>-15.360999999567866</v>
          </cell>
          <cell r="CW228">
            <v>-87.43099999986589</v>
          </cell>
          <cell r="CX228">
            <v>-76.21174000017345</v>
          </cell>
          <cell r="CY228">
            <v>-98.025500001385808</v>
          </cell>
          <cell r="CZ228">
            <v>-350.1929999999702</v>
          </cell>
          <cell r="DA228">
            <v>-422.22198999859393</v>
          </cell>
          <cell r="DB228">
            <v>-284.85600000061095</v>
          </cell>
          <cell r="DC228">
            <v>-60.721399998292327</v>
          </cell>
          <cell r="DD228">
            <v>-58.70549999922514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</row>
        <row r="230">
          <cell r="F230">
            <v>-9376.9475300014019</v>
          </cell>
          <cell r="G230">
            <v>-5884.3274599984288</v>
          </cell>
          <cell r="H230">
            <v>-4978.7115699984133</v>
          </cell>
          <cell r="I230">
            <v>-3108.4769299998879</v>
          </cell>
          <cell r="J230">
            <v>-1452.1731700003147</v>
          </cell>
          <cell r="K230">
            <v>-5217.155539996922</v>
          </cell>
          <cell r="L230">
            <v>-3375.6483900025487</v>
          </cell>
          <cell r="M230">
            <v>-7998.3374300003052</v>
          </cell>
          <cell r="N230">
            <v>-7633.0514399930835</v>
          </cell>
          <cell r="O230">
            <v>-9978.4353299960494</v>
          </cell>
          <cell r="P230">
            <v>-11011.37934999913</v>
          </cell>
          <cell r="Q230">
            <v>-10345.95598000288</v>
          </cell>
          <cell r="R230">
            <v>4187.8094399571419</v>
          </cell>
          <cell r="S230">
            <v>-751.67866999655962</v>
          </cell>
          <cell r="T230">
            <v>2682.240790002048</v>
          </cell>
          <cell r="U230">
            <v>390.89555000141263</v>
          </cell>
          <cell r="V230">
            <v>670.65827000141144</v>
          </cell>
          <cell r="W230">
            <v>1352.4268000014126</v>
          </cell>
          <cell r="X230">
            <v>2421.985940001905</v>
          </cell>
          <cell r="Y230">
            <v>424.72045999765396</v>
          </cell>
          <cell r="Z230">
            <v>-1135.5197800025344</v>
          </cell>
          <cell r="AA230">
            <v>967.63687999546528</v>
          </cell>
          <cell r="AB230">
            <v>-987.13858000189066</v>
          </cell>
          <cell r="AC230">
            <v>-1151.1427699998021</v>
          </cell>
          <cell r="AD230">
            <v>-697.27544999867678</v>
          </cell>
          <cell r="AE230">
            <v>3149.1548700332642</v>
          </cell>
          <cell r="AF230">
            <v>286.30413000285625</v>
          </cell>
          <cell r="AG230">
            <v>3053.6870599985123</v>
          </cell>
          <cell r="AH230">
            <v>2714.5313699953258</v>
          </cell>
          <cell r="AI230">
            <v>694.51398999616504</v>
          </cell>
          <cell r="AJ230">
            <v>-769.78542999923229</v>
          </cell>
          <cell r="AK230">
            <v>3958.7511000037193</v>
          </cell>
          <cell r="AL230">
            <v>-597.59931000322104</v>
          </cell>
          <cell r="AM230">
            <v>-1038.9849499985576</v>
          </cell>
          <cell r="AN230">
            <v>20.311029992997646</v>
          </cell>
          <cell r="AO230">
            <v>-344.06901000440121</v>
          </cell>
          <cell r="AP230">
            <v>-3141.3587100058794</v>
          </cell>
          <cell r="AQ230">
            <v>-1687.1464000046253</v>
          </cell>
          <cell r="AR230">
            <v>-1148.2769700884819</v>
          </cell>
          <cell r="AS230">
            <v>14.778079994022846</v>
          </cell>
          <cell r="AT230">
            <v>3526.5941599979997</v>
          </cell>
          <cell r="AU230">
            <v>3487.4329200014472</v>
          </cell>
          <cell r="AV230">
            <v>1268.1660000048578</v>
          </cell>
          <cell r="AW230">
            <v>-897.48018999956548</v>
          </cell>
          <cell r="AX230">
            <v>2099.8398899957538</v>
          </cell>
          <cell r="AY230">
            <v>-957.68507000803947</v>
          </cell>
          <cell r="AZ230">
            <v>-553.7992100045085</v>
          </cell>
          <cell r="BA230">
            <v>-1124.2841000109911</v>
          </cell>
          <cell r="BB230">
            <v>-2916.1231300011277</v>
          </cell>
          <cell r="BC230">
            <v>-3490.4765999987721</v>
          </cell>
          <cell r="BD230">
            <v>-1605.2397200018167</v>
          </cell>
          <cell r="BE230">
            <v>-7527.9203600287437</v>
          </cell>
          <cell r="BF230">
            <v>-988.45239999890327</v>
          </cell>
          <cell r="BG230">
            <v>-50.423900000751019</v>
          </cell>
          <cell r="BH230">
            <v>-164.54015000164509</v>
          </cell>
          <cell r="BI230">
            <v>70.210999999195337</v>
          </cell>
          <cell r="BJ230">
            <v>-593.12499999813735</v>
          </cell>
          <cell r="BK230">
            <v>2083.4883500039577</v>
          </cell>
          <cell r="BL230">
            <v>-628.93219000101089</v>
          </cell>
          <cell r="BM230">
            <v>352.32992999255657</v>
          </cell>
          <cell r="BN230">
            <v>-452.05380000174046</v>
          </cell>
          <cell r="BO230">
            <v>-3340.0711999982595</v>
          </cell>
          <cell r="BP230">
            <v>-2538.0463000014424</v>
          </cell>
          <cell r="BQ230">
            <v>-1278.3046999946237</v>
          </cell>
          <cell r="BR230">
            <v>-7436.8282699584961</v>
          </cell>
          <cell r="BS230">
            <v>-1752.9116000011563</v>
          </cell>
          <cell r="BT230">
            <v>227.41759999841452</v>
          </cell>
          <cell r="BU230">
            <v>41.058399997651577</v>
          </cell>
          <cell r="BV230">
            <v>17.137000001966953</v>
          </cell>
          <cell r="BW230">
            <v>-384.04700000025332</v>
          </cell>
          <cell r="BX230">
            <v>1746.8172900006175</v>
          </cell>
          <cell r="BY230">
            <v>67.683400005102158</v>
          </cell>
          <cell r="BZ230">
            <v>295.55511000752449</v>
          </cell>
          <cell r="CA230">
            <v>-663.22120000422001</v>
          </cell>
          <cell r="CB230">
            <v>-2202.0019999966025</v>
          </cell>
          <cell r="CC230">
            <v>-3291.480070002377</v>
          </cell>
          <cell r="CD230">
            <v>-1538.8352000042796</v>
          </cell>
          <cell r="CE230">
            <v>-9024.6900299787521</v>
          </cell>
          <cell r="CF230">
            <v>-1549.3320999965072</v>
          </cell>
          <cell r="CG230">
            <v>737.77510000020266</v>
          </cell>
          <cell r="CH230">
            <v>-179.12289999425411</v>
          </cell>
          <cell r="CI230">
            <v>614.39920000731945</v>
          </cell>
          <cell r="CJ230">
            <v>-489.73749999888241</v>
          </cell>
          <cell r="CK230">
            <v>950.17710000276566</v>
          </cell>
          <cell r="CL230">
            <v>-400.57609999924898</v>
          </cell>
          <cell r="CM230">
            <v>-651.67993000149727</v>
          </cell>
          <cell r="CN230">
            <v>-1812.2700000032783</v>
          </cell>
          <cell r="CO230">
            <v>-2549.8349999934435</v>
          </cell>
          <cell r="CP230">
            <v>-2400.9750999957323</v>
          </cell>
          <cell r="CQ230">
            <v>-1293.5128000080585</v>
          </cell>
          <cell r="CR230">
            <v>701.70947003364563</v>
          </cell>
          <cell r="CS230">
            <v>-584.1570999994874</v>
          </cell>
          <cell r="CT230">
            <v>3520.3392000049353</v>
          </cell>
          <cell r="CU230">
            <v>1080.6720999926329</v>
          </cell>
          <cell r="CV230">
            <v>236.92659999802709</v>
          </cell>
          <cell r="CW230">
            <v>-621.35800000093877</v>
          </cell>
          <cell r="CX230">
            <v>1339.0506599992514</v>
          </cell>
          <cell r="CY230">
            <v>-36.651700004935265</v>
          </cell>
          <cell r="CZ230">
            <v>-341.1850999891758</v>
          </cell>
          <cell r="DA230">
            <v>-265.94598999619484</v>
          </cell>
          <cell r="DB230">
            <v>-654.59360000491142</v>
          </cell>
          <cell r="DC230">
            <v>-2712.2947999984026</v>
          </cell>
          <cell r="DD230">
            <v>-259.09280000627041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</row>
        <row r="236">
          <cell r="F236">
            <v>-9376.9475300014019</v>
          </cell>
          <cell r="G236">
            <v>-5884.3274599984288</v>
          </cell>
          <cell r="H236">
            <v>-4978.7115700021386</v>
          </cell>
          <cell r="I236">
            <v>-3108.4769299998879</v>
          </cell>
          <cell r="J236">
            <v>-1452.1731700003147</v>
          </cell>
          <cell r="K236">
            <v>-5217.155539996922</v>
          </cell>
          <cell r="L236">
            <v>-3375.6483900025487</v>
          </cell>
          <cell r="M236">
            <v>-7998.3374300003052</v>
          </cell>
          <cell r="N236">
            <v>-7633.0514399930835</v>
          </cell>
          <cell r="O236">
            <v>-9978.4353299960494</v>
          </cell>
          <cell r="P236">
            <v>-11011.37934999913</v>
          </cell>
          <cell r="Q236">
            <v>-10345.95598000288</v>
          </cell>
          <cell r="R236">
            <v>4187.8094400167465</v>
          </cell>
          <cell r="S236">
            <v>-751.67866999655962</v>
          </cell>
          <cell r="T236">
            <v>2682.240790002048</v>
          </cell>
          <cell r="U236">
            <v>390.89554999768734</v>
          </cell>
          <cell r="V236">
            <v>670.65827000141144</v>
          </cell>
          <cell r="W236">
            <v>1352.4268000051379</v>
          </cell>
          <cell r="X236">
            <v>2421.985940001905</v>
          </cell>
          <cell r="Y236">
            <v>424.72045999765396</v>
          </cell>
          <cell r="Z236">
            <v>-1135.5197800025344</v>
          </cell>
          <cell r="AA236">
            <v>967.63687999546528</v>
          </cell>
          <cell r="AB236">
            <v>-987.13858000189066</v>
          </cell>
          <cell r="AC236">
            <v>-1151.1427699998021</v>
          </cell>
          <cell r="AD236">
            <v>-697.27544999867678</v>
          </cell>
          <cell r="AE236">
            <v>3149.1548700332642</v>
          </cell>
          <cell r="AF236">
            <v>286.30413000285625</v>
          </cell>
          <cell r="AG236">
            <v>3053.6870599985123</v>
          </cell>
          <cell r="AH236">
            <v>2714.5313699990511</v>
          </cell>
          <cell r="AI236">
            <v>694.51398999616504</v>
          </cell>
          <cell r="AJ236">
            <v>-769.78542999923229</v>
          </cell>
          <cell r="AK236">
            <v>3958.7511000037193</v>
          </cell>
          <cell r="AL236">
            <v>-597.59931000322104</v>
          </cell>
          <cell r="AM236">
            <v>-1038.9849499985576</v>
          </cell>
          <cell r="AN236">
            <v>20.311029992997646</v>
          </cell>
          <cell r="AO236">
            <v>-344.06901000440121</v>
          </cell>
          <cell r="AP236">
            <v>-3141.3587100058794</v>
          </cell>
          <cell r="AQ236">
            <v>-1687.1464000046253</v>
          </cell>
          <cell r="AR236">
            <v>-1148.2769700288773</v>
          </cell>
          <cell r="AS236">
            <v>14.778079994022846</v>
          </cell>
          <cell r="AT236">
            <v>3526.5941599979997</v>
          </cell>
          <cell r="AU236">
            <v>3487.4329200014472</v>
          </cell>
          <cell r="AV236">
            <v>1268.1660000048578</v>
          </cell>
          <cell r="AW236">
            <v>-897.48018999956548</v>
          </cell>
          <cell r="AX236">
            <v>2099.8398899957538</v>
          </cell>
          <cell r="AY236">
            <v>-957.68507000803947</v>
          </cell>
          <cell r="AZ236">
            <v>-553.7992100045085</v>
          </cell>
          <cell r="BA236">
            <v>-1124.2841000109911</v>
          </cell>
          <cell r="BB236">
            <v>-2916.1231300011277</v>
          </cell>
          <cell r="BC236">
            <v>-3490.4765999987721</v>
          </cell>
          <cell r="BD236">
            <v>-1605.2397200018167</v>
          </cell>
          <cell r="BE236">
            <v>-7527.9203600883484</v>
          </cell>
          <cell r="BF236">
            <v>-988.45239999890327</v>
          </cell>
          <cell r="BG236">
            <v>-50.423900000751019</v>
          </cell>
          <cell r="BH236">
            <v>-164.54015000164509</v>
          </cell>
          <cell r="BI236">
            <v>70.210999999195337</v>
          </cell>
          <cell r="BJ236">
            <v>-593.12499999813735</v>
          </cell>
          <cell r="BK236">
            <v>2083.4883500039577</v>
          </cell>
          <cell r="BL236">
            <v>-628.93219000101089</v>
          </cell>
          <cell r="BM236">
            <v>352.32992999255657</v>
          </cell>
          <cell r="BN236">
            <v>-452.05380000174046</v>
          </cell>
          <cell r="BO236">
            <v>-3340.0711999982595</v>
          </cell>
          <cell r="BP236">
            <v>-2538.0463000014424</v>
          </cell>
          <cell r="BQ236">
            <v>-1278.3046999946237</v>
          </cell>
          <cell r="BR236">
            <v>-7436.8282699584961</v>
          </cell>
          <cell r="BS236">
            <v>-1752.9116000011563</v>
          </cell>
          <cell r="BT236">
            <v>227.41759999841452</v>
          </cell>
          <cell r="BU236">
            <v>41.058399997651577</v>
          </cell>
          <cell r="BV236">
            <v>17.137000001966953</v>
          </cell>
          <cell r="BW236">
            <v>-384.04699999839067</v>
          </cell>
          <cell r="BX236">
            <v>1746.8172900006175</v>
          </cell>
          <cell r="BY236">
            <v>67.683400005102158</v>
          </cell>
          <cell r="BZ236">
            <v>295.55511000752449</v>
          </cell>
          <cell r="CA236">
            <v>-663.22120000422001</v>
          </cell>
          <cell r="CB236">
            <v>-2202.0019999966025</v>
          </cell>
          <cell r="CC236">
            <v>-3291.480070002377</v>
          </cell>
          <cell r="CD236">
            <v>-1538.8352000042796</v>
          </cell>
          <cell r="CE236">
            <v>-9024.6900299787521</v>
          </cell>
          <cell r="CF236">
            <v>-1549.3320999965072</v>
          </cell>
          <cell r="CG236">
            <v>737.77510000020266</v>
          </cell>
          <cell r="CH236">
            <v>-179.12289999425411</v>
          </cell>
          <cell r="CI236">
            <v>614.39920000731945</v>
          </cell>
          <cell r="CJ236">
            <v>-489.73749999888241</v>
          </cell>
          <cell r="CK236">
            <v>950.17710000276566</v>
          </cell>
          <cell r="CL236">
            <v>-400.57609999924898</v>
          </cell>
          <cell r="CM236">
            <v>-651.67993000149727</v>
          </cell>
          <cell r="CN236">
            <v>-1812.2700000032783</v>
          </cell>
          <cell r="CO236">
            <v>-2549.8349999934435</v>
          </cell>
          <cell r="CP236">
            <v>-2400.9750999957323</v>
          </cell>
          <cell r="CQ236">
            <v>-1293.5128000080585</v>
          </cell>
          <cell r="CR236">
            <v>701.70947003364563</v>
          </cell>
          <cell r="CS236">
            <v>-584.1570999994874</v>
          </cell>
          <cell r="CT236">
            <v>3520.3392000049353</v>
          </cell>
          <cell r="CU236">
            <v>1080.6720999926329</v>
          </cell>
          <cell r="CV236">
            <v>236.92659999802709</v>
          </cell>
          <cell r="CW236">
            <v>-621.35800000093877</v>
          </cell>
          <cell r="CX236">
            <v>1339.0506599992514</v>
          </cell>
          <cell r="CY236">
            <v>-36.651700004935265</v>
          </cell>
          <cell r="CZ236">
            <v>-341.1850999891758</v>
          </cell>
          <cell r="DA236">
            <v>-265.94598999619484</v>
          </cell>
          <cell r="DB236">
            <v>-654.59360000491142</v>
          </cell>
          <cell r="DC236">
            <v>-2712.2947999984026</v>
          </cell>
          <cell r="DD236">
            <v>-259.09280000627041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1588.579299999983</v>
          </cell>
          <cell r="G241">
            <v>1328.504099999991</v>
          </cell>
          <cell r="H241">
            <v>1620.5556561222766</v>
          </cell>
          <cell r="I241">
            <v>1395.6780015199911</v>
          </cell>
          <cell r="J241">
            <v>1367.9466171035019</v>
          </cell>
          <cell r="K241">
            <v>1725.1779222299519</v>
          </cell>
          <cell r="L241">
            <v>1984.6364999999932</v>
          </cell>
          <cell r="M241">
            <v>2069.6522000000114</v>
          </cell>
          <cell r="N241">
            <v>2025.862300000008</v>
          </cell>
          <cell r="O241">
            <v>1943.8409213399864</v>
          </cell>
          <cell r="P241">
            <v>1937.574099999998</v>
          </cell>
          <cell r="Q241">
            <v>1909.2919999999867</v>
          </cell>
          <cell r="R241">
            <v>-4865.2696409979835</v>
          </cell>
          <cell r="S241">
            <v>-296.31318959023338</v>
          </cell>
          <cell r="T241">
            <v>-843.38818645151332</v>
          </cell>
          <cell r="U241">
            <v>-1195.3062913248432</v>
          </cell>
          <cell r="V241">
            <v>-1190.5328885643976</v>
          </cell>
          <cell r="W241">
            <v>-751.70263385033468</v>
          </cell>
          <cell r="X241">
            <v>-413.25419863301795</v>
          </cell>
          <cell r="Y241">
            <v>316.68394837761298</v>
          </cell>
          <cell r="Z241">
            <v>415.92839826230193</v>
          </cell>
          <cell r="AA241">
            <v>85.607522948994301</v>
          </cell>
          <cell r="AB241">
            <v>-92.303504441631958</v>
          </cell>
          <cell r="AC241">
            <v>-409.016203416395</v>
          </cell>
          <cell r="AD241">
            <v>-491.67241431539878</v>
          </cell>
          <cell r="AE241">
            <v>-4844.1903198268265</v>
          </cell>
          <cell r="AF241">
            <v>-300.06398945843102</v>
          </cell>
          <cell r="AG241">
            <v>-854.0639862800017</v>
          </cell>
          <cell r="AH241">
            <v>-1288.7238783885259</v>
          </cell>
          <cell r="AI241">
            <v>-1059.8895520951482</v>
          </cell>
          <cell r="AJ241">
            <v>-742.11504786636215</v>
          </cell>
          <cell r="AK241">
            <v>-422.34930616000202</v>
          </cell>
          <cell r="AL241">
            <v>320.69260595203377</v>
          </cell>
          <cell r="AM241">
            <v>421.19331469602184</v>
          </cell>
          <cell r="AN241">
            <v>86.691162480041385</v>
          </cell>
          <cell r="AO241">
            <v>-93.47190323198447</v>
          </cell>
          <cell r="AP241">
            <v>-414.19362371275201</v>
          </cell>
          <cell r="AQ241">
            <v>-497.89611576241441</v>
          </cell>
          <cell r="AR241">
            <v>-4776.1936909360811</v>
          </cell>
          <cell r="AS241">
            <v>-311.31638906308217</v>
          </cell>
          <cell r="AT241">
            <v>-888.75969710573554</v>
          </cell>
          <cell r="AU241">
            <v>-984.16897361760493</v>
          </cell>
          <cell r="AV241">
            <v>-1136.3969475024496</v>
          </cell>
          <cell r="AW241">
            <v>-833.74279794289032</v>
          </cell>
          <cell r="AX241">
            <v>-438.18740514095407</v>
          </cell>
          <cell r="AY241">
            <v>332.71857867517974</v>
          </cell>
          <cell r="AZ241">
            <v>436.98806399712339</v>
          </cell>
          <cell r="BA241">
            <v>89.942081072949804</v>
          </cell>
          <cell r="BB241">
            <v>-96.977099603216629</v>
          </cell>
          <cell r="BC241">
            <v>-429.72588460193947</v>
          </cell>
          <cell r="BD241">
            <v>-516.5672201034613</v>
          </cell>
          <cell r="BE241">
            <v>-6311.0792945735157</v>
          </cell>
          <cell r="BF241">
            <v>-315.06691312335897</v>
          </cell>
          <cell r="BG241">
            <v>-893.12174768408295</v>
          </cell>
          <cell r="BH241">
            <v>-1726.5900098814163</v>
          </cell>
          <cell r="BI241">
            <v>-1173.2911508032121</v>
          </cell>
          <cell r="BJ241">
            <v>-1573.0437763622031</v>
          </cell>
          <cell r="BK241">
            <v>-442.36889954039361</v>
          </cell>
          <cell r="BL241">
            <v>336.72719530784525</v>
          </cell>
          <cell r="BM241">
            <v>441.7961483040126</v>
          </cell>
          <cell r="BN241">
            <v>77.947314501972869</v>
          </cell>
          <cell r="BO241">
            <v>-97.89272112888284</v>
          </cell>
          <cell r="BP241">
            <v>-434.90171074552927</v>
          </cell>
          <cell r="BQ241">
            <v>-511.273023419315</v>
          </cell>
          <cell r="BR241">
            <v>-5631.7282800152898</v>
          </cell>
          <cell r="BS241">
            <v>-326.31930287764408</v>
          </cell>
          <cell r="BT241">
            <v>-927.77077033743262</v>
          </cell>
          <cell r="BU241">
            <v>-1707.3960757579189</v>
          </cell>
          <cell r="BV241">
            <v>-1087.3010857393965</v>
          </cell>
          <cell r="BW241">
            <v>-925.2263348645065</v>
          </cell>
          <cell r="BX241">
            <v>-458.10926956997719</v>
          </cell>
          <cell r="BY241">
            <v>349.39534135512076</v>
          </cell>
          <cell r="BZ241">
            <v>458.04792646504939</v>
          </cell>
          <cell r="CA241">
            <v>85.677970424527302</v>
          </cell>
          <cell r="CB241">
            <v>-101.6497596539557</v>
          </cell>
          <cell r="CC241">
            <v>-450.43391470075585</v>
          </cell>
          <cell r="CD241">
            <v>-540.64300475863274</v>
          </cell>
          <cell r="CE241">
            <v>-6208.5098071601242</v>
          </cell>
          <cell r="CF241">
            <v>-330.07009946252219</v>
          </cell>
          <cell r="CG241">
            <v>-956.21886681683827</v>
          </cell>
          <cell r="CH241">
            <v>-1468.4027316935826</v>
          </cell>
          <cell r="CI241">
            <v>-1479.7648967101704</v>
          </cell>
          <cell r="CJ241">
            <v>-1315.3494728263468</v>
          </cell>
          <cell r="CK241">
            <v>-464.024445066927</v>
          </cell>
          <cell r="CL241">
            <v>352.76182365603745</v>
          </cell>
          <cell r="CM241">
            <v>463.31284516002052</v>
          </cell>
          <cell r="CN241">
            <v>95.360361360013485</v>
          </cell>
          <cell r="CO241">
            <v>-102.81814769597258</v>
          </cell>
          <cell r="CP241">
            <v>-455.6113160190871</v>
          </cell>
          <cell r="CQ241">
            <v>-547.6848610418383</v>
          </cell>
          <cell r="CR241">
            <v>-6314.1907654944807</v>
          </cell>
          <cell r="CS241">
            <v>-337.57169263216201</v>
          </cell>
          <cell r="CT241">
            <v>-961.15469333599322</v>
          </cell>
          <cell r="CU241">
            <v>-1636.3640646459535</v>
          </cell>
          <cell r="CV241">
            <v>-1523.3714590815362</v>
          </cell>
          <cell r="CW241">
            <v>-1181.7629251105245</v>
          </cell>
          <cell r="CX241">
            <v>-474.95066244003829</v>
          </cell>
          <cell r="CY241">
            <v>360.86769358441234</v>
          </cell>
          <cell r="CZ241">
            <v>473.84268254996277</v>
          </cell>
          <cell r="DA241">
            <v>97.527642300119624</v>
          </cell>
          <cell r="DB241">
            <v>-105.15492377988994</v>
          </cell>
          <cell r="DC241">
            <v>-465.96611865609884</v>
          </cell>
          <cell r="DD241">
            <v>-560.1322442474775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3">
          <cell r="F243">
            <v>1588.579299999983</v>
          </cell>
          <cell r="G243">
            <v>1328.504099999991</v>
          </cell>
          <cell r="H243">
            <v>1620.5556561222766</v>
          </cell>
          <cell r="I243">
            <v>1395.6780015199911</v>
          </cell>
          <cell r="J243">
            <v>1367.9466171035019</v>
          </cell>
          <cell r="K243">
            <v>1725.1779222299519</v>
          </cell>
          <cell r="L243">
            <v>1984.6364999999932</v>
          </cell>
          <cell r="M243">
            <v>2069.6522000000114</v>
          </cell>
          <cell r="N243">
            <v>2025.862300000008</v>
          </cell>
          <cell r="O243">
            <v>1943.8409213399864</v>
          </cell>
          <cell r="P243">
            <v>1937.574099999998</v>
          </cell>
          <cell r="Q243">
            <v>1909.2919999999867</v>
          </cell>
          <cell r="R243">
            <v>-4865.2696409979835</v>
          </cell>
          <cell r="S243">
            <v>-296.31318959023338</v>
          </cell>
          <cell r="T243">
            <v>-843.38818645151332</v>
          </cell>
          <cell r="U243">
            <v>-1195.3062913248432</v>
          </cell>
          <cell r="V243">
            <v>-1190.5328885643976</v>
          </cell>
          <cell r="W243">
            <v>-751.70263385033468</v>
          </cell>
          <cell r="X243">
            <v>-413.25419863301795</v>
          </cell>
          <cell r="Y243">
            <v>316.68394837761298</v>
          </cell>
          <cell r="Z243">
            <v>415.92839826230193</v>
          </cell>
          <cell r="AA243">
            <v>85.607522948994301</v>
          </cell>
          <cell r="AB243">
            <v>-92.303504441631958</v>
          </cell>
          <cell r="AC243">
            <v>-409.016203416395</v>
          </cell>
          <cell r="AD243">
            <v>-491.67241431539878</v>
          </cell>
          <cell r="AE243">
            <v>-4844.1903198268265</v>
          </cell>
          <cell r="AF243">
            <v>-300.06398945843102</v>
          </cell>
          <cell r="AG243">
            <v>-854.0639862800017</v>
          </cell>
          <cell r="AH243">
            <v>-1288.7238783885259</v>
          </cell>
          <cell r="AI243">
            <v>-1059.8895520951482</v>
          </cell>
          <cell r="AJ243">
            <v>-742.11504786636215</v>
          </cell>
          <cell r="AK243">
            <v>-422.34930616000202</v>
          </cell>
          <cell r="AL243">
            <v>320.69260595203377</v>
          </cell>
          <cell r="AM243">
            <v>421.19331469602184</v>
          </cell>
          <cell r="AN243">
            <v>86.691162480041385</v>
          </cell>
          <cell r="AO243">
            <v>-93.47190323198447</v>
          </cell>
          <cell r="AP243">
            <v>-414.19362371275201</v>
          </cell>
          <cell r="AQ243">
            <v>-497.89611576241441</v>
          </cell>
          <cell r="AR243">
            <v>-4776.1936909360811</v>
          </cell>
          <cell r="AS243">
            <v>-311.31638906308217</v>
          </cell>
          <cell r="AT243">
            <v>-888.75969710573554</v>
          </cell>
          <cell r="AU243">
            <v>-984.16897361760493</v>
          </cell>
          <cell r="AV243">
            <v>-1136.3969475024496</v>
          </cell>
          <cell r="AW243">
            <v>-833.74279794289032</v>
          </cell>
          <cell r="AX243">
            <v>-438.18740514095407</v>
          </cell>
          <cell r="AY243">
            <v>332.71857867517974</v>
          </cell>
          <cell r="AZ243">
            <v>436.98806399712339</v>
          </cell>
          <cell r="BA243">
            <v>89.942081072949804</v>
          </cell>
          <cell r="BB243">
            <v>-96.977099603216629</v>
          </cell>
          <cell r="BC243">
            <v>-429.72588460193947</v>
          </cell>
          <cell r="BD243">
            <v>-516.5672201034613</v>
          </cell>
          <cell r="BE243">
            <v>-6311.0792945735157</v>
          </cell>
          <cell r="BF243">
            <v>-315.06691312335897</v>
          </cell>
          <cell r="BG243">
            <v>-893.12174768408295</v>
          </cell>
          <cell r="BH243">
            <v>-1726.5900098814163</v>
          </cell>
          <cell r="BI243">
            <v>-1173.2911508032121</v>
          </cell>
          <cell r="BJ243">
            <v>-1573.0437763622031</v>
          </cell>
          <cell r="BK243">
            <v>-442.36889954039361</v>
          </cell>
          <cell r="BL243">
            <v>336.72719530784525</v>
          </cell>
          <cell r="BM243">
            <v>441.7961483040126</v>
          </cell>
          <cell r="BN243">
            <v>77.947314501972869</v>
          </cell>
          <cell r="BO243">
            <v>-97.89272112888284</v>
          </cell>
          <cell r="BP243">
            <v>-434.90171074552927</v>
          </cell>
          <cell r="BQ243">
            <v>-511.273023419315</v>
          </cell>
          <cell r="BR243">
            <v>-5631.7282800152898</v>
          </cell>
          <cell r="BS243">
            <v>-326.31930287764408</v>
          </cell>
          <cell r="BT243">
            <v>-927.77077033743262</v>
          </cell>
          <cell r="BU243">
            <v>-1707.3960757579189</v>
          </cell>
          <cell r="BV243">
            <v>-1087.3010857393965</v>
          </cell>
          <cell r="BW243">
            <v>-925.2263348645065</v>
          </cell>
          <cell r="BX243">
            <v>-458.10926956997719</v>
          </cell>
          <cell r="BY243">
            <v>349.39534135512076</v>
          </cell>
          <cell r="BZ243">
            <v>458.04792646504939</v>
          </cell>
          <cell r="CA243">
            <v>85.677970424527302</v>
          </cell>
          <cell r="CB243">
            <v>-101.6497596539557</v>
          </cell>
          <cell r="CC243">
            <v>-450.43391470075585</v>
          </cell>
          <cell r="CD243">
            <v>-540.64300475863274</v>
          </cell>
          <cell r="CE243">
            <v>-6208.5098071601242</v>
          </cell>
          <cell r="CF243">
            <v>-330.07009946252219</v>
          </cell>
          <cell r="CG243">
            <v>-956.21886681683827</v>
          </cell>
          <cell r="CH243">
            <v>-1468.4027316935826</v>
          </cell>
          <cell r="CI243">
            <v>-1479.7648967101704</v>
          </cell>
          <cell r="CJ243">
            <v>-1315.3494728263468</v>
          </cell>
          <cell r="CK243">
            <v>-464.024445066927</v>
          </cell>
          <cell r="CL243">
            <v>352.76182365603745</v>
          </cell>
          <cell r="CM243">
            <v>463.31284516002052</v>
          </cell>
          <cell r="CN243">
            <v>95.360361360013485</v>
          </cell>
          <cell r="CO243">
            <v>-102.81814769597258</v>
          </cell>
          <cell r="CP243">
            <v>-455.6113160190871</v>
          </cell>
          <cell r="CQ243">
            <v>-547.6848610418383</v>
          </cell>
          <cell r="CR243">
            <v>-6314.1907654944807</v>
          </cell>
          <cell r="CS243">
            <v>-337.57169263216201</v>
          </cell>
          <cell r="CT243">
            <v>-961.15469333599322</v>
          </cell>
          <cell r="CU243">
            <v>-1636.3640646459535</v>
          </cell>
          <cell r="CV243">
            <v>-1523.3714590815362</v>
          </cell>
          <cell r="CW243">
            <v>-1181.7629251105245</v>
          </cell>
          <cell r="CX243">
            <v>-474.95066244003829</v>
          </cell>
          <cell r="CY243">
            <v>360.86769358441234</v>
          </cell>
          <cell r="CZ243">
            <v>473.84268254996277</v>
          </cell>
          <cell r="DA243">
            <v>97.527642300119624</v>
          </cell>
          <cell r="DB243">
            <v>-105.15492377988994</v>
          </cell>
          <cell r="DC243">
            <v>-465.96611865609884</v>
          </cell>
          <cell r="DD243">
            <v>-560.1322442474775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-68000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-26204.699999999255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-68000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-26204.699999999255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-432.47400000000016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-432.47400000000016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-904.2599999999984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-904.2599999999984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-188.88500000000204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-188.88500000000204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-932.00500000000466</v>
          </cell>
          <cell r="I277">
            <v>0</v>
          </cell>
          <cell r="J277">
            <v>-826.44000000000233</v>
          </cell>
          <cell r="K277">
            <v>-399.92399999999907</v>
          </cell>
          <cell r="L277">
            <v>-1265.1999999999534</v>
          </cell>
          <cell r="M277">
            <v>-2553.1900000000023</v>
          </cell>
          <cell r="N277">
            <v>-175.29699999999866</v>
          </cell>
          <cell r="O277">
            <v>-93.036000000000058</v>
          </cell>
          <cell r="P277">
            <v>0</v>
          </cell>
          <cell r="Q277">
            <v>0</v>
          </cell>
          <cell r="R277">
            <v>6468.189600000158</v>
          </cell>
          <cell r="S277">
            <v>0</v>
          </cell>
          <cell r="T277">
            <v>0</v>
          </cell>
          <cell r="U277">
            <v>2453.6468000000459</v>
          </cell>
          <cell r="V277">
            <v>531.79999999998836</v>
          </cell>
          <cell r="W277">
            <v>-22.745999999999185</v>
          </cell>
          <cell r="X277">
            <v>148.94000000000233</v>
          </cell>
          <cell r="Y277">
            <v>3543.7000000001863</v>
          </cell>
          <cell r="Z277">
            <v>-1134</v>
          </cell>
          <cell r="AA277">
            <v>723</v>
          </cell>
          <cell r="AB277">
            <v>36.660000000003492</v>
          </cell>
          <cell r="AC277">
            <v>0</v>
          </cell>
          <cell r="AD277">
            <v>187.1887999999999</v>
          </cell>
          <cell r="AE277">
            <v>6706.701400000602</v>
          </cell>
          <cell r="AF277">
            <v>0</v>
          </cell>
          <cell r="AG277">
            <v>537.20499999999811</v>
          </cell>
          <cell r="AH277">
            <v>1885.0199999999604</v>
          </cell>
          <cell r="AI277">
            <v>197.71399999999267</v>
          </cell>
          <cell r="AJ277">
            <v>-65.02100000000064</v>
          </cell>
          <cell r="AK277">
            <v>157.54999999998836</v>
          </cell>
          <cell r="AL277">
            <v>5037.5</v>
          </cell>
          <cell r="AM277">
            <v>-2026.4470000001602</v>
          </cell>
          <cell r="AN277">
            <v>647.9600000000064</v>
          </cell>
          <cell r="AO277">
            <v>58.998000000000502</v>
          </cell>
          <cell r="AP277">
            <v>0</v>
          </cell>
          <cell r="AQ277">
            <v>276.22239999999874</v>
          </cell>
          <cell r="AR277">
            <v>8219.1138999992982</v>
          </cell>
          <cell r="AS277">
            <v>0</v>
          </cell>
          <cell r="AT277">
            <v>394.43499999999767</v>
          </cell>
          <cell r="AU277">
            <v>2123.9881999999925</v>
          </cell>
          <cell r="AV277">
            <v>163.42599999999948</v>
          </cell>
          <cell r="AW277">
            <v>528.65000000002328</v>
          </cell>
          <cell r="AX277">
            <v>508.80999999999767</v>
          </cell>
          <cell r="AY277">
            <v>4144.2999999998137</v>
          </cell>
          <cell r="AZ277">
            <v>-1120.3000000000466</v>
          </cell>
          <cell r="BA277">
            <v>865.29999999998836</v>
          </cell>
          <cell r="BB277">
            <v>51.105999999999767</v>
          </cell>
          <cell r="BC277">
            <v>559.39870000000019</v>
          </cell>
          <cell r="BD277">
            <v>0</v>
          </cell>
          <cell r="BE277">
            <v>6863.6283999979496</v>
          </cell>
          <cell r="BF277">
            <v>231.67039999999997</v>
          </cell>
          <cell r="BG277">
            <v>0</v>
          </cell>
          <cell r="BH277">
            <v>3224.4099999999744</v>
          </cell>
          <cell r="BI277">
            <v>2324.7200000000012</v>
          </cell>
          <cell r="BJ277">
            <v>726.68999999994412</v>
          </cell>
          <cell r="BK277">
            <v>2308.0599999999977</v>
          </cell>
          <cell r="BL277">
            <v>6968</v>
          </cell>
          <cell r="BM277">
            <v>-10949</v>
          </cell>
          <cell r="BN277">
            <v>649.19999999995343</v>
          </cell>
          <cell r="BO277">
            <v>48.180000000051223</v>
          </cell>
          <cell r="BP277">
            <v>639.87800000000061</v>
          </cell>
          <cell r="BQ277">
            <v>691.81999999999243</v>
          </cell>
          <cell r="BR277">
            <v>5927.8680000044405</v>
          </cell>
          <cell r="BS277">
            <v>-2.4679999999998472</v>
          </cell>
          <cell r="BT277">
            <v>784.97000000000116</v>
          </cell>
          <cell r="BU277">
            <v>3830.4000000000233</v>
          </cell>
          <cell r="BV277">
            <v>2897.6300000000047</v>
          </cell>
          <cell r="BW277">
            <v>677.36000000010245</v>
          </cell>
          <cell r="BX277">
            <v>1947.1000000000931</v>
          </cell>
          <cell r="BY277">
            <v>5220.5</v>
          </cell>
          <cell r="BZ277">
            <v>-12304</v>
          </cell>
          <cell r="CA277">
            <v>1812</v>
          </cell>
          <cell r="CB277">
            <v>502.61999999999534</v>
          </cell>
          <cell r="CC277">
            <v>-76.422999999998865</v>
          </cell>
          <cell r="CD277">
            <v>638.17900000000373</v>
          </cell>
          <cell r="CE277">
            <v>8573.2179999984801</v>
          </cell>
          <cell r="CF277">
            <v>-135.48299999999972</v>
          </cell>
          <cell r="CG277">
            <v>408.74000000000524</v>
          </cell>
          <cell r="CH277">
            <v>4328.2894000000088</v>
          </cell>
          <cell r="CI277">
            <v>4359.4000000000233</v>
          </cell>
          <cell r="CJ277">
            <v>680.5999999998603</v>
          </cell>
          <cell r="CK277">
            <v>2430</v>
          </cell>
          <cell r="CL277">
            <v>8766</v>
          </cell>
          <cell r="CM277">
            <v>-14077.428400000557</v>
          </cell>
          <cell r="CN277">
            <v>2082.6000000000931</v>
          </cell>
          <cell r="CO277">
            <v>-269.5</v>
          </cell>
          <cell r="CP277">
            <v>0</v>
          </cell>
          <cell r="CQ277">
            <v>0</v>
          </cell>
          <cell r="CR277">
            <v>-718.92020000144839</v>
          </cell>
          <cell r="CS277">
            <v>320.42680000000001</v>
          </cell>
          <cell r="CT277">
            <v>386.17000000001281</v>
          </cell>
          <cell r="CU277">
            <v>4950.6999999999534</v>
          </cell>
          <cell r="CV277">
            <v>4823.5399999999208</v>
          </cell>
          <cell r="CW277">
            <v>704.46000000007916</v>
          </cell>
          <cell r="CX277">
            <v>213.5</v>
          </cell>
          <cell r="CY277">
            <v>5617</v>
          </cell>
          <cell r="CZ277">
            <v>-19272.306000001729</v>
          </cell>
          <cell r="DA277">
            <v>1249.3000000000466</v>
          </cell>
          <cell r="DB277">
            <v>-63.599999999976717</v>
          </cell>
          <cell r="DC277">
            <v>229.18000000000757</v>
          </cell>
          <cell r="DD277">
            <v>122.70899999999892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-176.44499999999971</v>
          </cell>
          <cell r="K278">
            <v>0</v>
          </cell>
          <cell r="L278">
            <v>-37.069999999977881</v>
          </cell>
          <cell r="M278">
            <v>-588.3519999999844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29.012799999967683</v>
          </cell>
          <cell r="S278">
            <v>0</v>
          </cell>
          <cell r="T278">
            <v>0</v>
          </cell>
          <cell r="U278">
            <v>99.53269999999975</v>
          </cell>
          <cell r="V278">
            <v>0</v>
          </cell>
          <cell r="W278">
            <v>-22.189900000000307</v>
          </cell>
          <cell r="X278">
            <v>0</v>
          </cell>
          <cell r="Y278">
            <v>0</v>
          </cell>
          <cell r="Z278">
            <v>-289.25</v>
          </cell>
          <cell r="AA278">
            <v>0</v>
          </cell>
          <cell r="AB278">
            <v>0</v>
          </cell>
          <cell r="AC278">
            <v>0</v>
          </cell>
          <cell r="AD278">
            <v>240.92000000000007</v>
          </cell>
          <cell r="AE278">
            <v>632.00100000001839</v>
          </cell>
          <cell r="AF278">
            <v>0</v>
          </cell>
          <cell r="AG278">
            <v>0</v>
          </cell>
          <cell r="AH278">
            <v>93.409999999999854</v>
          </cell>
          <cell r="AI278">
            <v>0</v>
          </cell>
          <cell r="AJ278">
            <v>65.583000000000538</v>
          </cell>
          <cell r="AK278">
            <v>0</v>
          </cell>
          <cell r="AL278">
            <v>495.86600000000908</v>
          </cell>
          <cell r="AM278">
            <v>-125.63999999999942</v>
          </cell>
          <cell r="AN278">
            <v>0</v>
          </cell>
          <cell r="AO278">
            <v>0</v>
          </cell>
          <cell r="AP278">
            <v>0</v>
          </cell>
          <cell r="AQ278">
            <v>102.78200000000106</v>
          </cell>
          <cell r="AR278">
            <v>-584.50399999995716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-41.144000000000233</v>
          </cell>
          <cell r="AX278">
            <v>0</v>
          </cell>
          <cell r="AY278">
            <v>-236.20999999999185</v>
          </cell>
          <cell r="AZ278">
            <v>-307.14999999999418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1532.3469999999506</v>
          </cell>
          <cell r="BF278">
            <v>0</v>
          </cell>
          <cell r="BG278">
            <v>0</v>
          </cell>
          <cell r="BH278">
            <v>72.437000000001717</v>
          </cell>
          <cell r="BI278">
            <v>485.26000000000204</v>
          </cell>
          <cell r="BJ278">
            <v>50.470000000001164</v>
          </cell>
          <cell r="BK278">
            <v>0</v>
          </cell>
          <cell r="BL278">
            <v>471.35000000000582</v>
          </cell>
          <cell r="BM278">
            <v>452.82999999998719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227.85399999981746</v>
          </cell>
          <cell r="BS278">
            <v>0</v>
          </cell>
          <cell r="BT278">
            <v>0</v>
          </cell>
          <cell r="BU278">
            <v>89.65400000000227</v>
          </cell>
          <cell r="BV278">
            <v>30.540000000000873</v>
          </cell>
          <cell r="BW278">
            <v>47.660000000003492</v>
          </cell>
          <cell r="BX278">
            <v>0</v>
          </cell>
          <cell r="BY278">
            <v>60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-778.73430000001099</v>
          </cell>
          <cell r="CF278">
            <v>0</v>
          </cell>
          <cell r="CG278">
            <v>0</v>
          </cell>
          <cell r="CH278">
            <v>9.9850000000005821</v>
          </cell>
          <cell r="CI278">
            <v>0</v>
          </cell>
          <cell r="CJ278">
            <v>80.690000000002328</v>
          </cell>
          <cell r="CK278">
            <v>0</v>
          </cell>
          <cell r="CL278">
            <v>-863.07999999995809</v>
          </cell>
          <cell r="CM278">
            <v>0</v>
          </cell>
          <cell r="CN278">
            <v>0</v>
          </cell>
          <cell r="CO278">
            <v>-6.3293000000003303</v>
          </cell>
          <cell r="CP278">
            <v>0</v>
          </cell>
          <cell r="CQ278">
            <v>0</v>
          </cell>
          <cell r="CR278">
            <v>-200.29899999999907</v>
          </cell>
          <cell r="CS278">
            <v>0</v>
          </cell>
          <cell r="CT278">
            <v>0</v>
          </cell>
          <cell r="CU278">
            <v>16.677999999999884</v>
          </cell>
          <cell r="CV278">
            <v>487.20999999999913</v>
          </cell>
          <cell r="CW278">
            <v>0</v>
          </cell>
          <cell r="CX278">
            <v>0</v>
          </cell>
          <cell r="CY278">
            <v>-712.4100000000326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8.2229999999999563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-19.746999999999389</v>
          </cell>
          <cell r="K279">
            <v>0</v>
          </cell>
          <cell r="L279">
            <v>168.76000000000931</v>
          </cell>
          <cell r="M279">
            <v>-718.78600000000006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2130.3826999997254</v>
          </cell>
          <cell r="S279">
            <v>97.305000000000291</v>
          </cell>
          <cell r="T279">
            <v>0</v>
          </cell>
          <cell r="U279">
            <v>88.399300000000039</v>
          </cell>
          <cell r="V279">
            <v>0</v>
          </cell>
          <cell r="W279">
            <v>0</v>
          </cell>
          <cell r="X279">
            <v>0</v>
          </cell>
          <cell r="Y279">
            <v>2579</v>
          </cell>
          <cell r="Z279">
            <v>-902.95999999996275</v>
          </cell>
          <cell r="AA279">
            <v>0</v>
          </cell>
          <cell r="AB279">
            <v>0</v>
          </cell>
          <cell r="AC279">
            <v>0</v>
          </cell>
          <cell r="AD279">
            <v>268.63840000000005</v>
          </cell>
          <cell r="AE279">
            <v>3221.5949999997392</v>
          </cell>
          <cell r="AF279">
            <v>-14.815000000000509</v>
          </cell>
          <cell r="AG279">
            <v>0</v>
          </cell>
          <cell r="AH279">
            <v>157.48400000000402</v>
          </cell>
          <cell r="AI279">
            <v>474.42499999999927</v>
          </cell>
          <cell r="AJ279">
            <v>0</v>
          </cell>
          <cell r="AK279">
            <v>0</v>
          </cell>
          <cell r="AL279">
            <v>1851.75</v>
          </cell>
          <cell r="AM279">
            <v>229.04999999998836</v>
          </cell>
          <cell r="AN279">
            <v>0</v>
          </cell>
          <cell r="AO279">
            <v>0</v>
          </cell>
          <cell r="AP279">
            <v>0</v>
          </cell>
          <cell r="AQ279">
            <v>523.70099999999729</v>
          </cell>
          <cell r="AR279">
            <v>-485.77000000001863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279.82999999998719</v>
          </cell>
          <cell r="AZ279">
            <v>-765.59999999997672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-1187.0540000000037</v>
          </cell>
          <cell r="BF279">
            <v>397.14600000000792</v>
          </cell>
          <cell r="BG279">
            <v>0</v>
          </cell>
          <cell r="BH279">
            <v>191.70999999999185</v>
          </cell>
          <cell r="BI279">
            <v>33.307999999997264</v>
          </cell>
          <cell r="BJ279">
            <v>0</v>
          </cell>
          <cell r="BK279">
            <v>0</v>
          </cell>
          <cell r="BL279">
            <v>-2013.6999999999534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204.48199999999997</v>
          </cell>
          <cell r="BR279">
            <v>546.46200000005774</v>
          </cell>
          <cell r="BS279">
            <v>38.385000000002037</v>
          </cell>
          <cell r="BT279">
            <v>0</v>
          </cell>
          <cell r="BU279">
            <v>-251.64400000000023</v>
          </cell>
          <cell r="BV279">
            <v>330.25299999999697</v>
          </cell>
          <cell r="BW279">
            <v>0</v>
          </cell>
          <cell r="BX279">
            <v>0</v>
          </cell>
          <cell r="BY279">
            <v>-1502</v>
          </cell>
          <cell r="BZ279">
            <v>2011.1500000000233</v>
          </cell>
          <cell r="CA279">
            <v>0</v>
          </cell>
          <cell r="CB279">
            <v>0</v>
          </cell>
          <cell r="CC279">
            <v>0</v>
          </cell>
          <cell r="CD279">
            <v>-79.68199999999888</v>
          </cell>
          <cell r="CE279">
            <v>-506.81919999991078</v>
          </cell>
          <cell r="CF279">
            <v>-176.47099999999955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-139.09999999997672</v>
          </cell>
          <cell r="CM279">
            <v>-332.51000000000931</v>
          </cell>
          <cell r="CN279">
            <v>0</v>
          </cell>
          <cell r="CO279">
            <v>0</v>
          </cell>
          <cell r="CP279">
            <v>0</v>
          </cell>
          <cell r="CQ279">
            <v>141.26180000000022</v>
          </cell>
          <cell r="CR279">
            <v>27.721399999922141</v>
          </cell>
          <cell r="CS279">
            <v>175.61300000000119</v>
          </cell>
          <cell r="CT279">
            <v>0</v>
          </cell>
          <cell r="CU279">
            <v>11.985000000000582</v>
          </cell>
          <cell r="CV279">
            <v>192.97000000000116</v>
          </cell>
          <cell r="CW279">
            <v>-38.156999999999243</v>
          </cell>
          <cell r="CX279">
            <v>0</v>
          </cell>
          <cell r="CY279">
            <v>1016.1999999999534</v>
          </cell>
          <cell r="CZ279">
            <v>-1542.25</v>
          </cell>
          <cell r="DA279">
            <v>-90.505600000000413</v>
          </cell>
          <cell r="DB279">
            <v>205.47999999999956</v>
          </cell>
          <cell r="DC279">
            <v>0</v>
          </cell>
          <cell r="DD279">
            <v>96.386000000000422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1">
          <cell r="F281">
            <v>0</v>
          </cell>
          <cell r="G281">
            <v>0</v>
          </cell>
          <cell r="H281">
            <v>-932.00500000000466</v>
          </cell>
          <cell r="I281">
            <v>0</v>
          </cell>
          <cell r="J281">
            <v>-1022.6320000000123</v>
          </cell>
          <cell r="K281">
            <v>-399.92399999999907</v>
          </cell>
          <cell r="L281">
            <v>-1133.5100000000093</v>
          </cell>
          <cell r="M281">
            <v>-3860.3279999999795</v>
          </cell>
          <cell r="N281">
            <v>-175.29699999999866</v>
          </cell>
          <cell r="O281">
            <v>-93.036000000000058</v>
          </cell>
          <cell r="P281">
            <v>0</v>
          </cell>
          <cell r="Q281">
            <v>0</v>
          </cell>
          <cell r="R281">
            <v>8627.5851000007242</v>
          </cell>
          <cell r="S281">
            <v>97.305000000000291</v>
          </cell>
          <cell r="T281">
            <v>0</v>
          </cell>
          <cell r="U281">
            <v>2641.5788000001339</v>
          </cell>
          <cell r="V281">
            <v>531.79999999998836</v>
          </cell>
          <cell r="W281">
            <v>-44.935900000000402</v>
          </cell>
          <cell r="X281">
            <v>148.94000000000233</v>
          </cell>
          <cell r="Y281">
            <v>6122.7000000001863</v>
          </cell>
          <cell r="Z281">
            <v>-2326.2099999999627</v>
          </cell>
          <cell r="AA281">
            <v>723</v>
          </cell>
          <cell r="AB281">
            <v>36.660000000003492</v>
          </cell>
          <cell r="AC281">
            <v>0</v>
          </cell>
          <cell r="AD281">
            <v>696.74719999999979</v>
          </cell>
          <cell r="AE281">
            <v>10560.297399997711</v>
          </cell>
          <cell r="AF281">
            <v>-14.815000000000509</v>
          </cell>
          <cell r="AG281">
            <v>537.20499999999811</v>
          </cell>
          <cell r="AH281">
            <v>2135.9139999999315</v>
          </cell>
          <cell r="AI281">
            <v>672.13899999999558</v>
          </cell>
          <cell r="AJ281">
            <v>0.5620000000053551</v>
          </cell>
          <cell r="AK281">
            <v>157.54999999998836</v>
          </cell>
          <cell r="AL281">
            <v>7385.1159999999218</v>
          </cell>
          <cell r="AM281">
            <v>-1923.037000000244</v>
          </cell>
          <cell r="AN281">
            <v>647.9600000000064</v>
          </cell>
          <cell r="AO281">
            <v>58.997999999999593</v>
          </cell>
          <cell r="AP281">
            <v>0</v>
          </cell>
          <cell r="AQ281">
            <v>902.70540000000619</v>
          </cell>
          <cell r="AR281">
            <v>7148.8399000000209</v>
          </cell>
          <cell r="AS281">
            <v>0</v>
          </cell>
          <cell r="AT281">
            <v>394.43499999999767</v>
          </cell>
          <cell r="AU281">
            <v>2123.9881999999925</v>
          </cell>
          <cell r="AV281">
            <v>163.42599999999948</v>
          </cell>
          <cell r="AW281">
            <v>487.50600000005215</v>
          </cell>
          <cell r="AX281">
            <v>508.80999999999767</v>
          </cell>
          <cell r="AY281">
            <v>4187.9199999999255</v>
          </cell>
          <cell r="AZ281">
            <v>-2193.0500000000466</v>
          </cell>
          <cell r="BA281">
            <v>865.29999999998836</v>
          </cell>
          <cell r="BB281">
            <v>51.105999999999767</v>
          </cell>
          <cell r="BC281">
            <v>559.39870000000155</v>
          </cell>
          <cell r="BD281">
            <v>0</v>
          </cell>
          <cell r="BE281">
            <v>6776.4473999999464</v>
          </cell>
          <cell r="BF281">
            <v>628.81640000001062</v>
          </cell>
          <cell r="BG281">
            <v>0</v>
          </cell>
          <cell r="BH281">
            <v>3488.5569999999134</v>
          </cell>
          <cell r="BI281">
            <v>2843.2879999999423</v>
          </cell>
          <cell r="BJ281">
            <v>777.1600000000326</v>
          </cell>
          <cell r="BK281">
            <v>2308.0599999999977</v>
          </cell>
          <cell r="BL281">
            <v>4993.176000000909</v>
          </cell>
          <cell r="BM281">
            <v>-10496.169999999925</v>
          </cell>
          <cell r="BN281">
            <v>649.19999999995343</v>
          </cell>
          <cell r="BO281">
            <v>48.180000000051223</v>
          </cell>
          <cell r="BP281">
            <v>639.87800000000061</v>
          </cell>
          <cell r="BQ281">
            <v>896.30199999998149</v>
          </cell>
          <cell r="BR281">
            <v>5797.9239999912679</v>
          </cell>
          <cell r="BS281">
            <v>35.917000000001281</v>
          </cell>
          <cell r="BT281">
            <v>784.97000000000116</v>
          </cell>
          <cell r="BU281">
            <v>3668.4100000000326</v>
          </cell>
          <cell r="BV281">
            <v>3258.4230000000098</v>
          </cell>
          <cell r="BW281">
            <v>725.02000000025146</v>
          </cell>
          <cell r="BX281">
            <v>1947.1000000000931</v>
          </cell>
          <cell r="BY281">
            <v>2874.2399999983609</v>
          </cell>
          <cell r="BZ281">
            <v>-10292.849999999627</v>
          </cell>
          <cell r="CA281">
            <v>1812</v>
          </cell>
          <cell r="CB281">
            <v>502.61999999999534</v>
          </cell>
          <cell r="CC281">
            <v>-76.422999999998865</v>
          </cell>
          <cell r="CD281">
            <v>558.49700000000303</v>
          </cell>
          <cell r="CE281">
            <v>7287.6645000055432</v>
          </cell>
          <cell r="CF281">
            <v>-311.9539999999979</v>
          </cell>
          <cell r="CG281">
            <v>408.74000000000524</v>
          </cell>
          <cell r="CH281">
            <v>4338.2743999999948</v>
          </cell>
          <cell r="CI281">
            <v>4359.4000000000233</v>
          </cell>
          <cell r="CJ281">
            <v>761.29000000003725</v>
          </cell>
          <cell r="CK281">
            <v>2430</v>
          </cell>
          <cell r="CL281">
            <v>7763.820000000298</v>
          </cell>
          <cell r="CM281">
            <v>-14409.938400000334</v>
          </cell>
          <cell r="CN281">
            <v>2082.6000000000931</v>
          </cell>
          <cell r="CO281">
            <v>-275.82929999998305</v>
          </cell>
          <cell r="CP281">
            <v>0</v>
          </cell>
          <cell r="CQ281">
            <v>141.26180000000022</v>
          </cell>
          <cell r="CR281">
            <v>-1080.3827999979258</v>
          </cell>
          <cell r="CS281">
            <v>496.03980000000229</v>
          </cell>
          <cell r="CT281">
            <v>386.17000000001281</v>
          </cell>
          <cell r="CU281">
            <v>4979.3630000001285</v>
          </cell>
          <cell r="CV281">
            <v>5503.7199999999721</v>
          </cell>
          <cell r="CW281">
            <v>666.30300000007264</v>
          </cell>
          <cell r="CX281">
            <v>213.5</v>
          </cell>
          <cell r="CY281">
            <v>5731.9050000011921</v>
          </cell>
          <cell r="CZ281">
            <v>-20814.556000001729</v>
          </cell>
          <cell r="DA281">
            <v>1158.7944000000134</v>
          </cell>
          <cell r="DB281">
            <v>141.88000000000466</v>
          </cell>
          <cell r="DC281">
            <v>229.18000000000757</v>
          </cell>
          <cell r="DD281">
            <v>227.3179999999993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 t="str">
            <v>=</v>
          </cell>
          <cell r="G282" t="str">
            <v>=</v>
          </cell>
          <cell r="H282" t="str">
            <v>=</v>
          </cell>
          <cell r="I282" t="str">
            <v>=</v>
          </cell>
          <cell r="J282" t="str">
            <v>=</v>
          </cell>
          <cell r="K282" t="str">
            <v>=</v>
          </cell>
          <cell r="L282" t="str">
            <v>=</v>
          </cell>
          <cell r="M282" t="str">
            <v>=</v>
          </cell>
          <cell r="N282" t="str">
            <v>=</v>
          </cell>
          <cell r="O282" t="str">
            <v>=</v>
          </cell>
          <cell r="P282" t="str">
            <v>=</v>
          </cell>
          <cell r="Q282" t="str">
            <v>=</v>
          </cell>
          <cell r="R282" t="str">
            <v>=</v>
          </cell>
          <cell r="S282" t="str">
            <v>=</v>
          </cell>
          <cell r="T282" t="str">
            <v>=</v>
          </cell>
          <cell r="U282" t="str">
            <v>=</v>
          </cell>
          <cell r="V282" t="str">
            <v>=</v>
          </cell>
          <cell r="W282" t="str">
            <v>=</v>
          </cell>
          <cell r="X282" t="str">
            <v>=</v>
          </cell>
          <cell r="Y282" t="str">
            <v>=</v>
          </cell>
          <cell r="Z282" t="str">
            <v>=</v>
          </cell>
          <cell r="AA282" t="str">
            <v>=</v>
          </cell>
          <cell r="AB282" t="str">
            <v>=</v>
          </cell>
          <cell r="AC282" t="str">
            <v>=</v>
          </cell>
          <cell r="AD282" t="str">
            <v>=</v>
          </cell>
          <cell r="AE282" t="str">
            <v>=</v>
          </cell>
          <cell r="AF282" t="str">
            <v>=</v>
          </cell>
          <cell r="AG282" t="str">
            <v>=</v>
          </cell>
          <cell r="AH282" t="str">
            <v>=</v>
          </cell>
          <cell r="AI282" t="str">
            <v>=</v>
          </cell>
          <cell r="AJ282" t="str">
            <v>=</v>
          </cell>
          <cell r="AK282" t="str">
            <v>=</v>
          </cell>
          <cell r="AL282" t="str">
            <v>=</v>
          </cell>
          <cell r="AM282" t="str">
            <v>=</v>
          </cell>
          <cell r="AN282" t="str">
            <v>=</v>
          </cell>
          <cell r="AO282" t="str">
            <v>=</v>
          </cell>
          <cell r="AP282" t="str">
            <v>=</v>
          </cell>
          <cell r="AQ282" t="str">
            <v>=</v>
          </cell>
          <cell r="AR282" t="str">
            <v>=</v>
          </cell>
          <cell r="AS282" t="str">
            <v>=</v>
          </cell>
          <cell r="AT282" t="str">
            <v>=</v>
          </cell>
          <cell r="AU282" t="str">
            <v>=</v>
          </cell>
          <cell r="AV282" t="str">
            <v>=</v>
          </cell>
          <cell r="AW282" t="str">
            <v>=</v>
          </cell>
          <cell r="AX282" t="str">
            <v>=</v>
          </cell>
          <cell r="AY282" t="str">
            <v>=</v>
          </cell>
          <cell r="AZ282" t="str">
            <v>=</v>
          </cell>
          <cell r="BA282" t="str">
            <v>=</v>
          </cell>
          <cell r="BB282" t="str">
            <v>=</v>
          </cell>
          <cell r="BC282" t="str">
            <v>=</v>
          </cell>
          <cell r="BD282" t="str">
            <v>=</v>
          </cell>
          <cell r="BE282" t="str">
            <v>=</v>
          </cell>
          <cell r="BF282" t="str">
            <v>=</v>
          </cell>
          <cell r="BG282" t="str">
            <v>=</v>
          </cell>
          <cell r="BH282" t="str">
            <v>=</v>
          </cell>
          <cell r="BI282" t="str">
            <v>=</v>
          </cell>
          <cell r="BJ282" t="str">
            <v>=</v>
          </cell>
          <cell r="BK282" t="str">
            <v>=</v>
          </cell>
          <cell r="BL282" t="str">
            <v>=</v>
          </cell>
          <cell r="BM282" t="str">
            <v>=</v>
          </cell>
          <cell r="BN282" t="str">
            <v>=</v>
          </cell>
          <cell r="BO282" t="str">
            <v>=</v>
          </cell>
          <cell r="BP282" t="str">
            <v>=</v>
          </cell>
          <cell r="BQ282" t="str">
            <v>=</v>
          </cell>
          <cell r="BR282" t="str">
            <v>=</v>
          </cell>
          <cell r="BS282" t="str">
            <v>=</v>
          </cell>
          <cell r="BT282" t="str">
            <v>=</v>
          </cell>
          <cell r="BU282" t="str">
            <v>=</v>
          </cell>
          <cell r="BV282" t="str">
            <v>=</v>
          </cell>
          <cell r="BW282" t="str">
            <v>=</v>
          </cell>
          <cell r="BX282" t="str">
            <v>=</v>
          </cell>
          <cell r="BY282" t="str">
            <v>=</v>
          </cell>
          <cell r="BZ282" t="str">
            <v>=</v>
          </cell>
          <cell r="CA282" t="str">
            <v>=</v>
          </cell>
          <cell r="CB282" t="str">
            <v>=</v>
          </cell>
          <cell r="CC282" t="str">
            <v>=</v>
          </cell>
          <cell r="CD282" t="str">
            <v>=</v>
          </cell>
          <cell r="CE282" t="str">
            <v>=</v>
          </cell>
          <cell r="CF282" t="str">
            <v>=</v>
          </cell>
          <cell r="CG282" t="str">
            <v>=</v>
          </cell>
          <cell r="CH282" t="str">
            <v>=</v>
          </cell>
          <cell r="CI282" t="str">
            <v>=</v>
          </cell>
          <cell r="CJ282" t="str">
            <v>=</v>
          </cell>
          <cell r="CK282" t="str">
            <v>=</v>
          </cell>
          <cell r="CL282" t="str">
            <v>=</v>
          </cell>
          <cell r="CM282" t="str">
            <v>=</v>
          </cell>
          <cell r="CN282" t="str">
            <v>=</v>
          </cell>
          <cell r="CO282" t="str">
            <v>=</v>
          </cell>
          <cell r="CP282" t="str">
            <v>=</v>
          </cell>
          <cell r="CQ282" t="str">
            <v>=</v>
          </cell>
          <cell r="CR282" t="str">
            <v>=</v>
          </cell>
          <cell r="CS282" t="str">
            <v>=</v>
          </cell>
          <cell r="CT282" t="str">
            <v>=</v>
          </cell>
          <cell r="CU282" t="str">
            <v>=</v>
          </cell>
          <cell r="CV282" t="str">
            <v>=</v>
          </cell>
          <cell r="CW282" t="str">
            <v>=</v>
          </cell>
          <cell r="CX282" t="str">
            <v>=</v>
          </cell>
          <cell r="CY282" t="str">
            <v>=</v>
          </cell>
          <cell r="CZ282" t="str">
            <v>=</v>
          </cell>
          <cell r="DA282" t="str">
            <v>=</v>
          </cell>
          <cell r="DB282" t="str">
            <v>=</v>
          </cell>
          <cell r="DC282" t="str">
            <v>=</v>
          </cell>
          <cell r="DD282" t="str">
            <v>=</v>
          </cell>
          <cell r="DE282" t="str">
            <v>=</v>
          </cell>
          <cell r="DF282" t="str">
            <v>=</v>
          </cell>
          <cell r="DG282" t="str">
            <v>=</v>
          </cell>
          <cell r="DH282" t="str">
            <v>=</v>
          </cell>
          <cell r="DI282" t="str">
            <v>=</v>
          </cell>
          <cell r="DJ282" t="str">
            <v>=</v>
          </cell>
          <cell r="DK282" t="str">
            <v>=</v>
          </cell>
          <cell r="DL282" t="str">
            <v>=</v>
          </cell>
          <cell r="DM282" t="str">
            <v>=</v>
          </cell>
          <cell r="DN282" t="str">
            <v>=</v>
          </cell>
          <cell r="DO282" t="str">
            <v>=</v>
          </cell>
          <cell r="DP282" t="str">
            <v>=</v>
          </cell>
          <cell r="DQ282" t="str">
            <v>=</v>
          </cell>
          <cell r="DR282" t="str">
            <v>=</v>
          </cell>
          <cell r="DS282" t="str">
            <v>=</v>
          </cell>
          <cell r="DT282" t="str">
            <v>=</v>
          </cell>
          <cell r="DU282" t="str">
            <v>=</v>
          </cell>
          <cell r="DV282" t="str">
            <v>=</v>
          </cell>
          <cell r="DW282" t="str">
            <v>=</v>
          </cell>
          <cell r="DX282" t="str">
            <v>=</v>
          </cell>
          <cell r="DY282" t="str">
            <v>=</v>
          </cell>
          <cell r="DZ282" t="str">
            <v>=</v>
          </cell>
          <cell r="EA282" t="str">
            <v>=</v>
          </cell>
          <cell r="EB282" t="str">
            <v>=</v>
          </cell>
          <cell r="EC282" t="str">
            <v>=</v>
          </cell>
          <cell r="ED282" t="str">
            <v>=</v>
          </cell>
        </row>
        <row r="283">
          <cell r="F283">
            <v>-60880.003498852253</v>
          </cell>
          <cell r="G283">
            <v>-48580.100845456123</v>
          </cell>
          <cell r="H283">
            <v>-56317.186652138829</v>
          </cell>
          <cell r="I283">
            <v>-48198.584763064981</v>
          </cell>
          <cell r="J283">
            <v>-45055.14532443881</v>
          </cell>
          <cell r="K283">
            <v>-69899.384651139379</v>
          </cell>
          <cell r="L283">
            <v>-151620.24389201403</v>
          </cell>
          <cell r="M283">
            <v>-182651.37665379047</v>
          </cell>
          <cell r="N283">
            <v>-94052.36513197422</v>
          </cell>
          <cell r="O283">
            <v>-67921.482354804873</v>
          </cell>
          <cell r="P283">
            <v>-71494.243511497974</v>
          </cell>
          <cell r="Q283">
            <v>-76171.768358588219</v>
          </cell>
          <cell r="R283">
            <v>171544.56033730507</v>
          </cell>
          <cell r="S283">
            <v>14870.787125959992</v>
          </cell>
          <cell r="T283">
            <v>33928.827614277601</v>
          </cell>
          <cell r="U283">
            <v>41508.445697650313</v>
          </cell>
          <cell r="V283">
            <v>38809.484129846096</v>
          </cell>
          <cell r="W283">
            <v>17270.848747089505</v>
          </cell>
          <cell r="X283">
            <v>15931.699762001634</v>
          </cell>
          <cell r="Y283">
            <v>2554.9618455469608</v>
          </cell>
          <cell r="Z283">
            <v>-38862.780087500811</v>
          </cell>
          <cell r="AA283">
            <v>-7779.3185742199421</v>
          </cell>
          <cell r="AB283">
            <v>1616.6771546453238</v>
          </cell>
          <cell r="AC283">
            <v>22039.320556357503</v>
          </cell>
          <cell r="AD283">
            <v>29655.606365054846</v>
          </cell>
          <cell r="AE283">
            <v>180600.5139477253</v>
          </cell>
          <cell r="AF283">
            <v>14526.745292618871</v>
          </cell>
          <cell r="AG283">
            <v>36733.97758255899</v>
          </cell>
          <cell r="AH283">
            <v>44190.310444951057</v>
          </cell>
          <cell r="AI283">
            <v>45324.385352447629</v>
          </cell>
          <cell r="AJ283">
            <v>17829.737640202045</v>
          </cell>
          <cell r="AK283">
            <v>15897.795654296875</v>
          </cell>
          <cell r="AL283">
            <v>-1633.0387818217278</v>
          </cell>
          <cell r="AM283">
            <v>-42733.664319217205</v>
          </cell>
          <cell r="AN283">
            <v>-6648.6629155278206</v>
          </cell>
          <cell r="AO283">
            <v>2719.8768155276775</v>
          </cell>
          <cell r="AP283">
            <v>23490.071498170495</v>
          </cell>
          <cell r="AQ283">
            <v>30902.97968390584</v>
          </cell>
          <cell r="AR283">
            <v>199444.96025109291</v>
          </cell>
          <cell r="AS283">
            <v>15311.382110849023</v>
          </cell>
          <cell r="AT283">
            <v>38774.60468403995</v>
          </cell>
          <cell r="AU283">
            <v>45165.63327229023</v>
          </cell>
          <cell r="AV283">
            <v>45718.687279641628</v>
          </cell>
          <cell r="AW283">
            <v>21021.547757074237</v>
          </cell>
          <cell r="AX283">
            <v>19953.689652919769</v>
          </cell>
          <cell r="AY283">
            <v>-7590.1747294962406</v>
          </cell>
          <cell r="AZ283">
            <v>-36183.762585133314</v>
          </cell>
          <cell r="BA283">
            <v>-7288.2137703299522</v>
          </cell>
          <cell r="BB283">
            <v>2911.6148041635752</v>
          </cell>
          <cell r="BC283">
            <v>29026.535799652338</v>
          </cell>
          <cell r="BD283">
            <v>32623.415975481272</v>
          </cell>
          <cell r="BE283">
            <v>92099.304504394531</v>
          </cell>
          <cell r="BF283">
            <v>16994.378615617752</v>
          </cell>
          <cell r="BG283">
            <v>34898.272702798247</v>
          </cell>
          <cell r="BH283">
            <v>26458.118084639311</v>
          </cell>
          <cell r="BI283">
            <v>38592.215559661388</v>
          </cell>
          <cell r="BJ283">
            <v>16678.650410875678</v>
          </cell>
          <cell r="BK283">
            <v>10840.424109116197</v>
          </cell>
          <cell r="BL283">
            <v>-6971.4353625178337</v>
          </cell>
          <cell r="BM283">
            <v>-51134.248846203089</v>
          </cell>
          <cell r="BN283">
            <v>-16805.06047552824</v>
          </cell>
          <cell r="BO283">
            <v>-11341.419925659895</v>
          </cell>
          <cell r="BP283">
            <v>11905.211221337318</v>
          </cell>
          <cell r="BQ283">
            <v>21984.198410362005</v>
          </cell>
          <cell r="BR283">
            <v>93907.760470628738</v>
          </cell>
          <cell r="BS283">
            <v>17260.993218898773</v>
          </cell>
          <cell r="BT283">
            <v>37161.673428148031</v>
          </cell>
          <cell r="BU283">
            <v>30555.740210622549</v>
          </cell>
          <cell r="BV283">
            <v>40201.461253017187</v>
          </cell>
          <cell r="BW283">
            <v>17027.602029085159</v>
          </cell>
          <cell r="BX283">
            <v>11641.808548912406</v>
          </cell>
          <cell r="BY283">
            <v>-7901.0989211201668</v>
          </cell>
          <cell r="BZ283">
            <v>-56361.490602374077</v>
          </cell>
          <cell r="CA283">
            <v>-18619.129320189357</v>
          </cell>
          <cell r="CB283">
            <v>-13171.51129449904</v>
          </cell>
          <cell r="CC283">
            <v>11761.350867643952</v>
          </cell>
          <cell r="CD283">
            <v>24350.361052930355</v>
          </cell>
          <cell r="CE283">
            <v>78983.485733032227</v>
          </cell>
          <cell r="CF283">
            <v>16772.115893006325</v>
          </cell>
          <cell r="CG283">
            <v>34462.702551215887</v>
          </cell>
          <cell r="CH283">
            <v>31274.27396927774</v>
          </cell>
          <cell r="CI283">
            <v>40622.837118506432</v>
          </cell>
          <cell r="CJ283">
            <v>19564.137328073382</v>
          </cell>
          <cell r="CK283">
            <v>10210.924941346049</v>
          </cell>
          <cell r="CL283">
            <v>-11097.018414407969</v>
          </cell>
          <cell r="CM283">
            <v>-65330.749054551125</v>
          </cell>
          <cell r="CN283">
            <v>-20530.802558243275</v>
          </cell>
          <cell r="CO283">
            <v>-12652.425468280911</v>
          </cell>
          <cell r="CP283">
            <v>12312.619172185659</v>
          </cell>
          <cell r="CQ283">
            <v>23374.870254635811</v>
          </cell>
          <cell r="CR283">
            <v>85080.62841129303</v>
          </cell>
          <cell r="CS283">
            <v>15828.901418745518</v>
          </cell>
          <cell r="CT283">
            <v>38198.817383617163</v>
          </cell>
          <cell r="CU283">
            <v>32061.031954064965</v>
          </cell>
          <cell r="CV283">
            <v>41537.57218657434</v>
          </cell>
          <cell r="CW283">
            <v>20783.642489358783</v>
          </cell>
          <cell r="CX283">
            <v>9321.982263058424</v>
          </cell>
          <cell r="CY283">
            <v>-5450.2376799285412</v>
          </cell>
          <cell r="CZ283">
            <v>-69571.210030287504</v>
          </cell>
          <cell r="DA283">
            <v>-18595.092876464128</v>
          </cell>
          <cell r="DB283">
            <v>-13811.240667283535</v>
          </cell>
          <cell r="DC283">
            <v>10219.671960696578</v>
          </cell>
          <cell r="DD283">
            <v>24556.790009468794</v>
          </cell>
          <cell r="DE283" t="e">
            <v>#N/A</v>
          </cell>
          <cell r="DF283" t="e">
            <v>#N/A</v>
          </cell>
          <cell r="DG283" t="e">
            <v>#N/A</v>
          </cell>
          <cell r="DH283" t="e">
            <v>#N/A</v>
          </cell>
          <cell r="DI283" t="e">
            <v>#N/A</v>
          </cell>
          <cell r="DJ283" t="e">
            <v>#N/A</v>
          </cell>
          <cell r="DK283" t="e">
            <v>#N/A</v>
          </cell>
          <cell r="DL283" t="e">
            <v>#N/A</v>
          </cell>
          <cell r="DM283" t="e">
            <v>#N/A</v>
          </cell>
          <cell r="DN283" t="e">
            <v>#N/A</v>
          </cell>
          <cell r="DO283" t="e">
            <v>#N/A</v>
          </cell>
          <cell r="DP283" t="e">
            <v>#N/A</v>
          </cell>
          <cell r="DQ283" t="e">
            <v>#N/A</v>
          </cell>
          <cell r="DR283" t="e">
            <v>#N/A</v>
          </cell>
          <cell r="DS283" t="e">
            <v>#N/A</v>
          </cell>
          <cell r="DT283" t="e">
            <v>#N/A</v>
          </cell>
          <cell r="DU283" t="e">
            <v>#N/A</v>
          </cell>
          <cell r="DV283" t="e">
            <v>#N/A</v>
          </cell>
          <cell r="DW283" t="e">
            <v>#N/A</v>
          </cell>
          <cell r="DX283" t="e">
            <v>#N/A</v>
          </cell>
          <cell r="DY283" t="e">
            <v>#N/A</v>
          </cell>
          <cell r="DZ283" t="e">
            <v>#N/A</v>
          </cell>
          <cell r="EA283" t="e">
            <v>#N/A</v>
          </cell>
          <cell r="EB283" t="e">
            <v>#N/A</v>
          </cell>
          <cell r="EC283" t="e">
            <v>#N/A</v>
          </cell>
          <cell r="ED283" t="e">
            <v>#N/A</v>
          </cell>
        </row>
        <row r="284">
          <cell r="F284" t="str">
            <v>=</v>
          </cell>
          <cell r="G284" t="str">
            <v>=</v>
          </cell>
          <cell r="H284" t="str">
            <v>=</v>
          </cell>
          <cell r="I284" t="str">
            <v>=</v>
          </cell>
          <cell r="J284" t="str">
            <v>=</v>
          </cell>
          <cell r="K284" t="str">
            <v>=</v>
          </cell>
          <cell r="L284" t="str">
            <v>=</v>
          </cell>
          <cell r="M284" t="str">
            <v>=</v>
          </cell>
          <cell r="N284" t="str">
            <v>=</v>
          </cell>
          <cell r="O284" t="str">
            <v>=</v>
          </cell>
          <cell r="P284" t="str">
            <v>=</v>
          </cell>
          <cell r="Q284" t="str">
            <v>=</v>
          </cell>
          <cell r="R284" t="str">
            <v>=</v>
          </cell>
          <cell r="S284" t="str">
            <v>=</v>
          </cell>
          <cell r="T284" t="str">
            <v>=</v>
          </cell>
          <cell r="U284" t="str">
            <v>=</v>
          </cell>
          <cell r="V284" t="str">
            <v>=</v>
          </cell>
          <cell r="W284" t="str">
            <v>=</v>
          </cell>
          <cell r="X284" t="str">
            <v>=</v>
          </cell>
          <cell r="Y284" t="str">
            <v>=</v>
          </cell>
          <cell r="Z284" t="str">
            <v>=</v>
          </cell>
          <cell r="AA284" t="str">
            <v>=</v>
          </cell>
          <cell r="AB284" t="str">
            <v>=</v>
          </cell>
          <cell r="AC284" t="str">
            <v>=</v>
          </cell>
          <cell r="AD284" t="str">
            <v>=</v>
          </cell>
          <cell r="AE284" t="str">
            <v>=</v>
          </cell>
          <cell r="AF284" t="str">
            <v>=</v>
          </cell>
          <cell r="AG284" t="str">
            <v>=</v>
          </cell>
          <cell r="AH284" t="str">
            <v>=</v>
          </cell>
          <cell r="AI284" t="str">
            <v>=</v>
          </cell>
          <cell r="AJ284" t="str">
            <v>=</v>
          </cell>
          <cell r="AK284" t="str">
            <v>=</v>
          </cell>
          <cell r="AL284" t="str">
            <v>=</v>
          </cell>
          <cell r="AM284" t="str">
            <v>=</v>
          </cell>
          <cell r="AN284" t="str">
            <v>=</v>
          </cell>
          <cell r="AO284" t="str">
            <v>=</v>
          </cell>
          <cell r="AP284" t="str">
            <v>=</v>
          </cell>
          <cell r="AQ284" t="str">
            <v>=</v>
          </cell>
          <cell r="AR284" t="str">
            <v>=</v>
          </cell>
          <cell r="AS284" t="str">
            <v>=</v>
          </cell>
          <cell r="AT284" t="str">
            <v>=</v>
          </cell>
          <cell r="AU284" t="str">
            <v>=</v>
          </cell>
          <cell r="AV284" t="str">
            <v>=</v>
          </cell>
          <cell r="AW284" t="str">
            <v>=</v>
          </cell>
          <cell r="AX284" t="str">
            <v>=</v>
          </cell>
          <cell r="AY284" t="str">
            <v>=</v>
          </cell>
          <cell r="AZ284" t="str">
            <v>=</v>
          </cell>
          <cell r="BA284" t="str">
            <v>=</v>
          </cell>
          <cell r="BB284" t="str">
            <v>=</v>
          </cell>
          <cell r="BC284" t="str">
            <v>=</v>
          </cell>
          <cell r="BD284" t="str">
            <v>=</v>
          </cell>
          <cell r="BE284" t="str">
            <v>=</v>
          </cell>
          <cell r="BF284" t="str">
            <v>=</v>
          </cell>
          <cell r="BG284" t="str">
            <v>=</v>
          </cell>
          <cell r="BH284" t="str">
            <v>=</v>
          </cell>
          <cell r="BI284" t="str">
            <v>=</v>
          </cell>
          <cell r="BJ284" t="str">
            <v>=</v>
          </cell>
          <cell r="BK284" t="str">
            <v>=</v>
          </cell>
          <cell r="BL284" t="str">
            <v>=</v>
          </cell>
          <cell r="BM284" t="str">
            <v>=</v>
          </cell>
          <cell r="BN284" t="str">
            <v>=</v>
          </cell>
          <cell r="BO284" t="str">
            <v>=</v>
          </cell>
          <cell r="BP284" t="str">
            <v>=</v>
          </cell>
          <cell r="BQ284" t="str">
            <v>=</v>
          </cell>
          <cell r="BR284" t="str">
            <v>=</v>
          </cell>
          <cell r="BS284" t="str">
            <v>=</v>
          </cell>
          <cell r="BT284" t="str">
            <v>=</v>
          </cell>
          <cell r="BU284" t="str">
            <v>=</v>
          </cell>
          <cell r="BV284" t="str">
            <v>=</v>
          </cell>
          <cell r="BW284" t="str">
            <v>=</v>
          </cell>
          <cell r="BX284" t="str">
            <v>=</v>
          </cell>
          <cell r="BY284" t="str">
            <v>=</v>
          </cell>
          <cell r="BZ284" t="str">
            <v>=</v>
          </cell>
          <cell r="CA284" t="str">
            <v>=</v>
          </cell>
          <cell r="CB284" t="str">
            <v>=</v>
          </cell>
          <cell r="CC284" t="str">
            <v>=</v>
          </cell>
          <cell r="CD284" t="str">
            <v>=</v>
          </cell>
          <cell r="CE284" t="str">
            <v>=</v>
          </cell>
          <cell r="CF284" t="str">
            <v>=</v>
          </cell>
          <cell r="CG284" t="str">
            <v>=</v>
          </cell>
          <cell r="CH284" t="str">
            <v>=</v>
          </cell>
          <cell r="CI284" t="str">
            <v>=</v>
          </cell>
          <cell r="CJ284" t="str">
            <v>=</v>
          </cell>
          <cell r="CK284" t="str">
            <v>=</v>
          </cell>
          <cell r="CL284" t="str">
            <v>=</v>
          </cell>
          <cell r="CM284" t="str">
            <v>=</v>
          </cell>
          <cell r="CN284" t="str">
            <v>=</v>
          </cell>
          <cell r="CO284" t="str">
            <v>=</v>
          </cell>
          <cell r="CP284" t="str">
            <v>=</v>
          </cell>
          <cell r="CQ284" t="str">
            <v>=</v>
          </cell>
          <cell r="CR284" t="str">
            <v>=</v>
          </cell>
          <cell r="CS284" t="str">
            <v>=</v>
          </cell>
          <cell r="CT284" t="str">
            <v>=</v>
          </cell>
          <cell r="CU284" t="str">
            <v>=</v>
          </cell>
          <cell r="CV284" t="str">
            <v>=</v>
          </cell>
          <cell r="CW284" t="str">
            <v>=</v>
          </cell>
          <cell r="CX284" t="str">
            <v>=</v>
          </cell>
          <cell r="CY284" t="str">
            <v>=</v>
          </cell>
          <cell r="CZ284" t="str">
            <v>=</v>
          </cell>
          <cell r="DA284" t="str">
            <v>=</v>
          </cell>
          <cell r="DB284" t="str">
            <v>=</v>
          </cell>
          <cell r="DC284" t="str">
            <v>=</v>
          </cell>
          <cell r="DD284" t="str">
            <v>=</v>
          </cell>
          <cell r="DE284" t="str">
            <v>=</v>
          </cell>
          <cell r="DF284" t="str">
            <v>=</v>
          </cell>
          <cell r="DG284" t="str">
            <v>=</v>
          </cell>
          <cell r="DH284" t="str">
            <v>=</v>
          </cell>
          <cell r="DI284" t="str">
            <v>=</v>
          </cell>
          <cell r="DJ284" t="str">
            <v>=</v>
          </cell>
          <cell r="DK284" t="str">
            <v>=</v>
          </cell>
          <cell r="DL284" t="str">
            <v>=</v>
          </cell>
          <cell r="DM284" t="str">
            <v>=</v>
          </cell>
          <cell r="DN284" t="str">
            <v>=</v>
          </cell>
          <cell r="DO284" t="str">
            <v>=</v>
          </cell>
          <cell r="DP284" t="str">
            <v>=</v>
          </cell>
          <cell r="DQ284" t="str">
            <v>=</v>
          </cell>
          <cell r="DR284" t="str">
            <v>=</v>
          </cell>
          <cell r="DS284" t="str">
            <v>=</v>
          </cell>
          <cell r="DT284" t="str">
            <v>=</v>
          </cell>
          <cell r="DU284" t="str">
            <v>=</v>
          </cell>
          <cell r="DV284" t="str">
            <v>=</v>
          </cell>
          <cell r="DW284" t="str">
            <v>=</v>
          </cell>
          <cell r="DX284" t="str">
            <v>=</v>
          </cell>
          <cell r="DY284" t="str">
            <v>=</v>
          </cell>
          <cell r="DZ284" t="str">
            <v>=</v>
          </cell>
          <cell r="EA284" t="str">
            <v>=</v>
          </cell>
          <cell r="EB284" t="str">
            <v>=</v>
          </cell>
          <cell r="EC284" t="str">
            <v>=</v>
          </cell>
          <cell r="ED284" t="str">
            <v>=</v>
          </cell>
        </row>
        <row r="285">
          <cell r="F285">
            <v>-1.120365100367593E-2</v>
          </cell>
          <cell r="G285">
            <v>-1.0247417800915315E-2</v>
          </cell>
          <cell r="H285">
            <v>-1.1498789742368842E-2</v>
          </cell>
          <cell r="I285">
            <v>-1.0396044608803834E-2</v>
          </cell>
          <cell r="J285">
            <v>-9.3831436654348011E-3</v>
          </cell>
          <cell r="K285">
            <v>-1.3805394483973998E-2</v>
          </cell>
          <cell r="L285">
            <v>-2.5978994769218389E-2</v>
          </cell>
          <cell r="M285">
            <v>-3.2824123426451024E-2</v>
          </cell>
          <cell r="N285">
            <v>-1.9440205067503769E-2</v>
          </cell>
          <cell r="O285">
            <v>-1.4303544069257157E-2</v>
          </cell>
          <cell r="P285">
            <v>-1.4507474752917915E-2</v>
          </cell>
          <cell r="Q285">
            <v>-1.3932101497367455E-2</v>
          </cell>
          <cell r="R285">
            <v>2.8074844727541404E-3</v>
          </cell>
          <cell r="S285">
            <v>2.7324292651407234E-3</v>
          </cell>
          <cell r="T285">
            <v>7.147767715817821E-3</v>
          </cell>
          <cell r="U285">
            <v>8.4585104749130835E-3</v>
          </cell>
          <cell r="V285">
            <v>8.3662965037945014E-3</v>
          </cell>
          <cell r="W285">
            <v>3.5888762828015786E-3</v>
          </cell>
          <cell r="X285">
            <v>3.1171156700935398E-3</v>
          </cell>
          <cell r="Y285">
            <v>4.3682133389921773E-4</v>
          </cell>
          <cell r="Z285">
            <v>-6.9651981166671817E-3</v>
          </cell>
          <cell r="AA285">
            <v>-1.6059056043644659E-3</v>
          </cell>
          <cell r="AB285">
            <v>3.4001231706426438E-4</v>
          </cell>
          <cell r="AC285">
            <v>4.4627831948744756E-3</v>
          </cell>
          <cell r="AD285">
            <v>5.41353386409682E-3</v>
          </cell>
          <cell r="AE285">
            <v>2.9531133771882878E-3</v>
          </cell>
          <cell r="AF285">
            <v>2.6632158292940744E-3</v>
          </cell>
          <cell r="AG285">
            <v>7.7174148575203105E-3</v>
          </cell>
          <cell r="AH285">
            <v>8.9910643853556849E-3</v>
          </cell>
          <cell r="AI285">
            <v>9.754515848175771E-3</v>
          </cell>
          <cell r="AJ285">
            <v>3.7053710089551828E-3</v>
          </cell>
          <cell r="AK285">
            <v>3.1275478835226522E-3</v>
          </cell>
          <cell r="AL285">
            <v>-2.7871015367253449E-4</v>
          </cell>
          <cell r="AM285">
            <v>-7.6445451343829518E-3</v>
          </cell>
          <cell r="AN285">
            <v>-1.3719277185373357E-3</v>
          </cell>
          <cell r="AO285">
            <v>5.7154026007921743E-4</v>
          </cell>
          <cell r="AP285">
            <v>4.7529853393974975E-3</v>
          </cell>
          <cell r="AQ285">
            <v>5.6305310265898356E-3</v>
          </cell>
          <cell r="AR285">
            <v>3.2455743760699818E-3</v>
          </cell>
          <cell r="AS285">
            <v>2.7985099704004313E-3</v>
          </cell>
          <cell r="AT285">
            <v>7.8863912634723476E-3</v>
          </cell>
          <cell r="AU285">
            <v>9.1769758213899877E-3</v>
          </cell>
          <cell r="AV285">
            <v>9.8271237920855015E-3</v>
          </cell>
          <cell r="AW285">
            <v>4.3558248329347293E-3</v>
          </cell>
          <cell r="AX285">
            <v>3.9193286922838411E-3</v>
          </cell>
          <cell r="AY285">
            <v>-1.2910157051564397E-3</v>
          </cell>
          <cell r="AZ285">
            <v>-6.4560259347246074E-3</v>
          </cell>
          <cell r="BA285">
            <v>-1.5005213950907148E-3</v>
          </cell>
          <cell r="BB285">
            <v>6.1018275843593983E-4</v>
          </cell>
          <cell r="BC285">
            <v>5.8599172955275947E-3</v>
          </cell>
          <cell r="BD285">
            <v>5.9248050980009737E-3</v>
          </cell>
          <cell r="BE285">
            <v>1.49709582578339E-3</v>
          </cell>
          <cell r="BF285">
            <v>3.094502246803188E-3</v>
          </cell>
          <cell r="BG285">
            <v>7.2962104154221663E-3</v>
          </cell>
          <cell r="BH285">
            <v>5.3631954447403984E-3</v>
          </cell>
          <cell r="BI285">
            <v>8.2734001913458144E-3</v>
          </cell>
          <cell r="BJ285">
            <v>3.4533182256488715E-3</v>
          </cell>
          <cell r="BK285">
            <v>2.1077490144350008E-3</v>
          </cell>
          <cell r="BL285">
            <v>-1.181373286193832E-3</v>
          </cell>
          <cell r="BM285">
            <v>-9.0962703650632193E-3</v>
          </cell>
          <cell r="BN285">
            <v>-3.4510958024966953E-3</v>
          </cell>
          <cell r="BO285">
            <v>-2.3713292070297598E-3</v>
          </cell>
          <cell r="BP285">
            <v>2.3948242362088479E-3</v>
          </cell>
          <cell r="BQ285">
            <v>3.9776030492681969E-3</v>
          </cell>
          <cell r="BR285">
            <v>1.5211955732397087E-3</v>
          </cell>
          <cell r="BS285">
            <v>3.1295465375862364E-3</v>
          </cell>
          <cell r="BT285">
            <v>7.7436685630480895E-3</v>
          </cell>
          <cell r="BU285">
            <v>6.1709504460019104E-3</v>
          </cell>
          <cell r="BV285">
            <v>8.5851610742473383E-3</v>
          </cell>
          <cell r="BW285">
            <v>3.5138903573574964E-3</v>
          </cell>
          <cell r="BX285">
            <v>2.2711772171817302E-3</v>
          </cell>
          <cell r="BY285">
            <v>-1.3330429177429437E-3</v>
          </cell>
          <cell r="BZ285">
            <v>-9.982445165910292E-3</v>
          </cell>
          <cell r="CA285">
            <v>-3.8067895384870098E-3</v>
          </cell>
          <cell r="CB285">
            <v>-2.745407588378157E-3</v>
          </cell>
          <cell r="CC285">
            <v>2.3545537263771621E-3</v>
          </cell>
          <cell r="CD285">
            <v>4.3831229011743744E-3</v>
          </cell>
          <cell r="CE285">
            <v>1.2739586580501339E-3</v>
          </cell>
          <cell r="CF285">
            <v>3.0261181537269977E-3</v>
          </cell>
          <cell r="CG285">
            <v>7.1519387262775069E-3</v>
          </cell>
          <cell r="CH285">
            <v>6.2913935474675498E-3</v>
          </cell>
          <cell r="CI285">
            <v>8.6453952809009138E-3</v>
          </cell>
          <cell r="CJ285">
            <v>4.0256351777614441E-3</v>
          </cell>
          <cell r="CK285">
            <v>1.9836744694003983E-3</v>
          </cell>
          <cell r="CL285">
            <v>-1.8632866776684409E-3</v>
          </cell>
          <cell r="CM285">
            <v>-1.1519259806149762E-2</v>
          </cell>
          <cell r="CN285">
            <v>-4.1791989499593285E-3</v>
          </cell>
          <cell r="CO285">
            <v>-2.6277130257206238E-3</v>
          </cell>
          <cell r="CP285">
            <v>2.4516017576097227E-3</v>
          </cell>
          <cell r="CQ285">
            <v>4.1865594597823019E-3</v>
          </cell>
          <cell r="CR285">
            <v>1.3614649911168897E-3</v>
          </cell>
          <cell r="CS285">
            <v>2.8416097534531559E-3</v>
          </cell>
          <cell r="CT285">
            <v>7.664540887592608E-3</v>
          </cell>
          <cell r="CU285">
            <v>6.412527962179837E-3</v>
          </cell>
          <cell r="CV285">
            <v>8.8153604345251324E-3</v>
          </cell>
          <cell r="CW285">
            <v>4.25214559399123E-3</v>
          </cell>
          <cell r="CX285">
            <v>1.7900409643658577E-3</v>
          </cell>
          <cell r="CY285">
            <v>-9.1066472077727667E-4</v>
          </cell>
          <cell r="CZ285">
            <v>-1.2188732082037745E-2</v>
          </cell>
          <cell r="DA285">
            <v>-3.7701724669254588E-3</v>
          </cell>
          <cell r="DB285">
            <v>-2.8547110542689325E-3</v>
          </cell>
          <cell r="DC285">
            <v>2.0213404693194548E-3</v>
          </cell>
          <cell r="DD285">
            <v>4.3759934557172642E-3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29.509136052645424</v>
          </cell>
          <cell r="G286">
            <v>28.156990746962101</v>
          </cell>
          <cell r="H286">
            <v>26.708077629984935</v>
          </cell>
          <cell r="I286">
            <v>26.578685012967128</v>
          </cell>
          <cell r="J286">
            <v>25.188202491384331</v>
          </cell>
          <cell r="K286">
            <v>31.178914416088006</v>
          </cell>
          <cell r="L286">
            <v>58.825678050792078</v>
          </cell>
          <cell r="M286">
            <v>67.954200238773765</v>
          </cell>
          <cell r="N286">
            <v>35.747899129975494</v>
          </cell>
          <cell r="O286">
            <v>26.877881772668765</v>
          </cell>
          <cell r="P286">
            <v>28.412109505310504</v>
          </cell>
          <cell r="Q286">
            <v>30.719377463537757</v>
          </cell>
          <cell r="R286">
            <v>-6.3159899330239018</v>
          </cell>
          <cell r="S286">
            <v>-7.2080166769069658</v>
          </cell>
          <cell r="T286">
            <v>-19.665123549858638</v>
          </cell>
          <cell r="U286">
            <v>-19.685123776522236</v>
          </cell>
          <cell r="V286">
            <v>-21.4011481721633</v>
          </cell>
          <cell r="W286">
            <v>-9.6553153320714618</v>
          </cell>
          <cell r="X286">
            <v>-7.1064016637829113</v>
          </cell>
          <cell r="Y286">
            <v>-0.99127503755532054</v>
          </cell>
          <cell r="Z286">
            <v>14.458632550616777</v>
          </cell>
          <cell r="AA286">
            <v>2.9568027906681298</v>
          </cell>
          <cell r="AB286">
            <v>-0.639751311671095</v>
          </cell>
          <cell r="AC286">
            <v>-8.758517585673383</v>
          </cell>
          <cell r="AD286">
            <v>-11.959834797973402</v>
          </cell>
          <cell r="AE286">
            <v>-6.6494153224672017</v>
          </cell>
          <cell r="AF286">
            <v>-7.0412562188847163</v>
          </cell>
          <cell r="AG286">
            <v>-21.290986409880425</v>
          </cell>
          <cell r="AH286">
            <v>-20.956981554263479</v>
          </cell>
          <cell r="AI286">
            <v>-24.993733065212126</v>
          </cell>
          <cell r="AJ286">
            <v>-9.9677636997003738</v>
          </cell>
          <cell r="AK286">
            <v>-7.0912785939911478</v>
          </cell>
          <cell r="AL286">
            <v>0.63358698784524548</v>
          </cell>
          <cell r="AM286">
            <v>15.898768655814367</v>
          </cell>
          <cell r="AN286">
            <v>2.527057463360872</v>
          </cell>
          <cell r="AO286">
            <v>-1.0763093641286554</v>
          </cell>
          <cell r="AP286">
            <v>-9.3350520393471825</v>
          </cell>
          <cell r="AQ286">
            <v>-12.462889048195613</v>
          </cell>
          <cell r="AR286">
            <v>-7.3364516738749099</v>
          </cell>
          <cell r="AS286">
            <v>-7.4215773964533884</v>
          </cell>
          <cell r="AT286">
            <v>-22.151220934068352</v>
          </cell>
          <cell r="AU286">
            <v>-21.419522375909473</v>
          </cell>
          <cell r="AV286">
            <v>-25.211167389776076</v>
          </cell>
          <cell r="AW286">
            <v>-11.752153894402896</v>
          </cell>
          <cell r="AX286">
            <v>-8.9004271651113207</v>
          </cell>
          <cell r="AY286">
            <v>2.9448387862019598</v>
          </cell>
          <cell r="AZ286">
            <v>13.461922341615006</v>
          </cell>
          <cell r="BA286">
            <v>2.7701411903237765</v>
          </cell>
          <cell r="BB286">
            <v>-1.1521839005965775</v>
          </cell>
          <cell r="BC286">
            <v>-11.535265962593277</v>
          </cell>
          <cell r="BD286">
            <v>-13.156725268382511</v>
          </cell>
          <cell r="BE286">
            <v>-3.390945646684894</v>
          </cell>
          <cell r="BF286">
            <v>-8.2373423435806252</v>
          </cell>
          <cell r="BG286">
            <v>-20.227013210689115</v>
          </cell>
          <cell r="BH286">
            <v>-12.547598943687962</v>
          </cell>
          <cell r="BI286">
            <v>-21.281337332933383</v>
          </cell>
          <cell r="BJ286">
            <v>-9.3242452289744051</v>
          </cell>
          <cell r="BK286">
            <v>-4.8354167525095884</v>
          </cell>
          <cell r="BL286">
            <v>2.704780058785945</v>
          </cell>
          <cell r="BM286">
            <v>19.024148893991164</v>
          </cell>
          <cell r="BN286">
            <v>6.3873524701835587</v>
          </cell>
          <cell r="BO286">
            <v>4.4880254866008826</v>
          </cell>
          <cell r="BP286">
            <v>-4.7311804180442625</v>
          </cell>
          <cell r="BQ286">
            <v>-8.8660261374261999</v>
          </cell>
          <cell r="BR286">
            <v>-3.4575300353393232</v>
          </cell>
          <cell r="BS286">
            <v>-8.3665730622022174</v>
          </cell>
          <cell r="BT286">
            <v>-21.538878607656525</v>
          </cell>
          <cell r="BU286">
            <v>-14.49087090638548</v>
          </cell>
          <cell r="BV286">
            <v>-22.168741695580852</v>
          </cell>
          <cell r="BW286">
            <v>-9.51932758762322</v>
          </cell>
          <cell r="BX286">
            <v>-5.1928776513071195</v>
          </cell>
          <cell r="BY286">
            <v>3.0654712685484364</v>
          </cell>
          <cell r="BZ286">
            <v>20.96890857499054</v>
          </cell>
          <cell r="CA286">
            <v>7.076852941360233</v>
          </cell>
          <cell r="CB286">
            <v>5.2122290484119915</v>
          </cell>
          <cell r="CC286">
            <v>-4.6740097155953126</v>
          </cell>
          <cell r="CD286">
            <v>-9.820277888744295</v>
          </cell>
          <cell r="CE286">
            <v>-2.9080426670718733</v>
          </cell>
          <cell r="CF286">
            <v>-8.1296094174303217</v>
          </cell>
          <cell r="CG286">
            <v>-19.974557070946364</v>
          </cell>
          <cell r="CH286">
            <v>-14.831631099618585</v>
          </cell>
          <cell r="CI286">
            <v>-22.401105704938391</v>
          </cell>
          <cell r="CJ286">
            <v>-10.937384599256115</v>
          </cell>
          <cell r="CK286">
            <v>-4.5546260019920997</v>
          </cell>
          <cell r="CL286">
            <v>4.3054252902706045</v>
          </cell>
          <cell r="CM286">
            <v>24.305860072530237</v>
          </cell>
          <cell r="CN286">
            <v>7.8034513845523081</v>
          </cell>
          <cell r="CO286">
            <v>5.006816460475858</v>
          </cell>
          <cell r="CP286">
            <v>-4.8930860309202924</v>
          </cell>
          <cell r="CQ286">
            <v>-9.4268713722519006</v>
          </cell>
          <cell r="CR286">
            <v>-3.1296349526031184</v>
          </cell>
          <cell r="CS286">
            <v>-7.672424091409253</v>
          </cell>
          <cell r="CT286">
            <v>-21.822284203271824</v>
          </cell>
          <cell r="CU286">
            <v>-15.204746210348459</v>
          </cell>
          <cell r="CV286">
            <v>-22.905528300830106</v>
          </cell>
          <cell r="CW286">
            <v>-11.619152302379765</v>
          </cell>
          <cell r="CX286">
            <v>-4.1581093827762521</v>
          </cell>
          <cell r="CY286">
            <v>2.1145852218000512</v>
          </cell>
          <cell r="CZ286">
            <v>25.883494687330256</v>
          </cell>
          <cell r="DA286">
            <v>7.0677170481317413</v>
          </cell>
          <cell r="DB286">
            <v>5.465382687762574</v>
          </cell>
          <cell r="DC286">
            <v>-4.0613401106756974</v>
          </cell>
          <cell r="DD286">
            <v>-9.903528798785608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4">
          <cell r="F324">
            <v>22.972999999998137</v>
          </cell>
          <cell r="G324">
            <v>36.019999999996799</v>
          </cell>
          <cell r="H324">
            <v>46.01299999999901</v>
          </cell>
          <cell r="I324">
            <v>27.796000000002095</v>
          </cell>
          <cell r="J324">
            <v>14.587399999999889</v>
          </cell>
          <cell r="K324">
            <v>23.529999999998836</v>
          </cell>
          <cell r="L324">
            <v>61.243999999991502</v>
          </cell>
          <cell r="M324">
            <v>31.396000000007916</v>
          </cell>
          <cell r="N324">
            <v>85.5</v>
          </cell>
          <cell r="O324">
            <v>41.82499999999709</v>
          </cell>
          <cell r="P324">
            <v>87.309999999997672</v>
          </cell>
          <cell r="Q324">
            <v>27.139999999999418</v>
          </cell>
          <cell r="R324">
            <v>-163.91570000001229</v>
          </cell>
          <cell r="S324">
            <v>-13.777000000001863</v>
          </cell>
          <cell r="T324">
            <v>-40.99199999999837</v>
          </cell>
          <cell r="U324">
            <v>-30.0879999999961</v>
          </cell>
          <cell r="V324">
            <v>-36.75</v>
          </cell>
          <cell r="W324">
            <v>-9.6186999999999898</v>
          </cell>
          <cell r="X324">
            <v>1.875</v>
          </cell>
          <cell r="Y324">
            <v>40.089999999996508</v>
          </cell>
          <cell r="Z324">
            <v>9.7700000000040745</v>
          </cell>
          <cell r="AA324">
            <v>-9.625</v>
          </cell>
          <cell r="AB324">
            <v>8.8150000000023283</v>
          </cell>
          <cell r="AC324">
            <v>-36.364999999990687</v>
          </cell>
          <cell r="AD324">
            <v>-47.25</v>
          </cell>
          <cell r="AE324">
            <v>-71.666599999996834</v>
          </cell>
          <cell r="AF324">
            <v>-14.004999999997381</v>
          </cell>
          <cell r="AG324">
            <v>-29.24199999999837</v>
          </cell>
          <cell r="AH324">
            <v>-105.91999999999825</v>
          </cell>
          <cell r="AI324">
            <v>-53.529999999998836</v>
          </cell>
          <cell r="AJ324">
            <v>-9.2485999999998967</v>
          </cell>
          <cell r="AK324">
            <v>-3.5050000000046566</v>
          </cell>
          <cell r="AL324">
            <v>69.009999999994761</v>
          </cell>
          <cell r="AM324">
            <v>7.2700000000040745</v>
          </cell>
          <cell r="AN324">
            <v>127.55999999999767</v>
          </cell>
          <cell r="AO324">
            <v>-4.8000000000029104</v>
          </cell>
          <cell r="AP324">
            <v>-6.2160000000003492</v>
          </cell>
          <cell r="AQ324">
            <v>-49.039999999993597</v>
          </cell>
          <cell r="AR324">
            <v>-94.435599999967963</v>
          </cell>
          <cell r="AS324">
            <v>-1.3059999999968568</v>
          </cell>
          <cell r="AT324">
            <v>-36.36699999999837</v>
          </cell>
          <cell r="AU324">
            <v>-70.425999999999476</v>
          </cell>
          <cell r="AV324">
            <v>-16.239000000001397</v>
          </cell>
          <cell r="AW324">
            <v>-8.7546000000002095</v>
          </cell>
          <cell r="AX324">
            <v>15.470000000001164</v>
          </cell>
          <cell r="AY324">
            <v>49.209999999991851</v>
          </cell>
          <cell r="AZ324">
            <v>7.0650000000023283</v>
          </cell>
          <cell r="BA324">
            <v>-7.9180000000051223</v>
          </cell>
          <cell r="BB324">
            <v>13.880000000004657</v>
          </cell>
          <cell r="BC324">
            <v>-20.61600000000908</v>
          </cell>
          <cell r="BD324">
            <v>-18.434000000008382</v>
          </cell>
          <cell r="BE324">
            <v>5.1549999999115244</v>
          </cell>
          <cell r="BF324">
            <v>-4.1630000000004657</v>
          </cell>
          <cell r="BG324">
            <v>-32.129000000000815</v>
          </cell>
          <cell r="BH324">
            <v>-38.386999999995169</v>
          </cell>
          <cell r="BI324">
            <v>27.735000000000582</v>
          </cell>
          <cell r="BJ324">
            <v>-21.289000000000669</v>
          </cell>
          <cell r="BK324">
            <v>12.260000000009313</v>
          </cell>
          <cell r="BL324">
            <v>21.186000000001513</v>
          </cell>
          <cell r="BM324">
            <v>18.39000000001397</v>
          </cell>
          <cell r="BN324">
            <v>-1.9330000000045402</v>
          </cell>
          <cell r="BO324">
            <v>24.739999999997963</v>
          </cell>
          <cell r="BP324">
            <v>18.279999999998836</v>
          </cell>
          <cell r="BQ324">
            <v>-19.535000000003492</v>
          </cell>
          <cell r="BR324">
            <v>-275.59699999995064</v>
          </cell>
          <cell r="BS324">
            <v>-7.8739999999961583</v>
          </cell>
          <cell r="BT324">
            <v>-45.779999999998836</v>
          </cell>
          <cell r="BU324">
            <v>-12.056000000004133</v>
          </cell>
          <cell r="BV324">
            <v>-207.09100000000035</v>
          </cell>
          <cell r="BW324">
            <v>-14.358000000000175</v>
          </cell>
          <cell r="BX324">
            <v>4.6940000000031432</v>
          </cell>
          <cell r="BY324">
            <v>6.0800000000017462</v>
          </cell>
          <cell r="BZ324">
            <v>28.889999999999418</v>
          </cell>
          <cell r="CA324">
            <v>-3.6529999999984284</v>
          </cell>
          <cell r="CB324">
            <v>4.0999999999985448</v>
          </cell>
          <cell r="CC324">
            <v>-27.509999999994761</v>
          </cell>
          <cell r="CD324">
            <v>-1.0389999999970314</v>
          </cell>
          <cell r="CE324">
            <v>19.217000000062399</v>
          </cell>
          <cell r="CF324">
            <v>0.18000000000029104</v>
          </cell>
          <cell r="CG324">
            <v>-22.125</v>
          </cell>
          <cell r="CH324">
            <v>-0.71100000000296859</v>
          </cell>
          <cell r="CI324">
            <v>-53.11699999999837</v>
          </cell>
          <cell r="CJ324">
            <v>6.1999999999898137E-2</v>
          </cell>
          <cell r="CK324">
            <v>2.6199999999953434</v>
          </cell>
          <cell r="CL324">
            <v>0</v>
          </cell>
          <cell r="CM324">
            <v>3.9800000000032014</v>
          </cell>
          <cell r="CN324">
            <v>117.33200000000215</v>
          </cell>
          <cell r="CO324">
            <v>16.679999999993015</v>
          </cell>
          <cell r="CP324">
            <v>-15.343999999997322</v>
          </cell>
          <cell r="CQ324">
            <v>-30.339999999996508</v>
          </cell>
          <cell r="CR324">
            <v>-63.309999999939464</v>
          </cell>
          <cell r="CS324">
            <v>-13.351999999998952</v>
          </cell>
          <cell r="CT324">
            <v>-29.262000000002445</v>
          </cell>
          <cell r="CU324">
            <v>-21.334999999999127</v>
          </cell>
          <cell r="CV324">
            <v>-34.470000000001164</v>
          </cell>
          <cell r="CW324">
            <v>-1.6379999999990105</v>
          </cell>
          <cell r="CX324">
            <v>16.39100000000326</v>
          </cell>
          <cell r="CY324">
            <v>11.609000000011292</v>
          </cell>
          <cell r="CZ324">
            <v>41.145000000004075</v>
          </cell>
          <cell r="DA324">
            <v>-25.622999999999593</v>
          </cell>
          <cell r="DB324">
            <v>-3.1039999999993597</v>
          </cell>
          <cell r="DC324">
            <v>6.2250000000058208</v>
          </cell>
          <cell r="DD324">
            <v>-9.8960000000079162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F325">
            <v>93.830000000016298</v>
          </cell>
          <cell r="G325">
            <v>32.089999999996508</v>
          </cell>
          <cell r="H325">
            <v>37.459999999991851</v>
          </cell>
          <cell r="I325">
            <v>11.360000000000582</v>
          </cell>
          <cell r="J325">
            <v>54.869999999995343</v>
          </cell>
          <cell r="K325">
            <v>22.809999999997672</v>
          </cell>
          <cell r="L325">
            <v>27.900000000008731</v>
          </cell>
          <cell r="M325">
            <v>89.204999999987194</v>
          </cell>
          <cell r="N325">
            <v>54.590000000025611</v>
          </cell>
          <cell r="O325">
            <v>38.130000000004657</v>
          </cell>
          <cell r="P325">
            <v>42.570000000006985</v>
          </cell>
          <cell r="Q325">
            <v>30.260000000009313</v>
          </cell>
          <cell r="R325">
            <v>-405.22600000025705</v>
          </cell>
          <cell r="S325">
            <v>-16.700000000011642</v>
          </cell>
          <cell r="T325">
            <v>-61.28000000002794</v>
          </cell>
          <cell r="U325">
            <v>-43.55000000000291</v>
          </cell>
          <cell r="V325">
            <v>-52.520000000004075</v>
          </cell>
          <cell r="W325">
            <v>-26.720000000001164</v>
          </cell>
          <cell r="X325">
            <v>-16.130000000004657</v>
          </cell>
          <cell r="Y325">
            <v>-10.599999999991269</v>
          </cell>
          <cell r="Z325">
            <v>16.453999999997905</v>
          </cell>
          <cell r="AA325">
            <v>15.279999999998836</v>
          </cell>
          <cell r="AB325">
            <v>230.92999999999302</v>
          </cell>
          <cell r="AC325">
            <v>-432.45999999999185</v>
          </cell>
          <cell r="AD325">
            <v>-7.9299999999930151</v>
          </cell>
          <cell r="AE325">
            <v>-346.82099999999627</v>
          </cell>
          <cell r="AF325">
            <v>-21.079999999987194</v>
          </cell>
          <cell r="AG325">
            <v>-66.480000000010477</v>
          </cell>
          <cell r="AH325">
            <v>-49.165000000008149</v>
          </cell>
          <cell r="AI325">
            <v>-84.384999999994761</v>
          </cell>
          <cell r="AJ325">
            <v>-28.07499999999709</v>
          </cell>
          <cell r="AK325">
            <v>-8.6499999999941792</v>
          </cell>
          <cell r="AL325">
            <v>3.5739999999932479</v>
          </cell>
          <cell r="AM325">
            <v>51.850000000005821</v>
          </cell>
          <cell r="AN325">
            <v>0.89999999999417923</v>
          </cell>
          <cell r="AO325">
            <v>-39.529999999998836</v>
          </cell>
          <cell r="AP325">
            <v>-71.029999999998836</v>
          </cell>
          <cell r="AQ325">
            <v>-34.75</v>
          </cell>
          <cell r="AR325">
            <v>-409.92699999990873</v>
          </cell>
          <cell r="AS325">
            <v>0.4499999999825377</v>
          </cell>
          <cell r="AT325">
            <v>-128.61999999999534</v>
          </cell>
          <cell r="AU325">
            <v>-32.569999999992433</v>
          </cell>
          <cell r="AV325">
            <v>-82.935000000012224</v>
          </cell>
          <cell r="AW325">
            <v>-24.766999999999825</v>
          </cell>
          <cell r="AX325">
            <v>-1.5299999999988358</v>
          </cell>
          <cell r="AY325">
            <v>15.169999999998254</v>
          </cell>
          <cell r="AZ325">
            <v>26.389999999999418</v>
          </cell>
          <cell r="BA325">
            <v>-4.0650000000023283</v>
          </cell>
          <cell r="BB325">
            <v>-61.410000000003492</v>
          </cell>
          <cell r="BC325">
            <v>-73.659999999974389</v>
          </cell>
          <cell r="BD325">
            <v>-42.380000000004657</v>
          </cell>
          <cell r="BE325">
            <v>-83.078000000212342</v>
          </cell>
          <cell r="BF325">
            <v>-20.490000000019791</v>
          </cell>
          <cell r="BG325">
            <v>-52.760000000009313</v>
          </cell>
          <cell r="BH325">
            <v>-56.130000000004657</v>
          </cell>
          <cell r="BI325">
            <v>-49.790000000008149</v>
          </cell>
          <cell r="BJ325">
            <v>-46.230000000010477</v>
          </cell>
          <cell r="BK325">
            <v>5.7100000000064028</v>
          </cell>
          <cell r="BL325">
            <v>80.421999999998661</v>
          </cell>
          <cell r="BM325">
            <v>82.419999999998254</v>
          </cell>
          <cell r="BN325">
            <v>47.099999999991269</v>
          </cell>
          <cell r="BO325">
            <v>13.279999999998836</v>
          </cell>
          <cell r="BP325">
            <v>-47.60999999998603</v>
          </cell>
          <cell r="BQ325">
            <v>-39</v>
          </cell>
          <cell r="BR325">
            <v>-52.45299999974668</v>
          </cell>
          <cell r="BS325">
            <v>-19.549999999988358</v>
          </cell>
          <cell r="BT325">
            <v>-61.809999999997672</v>
          </cell>
          <cell r="BU325">
            <v>-9.0840000000025611</v>
          </cell>
          <cell r="BV325">
            <v>-59.520000000004075</v>
          </cell>
          <cell r="BW325">
            <v>-17.546000000002095</v>
          </cell>
          <cell r="BX325">
            <v>4.5780000000086147</v>
          </cell>
          <cell r="BY325">
            <v>102.7390000000014</v>
          </cell>
          <cell r="BZ325">
            <v>58.875</v>
          </cell>
          <cell r="CA325">
            <v>83.655000000013388</v>
          </cell>
          <cell r="CB325">
            <v>1.3700000000244472</v>
          </cell>
          <cell r="CC325">
            <v>-98.89000000001397</v>
          </cell>
          <cell r="CD325">
            <v>-37.269999999989523</v>
          </cell>
          <cell r="CE325">
            <v>-101.12400000030175</v>
          </cell>
          <cell r="CF325">
            <v>-43.160000000003492</v>
          </cell>
          <cell r="CG325">
            <v>-173.01999999998952</v>
          </cell>
          <cell r="CH325">
            <v>-71.663999999989755</v>
          </cell>
          <cell r="CI325">
            <v>-16.985000000000582</v>
          </cell>
          <cell r="CJ325">
            <v>-23.220000000001164</v>
          </cell>
          <cell r="CK325">
            <v>0.10899999999674037</v>
          </cell>
          <cell r="CL325">
            <v>77.780000000006112</v>
          </cell>
          <cell r="CM325">
            <v>164.45999999999185</v>
          </cell>
          <cell r="CN325">
            <v>87.796000000002095</v>
          </cell>
          <cell r="CO325">
            <v>-9.3900000000139698</v>
          </cell>
          <cell r="CP325">
            <v>-34.569999999977881</v>
          </cell>
          <cell r="CQ325">
            <v>-59.260000000009313</v>
          </cell>
          <cell r="CR325">
            <v>-72.972999999998137</v>
          </cell>
          <cell r="CS325">
            <v>-17</v>
          </cell>
          <cell r="CT325">
            <v>-63.010000000009313</v>
          </cell>
          <cell r="CU325">
            <v>-31.830000000001746</v>
          </cell>
          <cell r="CV325">
            <v>-42.580000000001746</v>
          </cell>
          <cell r="CW325">
            <v>-45.059999999997672</v>
          </cell>
          <cell r="CX325">
            <v>-5.7099999999918509</v>
          </cell>
          <cell r="CY325">
            <v>61.309999999997672</v>
          </cell>
          <cell r="CZ325">
            <v>107.11699999999837</v>
          </cell>
          <cell r="DA325">
            <v>53.759999999994761</v>
          </cell>
          <cell r="DB325">
            <v>-4.6400000000139698</v>
          </cell>
          <cell r="DC325">
            <v>-43.350000000005821</v>
          </cell>
          <cell r="DD325">
            <v>-41.980000000010477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>
            <v>0</v>
          </cell>
          <cell r="G326">
            <v>8.6975000000002183</v>
          </cell>
          <cell r="H326">
            <v>67.274000000001251</v>
          </cell>
          <cell r="I326">
            <v>94.900000000001455</v>
          </cell>
          <cell r="J326">
            <v>24.731999999999971</v>
          </cell>
          <cell r="K326">
            <v>115.64499999998952</v>
          </cell>
          <cell r="L326">
            <v>271.63999999998487</v>
          </cell>
          <cell r="M326">
            <v>188.53500000000349</v>
          </cell>
          <cell r="N326">
            <v>208.83299999999872</v>
          </cell>
          <cell r="O326">
            <v>31.080000000001746</v>
          </cell>
          <cell r="P326">
            <v>5.7999999999083229E-2</v>
          </cell>
          <cell r="Q326">
            <v>-81.865999999994528</v>
          </cell>
          <cell r="R326">
            <v>-741.39200000010896</v>
          </cell>
          <cell r="S326">
            <v>-5.4369999999980791</v>
          </cell>
          <cell r="T326">
            <v>-36.645999999993364</v>
          </cell>
          <cell r="U326">
            <v>-140.98400000000402</v>
          </cell>
          <cell r="V326">
            <v>-110.94399999999587</v>
          </cell>
          <cell r="W326">
            <v>-47.981999999999971</v>
          </cell>
          <cell r="X326">
            <v>-77.020000000004075</v>
          </cell>
          <cell r="Y326">
            <v>-61.150000000023283</v>
          </cell>
          <cell r="Z326">
            <v>-54.313000000001921</v>
          </cell>
          <cell r="AA326">
            <v>76.073999999993248</v>
          </cell>
          <cell r="AB326">
            <v>-6.2599999999947613</v>
          </cell>
          <cell r="AC326">
            <v>-56.324000000000524</v>
          </cell>
          <cell r="AD326">
            <v>-220.40600000000268</v>
          </cell>
          <cell r="AE326">
            <v>-971.5285000000149</v>
          </cell>
          <cell r="AF326">
            <v>-15.427999999999884</v>
          </cell>
          <cell r="AG326">
            <v>-29.25</v>
          </cell>
          <cell r="AH326">
            <v>-120.84700000000157</v>
          </cell>
          <cell r="AI326">
            <v>-129.52699999999822</v>
          </cell>
          <cell r="AJ326">
            <v>-54.438499999999294</v>
          </cell>
          <cell r="AK326">
            <v>18.819999999992433</v>
          </cell>
          <cell r="AL326">
            <v>-121.38999999998487</v>
          </cell>
          <cell r="AM326">
            <v>-77.120000000002619</v>
          </cell>
          <cell r="AN326">
            <v>-117.19999999999709</v>
          </cell>
          <cell r="AO326">
            <v>-4.1750000000029104</v>
          </cell>
          <cell r="AP326">
            <v>-75.612999999997555</v>
          </cell>
          <cell r="AQ326">
            <v>-245.35999999998603</v>
          </cell>
          <cell r="AR326">
            <v>-728.36020000022836</v>
          </cell>
          <cell r="AS326">
            <v>-21.55000000000291</v>
          </cell>
          <cell r="AT326">
            <v>-30.329999999987194</v>
          </cell>
          <cell r="AU326">
            <v>-117.91400000000431</v>
          </cell>
          <cell r="AV326">
            <v>-201.58999999999651</v>
          </cell>
          <cell r="AW326">
            <v>-5.149199999999837</v>
          </cell>
          <cell r="AX326">
            <v>7</v>
          </cell>
          <cell r="AY326">
            <v>-133.42000000001281</v>
          </cell>
          <cell r="AZ326">
            <v>-42.139999999999418</v>
          </cell>
          <cell r="BA326">
            <v>-1.4060000000026776</v>
          </cell>
          <cell r="BB326">
            <v>23.105000000010477</v>
          </cell>
          <cell r="BC326">
            <v>-23.885999999998603</v>
          </cell>
          <cell r="BD326">
            <v>-181.07999999998719</v>
          </cell>
          <cell r="BE326">
            <v>-664.96399999991991</v>
          </cell>
          <cell r="BF326">
            <v>-7.2200000000011642</v>
          </cell>
          <cell r="BG326">
            <v>-27.399999999994179</v>
          </cell>
          <cell r="BH326">
            <v>-42.69999999999709</v>
          </cell>
          <cell r="BI326">
            <v>-123.32700000000477</v>
          </cell>
          <cell r="BJ326">
            <v>-82.965000000000146</v>
          </cell>
          <cell r="BK326">
            <v>-56.179999999993015</v>
          </cell>
          <cell r="BL326">
            <v>-178.79999999998836</v>
          </cell>
          <cell r="BM326">
            <v>-35.507000000005064</v>
          </cell>
          <cell r="BN326">
            <v>-52.211000000010245</v>
          </cell>
          <cell r="BO326">
            <v>16.756000000008498</v>
          </cell>
          <cell r="BP326">
            <v>-21.5</v>
          </cell>
          <cell r="BQ326">
            <v>-53.910000000003492</v>
          </cell>
          <cell r="BR326">
            <v>-750.02900000009686</v>
          </cell>
          <cell r="BS326">
            <v>-6.1479999999937718</v>
          </cell>
          <cell r="BT326">
            <v>-40.839999999996508</v>
          </cell>
          <cell r="BU326">
            <v>-79.919999999998254</v>
          </cell>
          <cell r="BV326">
            <v>-147.75600000000122</v>
          </cell>
          <cell r="BW326">
            <v>-79.206999999998516</v>
          </cell>
          <cell r="BX326">
            <v>-36.959999999991851</v>
          </cell>
          <cell r="BY326">
            <v>-135.82999999998719</v>
          </cell>
          <cell r="BZ326">
            <v>-56.219000000004598</v>
          </cell>
          <cell r="CA326">
            <v>-13.834000000002561</v>
          </cell>
          <cell r="CB326">
            <v>0.31500000000232831</v>
          </cell>
          <cell r="CC326">
            <v>11.489999999990687</v>
          </cell>
          <cell r="CD326">
            <v>-165.12000000002445</v>
          </cell>
          <cell r="CE326">
            <v>-502.7249999998603</v>
          </cell>
          <cell r="CF326">
            <v>8.9500000000043656</v>
          </cell>
          <cell r="CG326">
            <v>-40.365000000005239</v>
          </cell>
          <cell r="CH326">
            <v>-76.134000000005472</v>
          </cell>
          <cell r="CI326">
            <v>-79.305999999996857</v>
          </cell>
          <cell r="CJ326">
            <v>-55.028999999998632</v>
          </cell>
          <cell r="CK326">
            <v>48.399999999994179</v>
          </cell>
          <cell r="CL326">
            <v>-103.30000000001746</v>
          </cell>
          <cell r="CM326">
            <v>-31.57499999999709</v>
          </cell>
          <cell r="CN326">
            <v>-14.436000000001513</v>
          </cell>
          <cell r="CO326">
            <v>30.080000000001746</v>
          </cell>
          <cell r="CP326">
            <v>-32.700000000011642</v>
          </cell>
          <cell r="CQ326">
            <v>-157.30999999999767</v>
          </cell>
          <cell r="CR326">
            <v>-557.47500000032596</v>
          </cell>
          <cell r="CS326">
            <v>-5.0820000000021537</v>
          </cell>
          <cell r="CT326">
            <v>-30.01500000001397</v>
          </cell>
          <cell r="CU326">
            <v>-72.350000000005821</v>
          </cell>
          <cell r="CV326">
            <v>-111.06399999999849</v>
          </cell>
          <cell r="CW326">
            <v>-84.483000000000175</v>
          </cell>
          <cell r="CX326">
            <v>42.585000000006403</v>
          </cell>
          <cell r="CY326">
            <v>-88.820000000006985</v>
          </cell>
          <cell r="CZ326">
            <v>-31.230999999999767</v>
          </cell>
          <cell r="DA326">
            <v>7.1950000000069849</v>
          </cell>
          <cell r="DB326">
            <v>4.5</v>
          </cell>
          <cell r="DC326">
            <v>-24.779999999998836</v>
          </cell>
          <cell r="DD326">
            <v>-163.93000000002212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F327">
            <v>22.195999999996275</v>
          </cell>
          <cell r="G327">
            <v>35.766999999992549</v>
          </cell>
          <cell r="H327">
            <v>10.377000000007683</v>
          </cell>
          <cell r="I327">
            <v>12.646000000007916</v>
          </cell>
          <cell r="J327">
            <v>14.377999999996973</v>
          </cell>
          <cell r="K327">
            <v>19.072000000000116</v>
          </cell>
          <cell r="L327">
            <v>16.372999999992317</v>
          </cell>
          <cell r="M327">
            <v>109.00500000000466</v>
          </cell>
          <cell r="N327">
            <v>59.593000000008033</v>
          </cell>
          <cell r="O327">
            <v>27.852000000013504</v>
          </cell>
          <cell r="P327">
            <v>16.026999999987311</v>
          </cell>
          <cell r="Q327">
            <v>17.863000000012107</v>
          </cell>
          <cell r="R327">
            <v>-374.74900000006892</v>
          </cell>
          <cell r="S327">
            <v>-15.225999999995111</v>
          </cell>
          <cell r="T327">
            <v>-49.363000000012107</v>
          </cell>
          <cell r="U327">
            <v>-34.187999999994645</v>
          </cell>
          <cell r="V327">
            <v>-74.722999999998137</v>
          </cell>
          <cell r="W327">
            <v>-18.607999999978347</v>
          </cell>
          <cell r="X327">
            <v>-5.9200000000128057</v>
          </cell>
          <cell r="Y327">
            <v>-161.61299999999756</v>
          </cell>
          <cell r="Z327">
            <v>20.004000000000815</v>
          </cell>
          <cell r="AA327">
            <v>20.107000000003609</v>
          </cell>
          <cell r="AB327">
            <v>-15.456999999994878</v>
          </cell>
          <cell r="AC327">
            <v>-17.327999999994063</v>
          </cell>
          <cell r="AD327">
            <v>-22.434000000008382</v>
          </cell>
          <cell r="AE327">
            <v>-207.54499999992549</v>
          </cell>
          <cell r="AF327">
            <v>-26.245000000009895</v>
          </cell>
          <cell r="AG327">
            <v>-25.335000000006403</v>
          </cell>
          <cell r="AH327">
            <v>-15.24199999999837</v>
          </cell>
          <cell r="AI327">
            <v>-62.982000000003609</v>
          </cell>
          <cell r="AJ327">
            <v>-16.23399999999674</v>
          </cell>
          <cell r="AK327">
            <v>-7.044000000008964</v>
          </cell>
          <cell r="AL327">
            <v>-2.0890000000072177</v>
          </cell>
          <cell r="AM327">
            <v>14.838999999992666</v>
          </cell>
          <cell r="AN327">
            <v>5.8210000000108266</v>
          </cell>
          <cell r="AO327">
            <v>-14.1759999999922</v>
          </cell>
          <cell r="AP327">
            <v>-46.714000000007218</v>
          </cell>
          <cell r="AQ327">
            <v>-12.144000000000233</v>
          </cell>
          <cell r="AR327">
            <v>-450.32099999953061</v>
          </cell>
          <cell r="AS327">
            <v>-2.5549999999930151</v>
          </cell>
          <cell r="AT327">
            <v>-31.768000000010943</v>
          </cell>
          <cell r="AU327">
            <v>-190.19999999999709</v>
          </cell>
          <cell r="AV327">
            <v>-50.565000000002328</v>
          </cell>
          <cell r="AW327">
            <v>-44.582999999998719</v>
          </cell>
          <cell r="AX327">
            <v>-14.283999999999651</v>
          </cell>
          <cell r="AY327">
            <v>-10.065000000002328</v>
          </cell>
          <cell r="AZ327">
            <v>20.146000000007916</v>
          </cell>
          <cell r="BA327">
            <v>-15.538999999989755</v>
          </cell>
          <cell r="BB327">
            <v>-32.739999999990687</v>
          </cell>
          <cell r="BC327">
            <v>-59.728000000002794</v>
          </cell>
          <cell r="BD327">
            <v>-18.440000000002328</v>
          </cell>
          <cell r="BE327">
            <v>-104.49799999990501</v>
          </cell>
          <cell r="BF327">
            <v>-9.3530000000173459</v>
          </cell>
          <cell r="BG327">
            <v>-24.288000000000466</v>
          </cell>
          <cell r="BH327">
            <v>1.5750000000116415</v>
          </cell>
          <cell r="BI327">
            <v>-70.120000000002619</v>
          </cell>
          <cell r="BJ327">
            <v>-8.0779999999940628</v>
          </cell>
          <cell r="BK327">
            <v>-3.0619999999908032</v>
          </cell>
          <cell r="BL327">
            <v>4.6330000000016298</v>
          </cell>
          <cell r="BM327">
            <v>36.735999999989872</v>
          </cell>
          <cell r="BN327">
            <v>29.463000000003376</v>
          </cell>
          <cell r="BO327">
            <v>-7.0120000000169966</v>
          </cell>
          <cell r="BP327">
            <v>-25.593999999982771</v>
          </cell>
          <cell r="BQ327">
            <v>-29.398000000001048</v>
          </cell>
          <cell r="BR327">
            <v>-36.271000000182539</v>
          </cell>
          <cell r="BS327">
            <v>-13.752999999996973</v>
          </cell>
          <cell r="BT327">
            <v>-28.259999999994761</v>
          </cell>
          <cell r="BU327">
            <v>-7.3800000000046566</v>
          </cell>
          <cell r="BV327">
            <v>-56.098000000005413</v>
          </cell>
          <cell r="BW327">
            <v>1.8289999999979045</v>
          </cell>
          <cell r="BX327">
            <v>-3.9809999999852153</v>
          </cell>
          <cell r="BY327">
            <v>-10.19100000000617</v>
          </cell>
          <cell r="BZ327">
            <v>67.026000000012573</v>
          </cell>
          <cell r="CA327">
            <v>58.260999999998603</v>
          </cell>
          <cell r="CB327">
            <v>6.1250000000145519</v>
          </cell>
          <cell r="CC327">
            <v>-31.164000000004307</v>
          </cell>
          <cell r="CD327">
            <v>-18.685000000012224</v>
          </cell>
          <cell r="CE327">
            <v>-53.221000000019558</v>
          </cell>
          <cell r="CF327">
            <v>-7.2810000000026776</v>
          </cell>
          <cell r="CG327">
            <v>-19.385000000009313</v>
          </cell>
          <cell r="CH327">
            <v>-18.368999999998778</v>
          </cell>
          <cell r="CI327">
            <v>-26.050000000010186</v>
          </cell>
          <cell r="CJ327">
            <v>-19.006999999983236</v>
          </cell>
          <cell r="CK327">
            <v>-14.490000000005239</v>
          </cell>
          <cell r="CL327">
            <v>12.711000000002969</v>
          </cell>
          <cell r="CM327">
            <v>41.281000000002678</v>
          </cell>
          <cell r="CN327">
            <v>17.494999999995343</v>
          </cell>
          <cell r="CO327">
            <v>2.657999999995809</v>
          </cell>
          <cell r="CP327">
            <v>-26.494000000006054</v>
          </cell>
          <cell r="CQ327">
            <v>3.7099999999918509</v>
          </cell>
          <cell r="CR327">
            <v>-47.729000000166707</v>
          </cell>
          <cell r="CS327">
            <v>-4.5899999999965075</v>
          </cell>
          <cell r="CT327">
            <v>-23.252000000007683</v>
          </cell>
          <cell r="CU327">
            <v>-25.040000000000873</v>
          </cell>
          <cell r="CV327">
            <v>-23.097999999990861</v>
          </cell>
          <cell r="CW327">
            <v>-26.419999999998254</v>
          </cell>
          <cell r="CX327">
            <v>-2.9110000000073342</v>
          </cell>
          <cell r="CY327">
            <v>0.45800000000599539</v>
          </cell>
          <cell r="CZ327">
            <v>44.038000000000466</v>
          </cell>
          <cell r="DA327">
            <v>18.913000000000466</v>
          </cell>
          <cell r="DB327">
            <v>29.862999999983003</v>
          </cell>
          <cell r="DC327">
            <v>-24.31600000000617</v>
          </cell>
          <cell r="DD327">
            <v>-11.373999999981606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>
            <v>0</v>
          </cell>
          <cell r="G328">
            <v>2.0999999999999091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0.31690000000003238</v>
          </cell>
          <cell r="M328">
            <v>4.1760999999999058</v>
          </cell>
          <cell r="N328">
            <v>0.67759999999998399</v>
          </cell>
          <cell r="O328">
            <v>0</v>
          </cell>
          <cell r="P328">
            <v>0</v>
          </cell>
          <cell r="Q328">
            <v>0</v>
          </cell>
          <cell r="R328">
            <v>-2.099900000001071</v>
          </cell>
          <cell r="S328">
            <v>0</v>
          </cell>
          <cell r="T328">
            <v>0</v>
          </cell>
          <cell r="U328">
            <v>-2.0998999999999342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3.4316999999973632</v>
          </cell>
          <cell r="AF328">
            <v>0</v>
          </cell>
          <cell r="AG328">
            <v>0</v>
          </cell>
          <cell r="AH328">
            <v>-0.1975999999999658</v>
          </cell>
          <cell r="AI328">
            <v>1.0774000000001251</v>
          </cell>
          <cell r="AJ328">
            <v>0</v>
          </cell>
          <cell r="AK328">
            <v>0</v>
          </cell>
          <cell r="AL328">
            <v>2.5477999999998246</v>
          </cell>
          <cell r="AM328">
            <v>-0.49329999999997654</v>
          </cell>
          <cell r="AN328">
            <v>-0.86080000000015389</v>
          </cell>
          <cell r="AO328">
            <v>0</v>
          </cell>
          <cell r="AP328">
            <v>1.358199999999897</v>
          </cell>
          <cell r="AQ328">
            <v>0</v>
          </cell>
          <cell r="AR328">
            <v>-5.7181200000013632</v>
          </cell>
          <cell r="AS328">
            <v>0</v>
          </cell>
          <cell r="AT328">
            <v>-2.0563999999999396</v>
          </cell>
          <cell r="AU328">
            <v>-2.1000000000001364</v>
          </cell>
          <cell r="AV328">
            <v>0</v>
          </cell>
          <cell r="AW328">
            <v>0</v>
          </cell>
          <cell r="AX328">
            <v>0</v>
          </cell>
          <cell r="AY328">
            <v>0.50150000000007822</v>
          </cell>
          <cell r="AZ328">
            <v>1.7581800000000385</v>
          </cell>
          <cell r="BA328">
            <v>0</v>
          </cell>
          <cell r="BB328">
            <v>0</v>
          </cell>
          <cell r="BC328">
            <v>-3.8214000000000397</v>
          </cell>
          <cell r="BD328">
            <v>0</v>
          </cell>
          <cell r="BE328">
            <v>4.4452999999994063</v>
          </cell>
          <cell r="BF328">
            <v>0</v>
          </cell>
          <cell r="BG328">
            <v>0.90300000000002001</v>
          </cell>
          <cell r="BH328">
            <v>-0.23469999999997526</v>
          </cell>
          <cell r="BI328">
            <v>1.2245000000000346</v>
          </cell>
          <cell r="BJ328">
            <v>-2.2152999999998428</v>
          </cell>
          <cell r="BK328">
            <v>0</v>
          </cell>
          <cell r="BL328">
            <v>0.4112999999999829</v>
          </cell>
          <cell r="BM328">
            <v>1.5717999999999392</v>
          </cell>
          <cell r="BN328">
            <v>0.74430000000006658</v>
          </cell>
          <cell r="BO328">
            <v>2.0404000000000906</v>
          </cell>
          <cell r="BP328">
            <v>0</v>
          </cell>
          <cell r="BQ328">
            <v>0</v>
          </cell>
          <cell r="BR328">
            <v>2.0909899999987829</v>
          </cell>
          <cell r="BS328">
            <v>0</v>
          </cell>
          <cell r="BT328">
            <v>0</v>
          </cell>
          <cell r="BU328">
            <v>0</v>
          </cell>
          <cell r="BV328">
            <v>-2.0998999999999342</v>
          </cell>
          <cell r="BW328">
            <v>0</v>
          </cell>
          <cell r="BX328">
            <v>0</v>
          </cell>
          <cell r="BY328">
            <v>2.1836500000000569</v>
          </cell>
          <cell r="BZ328">
            <v>2.0072400000000243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1.6776000000027125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2.09996000000001</v>
          </cell>
          <cell r="CM328">
            <v>0.48864000000003216</v>
          </cell>
          <cell r="CN328">
            <v>0</v>
          </cell>
          <cell r="CO328">
            <v>-0.91100000000005821</v>
          </cell>
          <cell r="CP328">
            <v>0</v>
          </cell>
          <cell r="CQ328">
            <v>0</v>
          </cell>
          <cell r="CR328">
            <v>-3.0119500000000698</v>
          </cell>
          <cell r="CS328">
            <v>0</v>
          </cell>
          <cell r="CT328">
            <v>-0.61000000000012733</v>
          </cell>
          <cell r="CU328">
            <v>-0.59840000000008331</v>
          </cell>
          <cell r="CV328">
            <v>-1.3275999999998476</v>
          </cell>
          <cell r="CW328">
            <v>-1.2807999999999993</v>
          </cell>
          <cell r="CX328">
            <v>-2.0999000000001615</v>
          </cell>
          <cell r="CY328">
            <v>0.55140000000005784</v>
          </cell>
          <cell r="CZ328">
            <v>4.6345499999999902</v>
          </cell>
          <cell r="DA328">
            <v>-0.60429999999996653</v>
          </cell>
          <cell r="DB328">
            <v>0</v>
          </cell>
          <cell r="DC328">
            <v>-0.10829999999987194</v>
          </cell>
          <cell r="DD328">
            <v>-1.5686000000000604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6.8898800000000051</v>
          </cell>
          <cell r="I331">
            <v>3.1699219999999997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5.8200679999999991</v>
          </cell>
          <cell r="P331">
            <v>0</v>
          </cell>
          <cell r="Q331">
            <v>0</v>
          </cell>
          <cell r="R331">
            <v>-183.71863100001065</v>
          </cell>
          <cell r="S331">
            <v>0</v>
          </cell>
          <cell r="T331">
            <v>0</v>
          </cell>
          <cell r="U331">
            <v>-49.5996899999991</v>
          </cell>
          <cell r="V331">
            <v>-69.522226000000956</v>
          </cell>
          <cell r="W331">
            <v>0</v>
          </cell>
          <cell r="X331">
            <v>-12.954399999998714</v>
          </cell>
          <cell r="Y331">
            <v>0</v>
          </cell>
          <cell r="Z331">
            <v>0</v>
          </cell>
          <cell r="AA331">
            <v>0</v>
          </cell>
          <cell r="AB331">
            <v>-51.642315000004601</v>
          </cell>
          <cell r="AC331">
            <v>0</v>
          </cell>
          <cell r="AD331">
            <v>0</v>
          </cell>
          <cell r="AE331">
            <v>-143.08845979999751</v>
          </cell>
          <cell r="AF331">
            <v>0</v>
          </cell>
          <cell r="AG331">
            <v>0</v>
          </cell>
          <cell r="AH331">
            <v>-36.662489800000913</v>
          </cell>
          <cell r="AI331">
            <v>0</v>
          </cell>
          <cell r="AJ331">
            <v>0</v>
          </cell>
          <cell r="AK331">
            <v>-36.817459999998391</v>
          </cell>
          <cell r="AL331">
            <v>-30.270199999999932</v>
          </cell>
          <cell r="AM331">
            <v>0</v>
          </cell>
          <cell r="AN331">
            <v>0</v>
          </cell>
          <cell r="AO331">
            <v>-21.568299999998999</v>
          </cell>
          <cell r="AP331">
            <v>-17.770010000000184</v>
          </cell>
          <cell r="AQ331">
            <v>0</v>
          </cell>
          <cell r="AR331">
            <v>-296.2338449999952</v>
          </cell>
          <cell r="AS331">
            <v>0</v>
          </cell>
          <cell r="AT331">
            <v>0</v>
          </cell>
          <cell r="AU331">
            <v>-139.60312499999782</v>
          </cell>
          <cell r="AV331">
            <v>-38.336919999999736</v>
          </cell>
          <cell r="AW331">
            <v>0</v>
          </cell>
          <cell r="AX331">
            <v>-12.954179999998814</v>
          </cell>
          <cell r="AY331">
            <v>-75.841300000000047</v>
          </cell>
          <cell r="AZ331">
            <v>0</v>
          </cell>
          <cell r="BA331">
            <v>0</v>
          </cell>
          <cell r="BB331">
            <v>-29.498319999998785</v>
          </cell>
          <cell r="BC331">
            <v>0</v>
          </cell>
          <cell r="BD331">
            <v>0</v>
          </cell>
          <cell r="BE331">
            <v>-2822.8219849999587</v>
          </cell>
          <cell r="BF331">
            <v>-37.354889999998704</v>
          </cell>
          <cell r="BG331">
            <v>-224.74103500000092</v>
          </cell>
          <cell r="BH331">
            <v>-759.57100000000355</v>
          </cell>
          <cell r="BI331">
            <v>-370.75050000000192</v>
          </cell>
          <cell r="BJ331">
            <v>-64.78813000000082</v>
          </cell>
          <cell r="BK331">
            <v>-229.01690000000235</v>
          </cell>
          <cell r="BL331">
            <v>-37.206720000001951</v>
          </cell>
          <cell r="BM331">
            <v>-32.998399999999492</v>
          </cell>
          <cell r="BN331">
            <v>-89.599100000003091</v>
          </cell>
          <cell r="BO331">
            <v>-367.85254999999597</v>
          </cell>
          <cell r="BP331">
            <v>-388.29586000000199</v>
          </cell>
          <cell r="BQ331">
            <v>-220.64689999999973</v>
          </cell>
          <cell r="BR331">
            <v>-2641.0785210000176</v>
          </cell>
          <cell r="BS331">
            <v>-22.748800000001211</v>
          </cell>
          <cell r="BT331">
            <v>-166.70624700000008</v>
          </cell>
          <cell r="BU331">
            <v>-687.73599999998987</v>
          </cell>
          <cell r="BV331">
            <v>-334.17740000000049</v>
          </cell>
          <cell r="BW331">
            <v>-79.491665999998077</v>
          </cell>
          <cell r="BX331">
            <v>-236.33589999999822</v>
          </cell>
          <cell r="BY331">
            <v>-64.649890000000596</v>
          </cell>
          <cell r="BZ331">
            <v>-51.375840000000608</v>
          </cell>
          <cell r="CA331">
            <v>-80.418300000001182</v>
          </cell>
          <cell r="CB331">
            <v>-396.46259999998438</v>
          </cell>
          <cell r="CC331">
            <v>-341.67350000000079</v>
          </cell>
          <cell r="CD331">
            <v>-179.30237800000032</v>
          </cell>
          <cell r="CE331">
            <v>-3054.2816989998682</v>
          </cell>
          <cell r="CF331">
            <v>-35.345099999998638</v>
          </cell>
          <cell r="CG331">
            <v>-244.81938000000082</v>
          </cell>
          <cell r="CH331">
            <v>-734.72099999999045</v>
          </cell>
          <cell r="CI331">
            <v>-603.37099999999919</v>
          </cell>
          <cell r="CJ331">
            <v>-96.140729999999166</v>
          </cell>
          <cell r="CK331">
            <v>-230.95229999998992</v>
          </cell>
          <cell r="CL331">
            <v>-88.728360000000976</v>
          </cell>
          <cell r="CM331">
            <v>-31.30675699999847</v>
          </cell>
          <cell r="CN331">
            <v>-103.72059999999692</v>
          </cell>
          <cell r="CO331">
            <v>-373.84717000000092</v>
          </cell>
          <cell r="CP331">
            <v>-336.82406199999969</v>
          </cell>
          <cell r="CQ331">
            <v>-174.50524000000223</v>
          </cell>
          <cell r="CR331">
            <v>-2762.9149120000657</v>
          </cell>
          <cell r="CS331">
            <v>-59.139469999998255</v>
          </cell>
          <cell r="CT331">
            <v>-241.64436000000205</v>
          </cell>
          <cell r="CU331">
            <v>-684.4432000000088</v>
          </cell>
          <cell r="CV331">
            <v>-381.95782999999938</v>
          </cell>
          <cell r="CW331">
            <v>-61.479260000000068</v>
          </cell>
          <cell r="CX331">
            <v>-290.60911999999371</v>
          </cell>
          <cell r="CY331">
            <v>-32.936600000000908</v>
          </cell>
          <cell r="CZ331">
            <v>-15.663071999999374</v>
          </cell>
          <cell r="DA331">
            <v>-27.149059999999736</v>
          </cell>
          <cell r="DB331">
            <v>-346.66139999999723</v>
          </cell>
          <cell r="DC331">
            <v>-409.43740000000253</v>
          </cell>
          <cell r="DD331">
            <v>-211.79413999999997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138.99900000001071</v>
          </cell>
          <cell r="G332">
            <v>114.67449999996461</v>
          </cell>
          <cell r="H332">
            <v>168.01388000001316</v>
          </cell>
          <cell r="I332">
            <v>149.87192199999117</v>
          </cell>
          <cell r="J332">
            <v>108.56739999999991</v>
          </cell>
          <cell r="K332">
            <v>181.05699999997159</v>
          </cell>
          <cell r="L332">
            <v>377.47390000004089</v>
          </cell>
          <cell r="M332">
            <v>422.31709999998566</v>
          </cell>
          <cell r="N332">
            <v>409.1936000000569</v>
          </cell>
          <cell r="O332">
            <v>144.70706799998879</v>
          </cell>
          <cell r="P332">
            <v>145.9649999999674</v>
          </cell>
          <cell r="Q332">
            <v>-6.603000000002794</v>
          </cell>
          <cell r="R332">
            <v>-1871.1012310003862</v>
          </cell>
          <cell r="S332">
            <v>-51.14000000001397</v>
          </cell>
          <cell r="T332">
            <v>-188.28100000001723</v>
          </cell>
          <cell r="U332">
            <v>-300.50959000003058</v>
          </cell>
          <cell r="V332">
            <v>-344.45922600000631</v>
          </cell>
          <cell r="W332">
            <v>-102.92869999998948</v>
          </cell>
          <cell r="X332">
            <v>-110.14939999999478</v>
          </cell>
          <cell r="Y332">
            <v>-193.2730000000447</v>
          </cell>
          <cell r="Z332">
            <v>-8.0849999999627471</v>
          </cell>
          <cell r="AA332">
            <v>101.83600000001024</v>
          </cell>
          <cell r="AB332">
            <v>166.38568499987014</v>
          </cell>
          <cell r="AC332">
            <v>-542.4769999999553</v>
          </cell>
          <cell r="AD332">
            <v>-298.02000000001863</v>
          </cell>
          <cell r="AE332">
            <v>-1737.2178597990423</v>
          </cell>
          <cell r="AF332">
            <v>-76.758000000030734</v>
          </cell>
          <cell r="AG332">
            <v>-150.30699999991339</v>
          </cell>
          <cell r="AH332">
            <v>-328.0340898000868</v>
          </cell>
          <cell r="AI332">
            <v>-329.34660000004806</v>
          </cell>
          <cell r="AJ332">
            <v>-107.99610000001849</v>
          </cell>
          <cell r="AK332">
            <v>-37.196460000181105</v>
          </cell>
          <cell r="AL332">
            <v>-78.617399999930058</v>
          </cell>
          <cell r="AM332">
            <v>-3.6542999999946915</v>
          </cell>
          <cell r="AN332">
            <v>16.22019999998156</v>
          </cell>
          <cell r="AO332">
            <v>-84.249300000024959</v>
          </cell>
          <cell r="AP332">
            <v>-215.98481000011088</v>
          </cell>
          <cell r="AQ332">
            <v>-341.29399999999441</v>
          </cell>
          <cell r="AR332">
            <v>-1984.9957650005817</v>
          </cell>
          <cell r="AS332">
            <v>-24.961000000010245</v>
          </cell>
          <cell r="AT332">
            <v>-229.14140000002226</v>
          </cell>
          <cell r="AU332">
            <v>-552.81312500010245</v>
          </cell>
          <cell r="AV332">
            <v>-389.66591999999946</v>
          </cell>
          <cell r="AW332">
            <v>-83.253799999976764</v>
          </cell>
          <cell r="AX332">
            <v>-6.2981800000416115</v>
          </cell>
          <cell r="AY332">
            <v>-154.44479999999749</v>
          </cell>
          <cell r="AZ332">
            <v>13.219180000072811</v>
          </cell>
          <cell r="BA332">
            <v>-28.927999999956228</v>
          </cell>
          <cell r="BB332">
            <v>-86.663319999992382</v>
          </cell>
          <cell r="BC332">
            <v>-181.71139999997104</v>
          </cell>
          <cell r="BD332">
            <v>-260.33399999991525</v>
          </cell>
          <cell r="BE332">
            <v>-3665.7616850007325</v>
          </cell>
          <cell r="BF332">
            <v>-78.580890000099316</v>
          </cell>
          <cell r="BG332">
            <v>-360.41503500007093</v>
          </cell>
          <cell r="BH332">
            <v>-895.44769999996061</v>
          </cell>
          <cell r="BI332">
            <v>-585.02800000004936</v>
          </cell>
          <cell r="BJ332">
            <v>-225.56542999995872</v>
          </cell>
          <cell r="BK332">
            <v>-270.28889999998501</v>
          </cell>
          <cell r="BL332">
            <v>-109.35441999987233</v>
          </cell>
          <cell r="BM332">
            <v>70.612399999925401</v>
          </cell>
          <cell r="BN332">
            <v>-66.43580000003567</v>
          </cell>
          <cell r="BO332">
            <v>-318.04815000004601</v>
          </cell>
          <cell r="BP332">
            <v>-464.71986000001198</v>
          </cell>
          <cell r="BQ332">
            <v>-362.48990000004414</v>
          </cell>
          <cell r="BR332">
            <v>-3753.3375309994444</v>
          </cell>
          <cell r="BS332">
            <v>-70.073800000012852</v>
          </cell>
          <cell r="BT332">
            <v>-343.39624700008426</v>
          </cell>
          <cell r="BU332">
            <v>-796.17599999997765</v>
          </cell>
          <cell r="BV332">
            <v>-806.74230000004172</v>
          </cell>
          <cell r="BW332">
            <v>-188.77366600002279</v>
          </cell>
          <cell r="BX332">
            <v>-268.00489999988349</v>
          </cell>
          <cell r="BY332">
            <v>-99.668240000028163</v>
          </cell>
          <cell r="BZ332">
            <v>49.203400000056718</v>
          </cell>
          <cell r="CA332">
            <v>44.010699999984354</v>
          </cell>
          <cell r="CB332">
            <v>-384.55259999993723</v>
          </cell>
          <cell r="CC332">
            <v>-487.74749999999767</v>
          </cell>
          <cell r="CD332">
            <v>-401.41637800005265</v>
          </cell>
          <cell r="CE332">
            <v>-3690.457098999992</v>
          </cell>
          <cell r="CF332">
            <v>-76.656100000080187</v>
          </cell>
          <cell r="CG332">
            <v>-499.71438000001945</v>
          </cell>
          <cell r="CH332">
            <v>-901.59900000004563</v>
          </cell>
          <cell r="CI332">
            <v>-778.82900000002701</v>
          </cell>
          <cell r="CJ332">
            <v>-193.33472999997321</v>
          </cell>
          <cell r="CK332">
            <v>-194.31329999997979</v>
          </cell>
          <cell r="CL332">
            <v>-99.437400000053458</v>
          </cell>
          <cell r="CM332">
            <v>147.32788299996173</v>
          </cell>
          <cell r="CN332">
            <v>104.46639999991748</v>
          </cell>
          <cell r="CO332">
            <v>-334.73016999999527</v>
          </cell>
          <cell r="CP332">
            <v>-445.93206200003624</v>
          </cell>
          <cell r="CQ332">
            <v>-417.70524000015575</v>
          </cell>
          <cell r="CR332">
            <v>-3507.4138620011508</v>
          </cell>
          <cell r="CS332">
            <v>-99.163469999970403</v>
          </cell>
          <cell r="CT332">
            <v>-387.79336000006879</v>
          </cell>
          <cell r="CU332">
            <v>-835.59660000004806</v>
          </cell>
          <cell r="CV332">
            <v>-594.49742999998853</v>
          </cell>
          <cell r="CW332">
            <v>-220.36105999999563</v>
          </cell>
          <cell r="CX332">
            <v>-242.35401999996975</v>
          </cell>
          <cell r="CY332">
            <v>-47.82819999998901</v>
          </cell>
          <cell r="CZ332">
            <v>150.0404780000099</v>
          </cell>
          <cell r="DA332">
            <v>26.491639999963809</v>
          </cell>
          <cell r="DB332">
            <v>-320.04240000003483</v>
          </cell>
          <cell r="DC332">
            <v>-495.7666999999783</v>
          </cell>
          <cell r="DD332">
            <v>-440.54273999994621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4">
          <cell r="F334">
            <v>138.99900000001071</v>
          </cell>
          <cell r="G334">
            <v>114.67449999996461</v>
          </cell>
          <cell r="H334">
            <v>168.01388000001316</v>
          </cell>
          <cell r="I334">
            <v>149.87192199999117</v>
          </cell>
          <cell r="J334">
            <v>108.56739999999991</v>
          </cell>
          <cell r="K334">
            <v>181.05699999997159</v>
          </cell>
          <cell r="L334">
            <v>377.47390000004089</v>
          </cell>
          <cell r="M334">
            <v>422.31709999998566</v>
          </cell>
          <cell r="N334">
            <v>409.1936000000569</v>
          </cell>
          <cell r="O334">
            <v>144.70706799998879</v>
          </cell>
          <cell r="P334">
            <v>145.9649999999674</v>
          </cell>
          <cell r="Q334">
            <v>-6.603000000002794</v>
          </cell>
          <cell r="R334">
            <v>-1871.1012310003862</v>
          </cell>
          <cell r="S334">
            <v>-51.14000000001397</v>
          </cell>
          <cell r="T334">
            <v>-188.28100000001723</v>
          </cell>
          <cell r="U334">
            <v>-300.50959000003058</v>
          </cell>
          <cell r="V334">
            <v>-344.45922600000631</v>
          </cell>
          <cell r="W334">
            <v>-102.92869999998948</v>
          </cell>
          <cell r="X334">
            <v>-110.14939999999478</v>
          </cell>
          <cell r="Y334">
            <v>-193.2730000000447</v>
          </cell>
          <cell r="Z334">
            <v>-8.0849999999627471</v>
          </cell>
          <cell r="AA334">
            <v>101.83600000001024</v>
          </cell>
          <cell r="AB334">
            <v>166.38568499987014</v>
          </cell>
          <cell r="AC334">
            <v>-542.4769999999553</v>
          </cell>
          <cell r="AD334">
            <v>-298.02000000001863</v>
          </cell>
          <cell r="AE334">
            <v>-1737.2178597999737</v>
          </cell>
          <cell r="AF334">
            <v>-76.758000000030734</v>
          </cell>
          <cell r="AG334">
            <v>-150.30699999991339</v>
          </cell>
          <cell r="AH334">
            <v>-328.0340898000868</v>
          </cell>
          <cell r="AI334">
            <v>-329.34660000004806</v>
          </cell>
          <cell r="AJ334">
            <v>-107.99610000001849</v>
          </cell>
          <cell r="AK334">
            <v>-37.196460000181105</v>
          </cell>
          <cell r="AL334">
            <v>-78.617399999930058</v>
          </cell>
          <cell r="AM334">
            <v>-3.6542999999946915</v>
          </cell>
          <cell r="AN334">
            <v>16.22019999998156</v>
          </cell>
          <cell r="AO334">
            <v>-84.249300000024959</v>
          </cell>
          <cell r="AP334">
            <v>-215.98481000011088</v>
          </cell>
          <cell r="AQ334">
            <v>-341.29399999999441</v>
          </cell>
          <cell r="AR334">
            <v>-1984.9957649996504</v>
          </cell>
          <cell r="AS334">
            <v>-24.961000000010245</v>
          </cell>
          <cell r="AT334">
            <v>-229.14140000002226</v>
          </cell>
          <cell r="AU334">
            <v>-552.81312500010245</v>
          </cell>
          <cell r="AV334">
            <v>-389.66591999999946</v>
          </cell>
          <cell r="AW334">
            <v>-83.253799999976764</v>
          </cell>
          <cell r="AX334">
            <v>-6.2981800000416115</v>
          </cell>
          <cell r="AY334">
            <v>-154.44479999999749</v>
          </cell>
          <cell r="AZ334">
            <v>13.219180000072811</v>
          </cell>
          <cell r="BA334">
            <v>-28.927999999956228</v>
          </cell>
          <cell r="BB334">
            <v>-86.663319999992382</v>
          </cell>
          <cell r="BC334">
            <v>-181.71139999997104</v>
          </cell>
          <cell r="BD334">
            <v>-260.33399999991525</v>
          </cell>
          <cell r="BE334">
            <v>-3665.7616849998012</v>
          </cell>
          <cell r="BF334">
            <v>-78.580890000099316</v>
          </cell>
          <cell r="BG334">
            <v>-360.41503500007093</v>
          </cell>
          <cell r="BH334">
            <v>-895.44769999996061</v>
          </cell>
          <cell r="BI334">
            <v>-585.02800000004936</v>
          </cell>
          <cell r="BJ334">
            <v>-225.56542999995872</v>
          </cell>
          <cell r="BK334">
            <v>-270.28889999998501</v>
          </cell>
          <cell r="BL334">
            <v>-109.35441999987233</v>
          </cell>
          <cell r="BM334">
            <v>70.612399999925401</v>
          </cell>
          <cell r="BN334">
            <v>-66.43580000003567</v>
          </cell>
          <cell r="BO334">
            <v>-318.04815000004601</v>
          </cell>
          <cell r="BP334">
            <v>-464.71986000001198</v>
          </cell>
          <cell r="BQ334">
            <v>-362.48990000004414</v>
          </cell>
          <cell r="BR334">
            <v>-3753.3375310003757</v>
          </cell>
          <cell r="BS334">
            <v>-70.073800000012852</v>
          </cell>
          <cell r="BT334">
            <v>-343.39624700008426</v>
          </cell>
          <cell r="BU334">
            <v>-796.17599999997765</v>
          </cell>
          <cell r="BV334">
            <v>-806.74230000004172</v>
          </cell>
          <cell r="BW334">
            <v>-188.77366600002279</v>
          </cell>
          <cell r="BX334">
            <v>-268.00489999988349</v>
          </cell>
          <cell r="BY334">
            <v>-99.668240000028163</v>
          </cell>
          <cell r="BZ334">
            <v>49.203400000056718</v>
          </cell>
          <cell r="CA334">
            <v>44.010699999984354</v>
          </cell>
          <cell r="CB334">
            <v>-384.55259999993723</v>
          </cell>
          <cell r="CC334">
            <v>-487.74749999999767</v>
          </cell>
          <cell r="CD334">
            <v>-401.41637800005265</v>
          </cell>
          <cell r="CE334">
            <v>-3690.4570990009233</v>
          </cell>
          <cell r="CF334">
            <v>-76.656100000080187</v>
          </cell>
          <cell r="CG334">
            <v>-499.71438000001945</v>
          </cell>
          <cell r="CH334">
            <v>-901.59900000004563</v>
          </cell>
          <cell r="CI334">
            <v>-778.82900000002701</v>
          </cell>
          <cell r="CJ334">
            <v>-193.33472999997321</v>
          </cell>
          <cell r="CK334">
            <v>-194.31329999997979</v>
          </cell>
          <cell r="CL334">
            <v>-99.437400000053458</v>
          </cell>
          <cell r="CM334">
            <v>147.32788299996173</v>
          </cell>
          <cell r="CN334">
            <v>104.46639999991748</v>
          </cell>
          <cell r="CO334">
            <v>-334.73016999999527</v>
          </cell>
          <cell r="CP334">
            <v>-445.93206200003624</v>
          </cell>
          <cell r="CQ334">
            <v>-417.70524000015575</v>
          </cell>
          <cell r="CR334">
            <v>-3507.4138619992882</v>
          </cell>
          <cell r="CS334">
            <v>-99.163469999970403</v>
          </cell>
          <cell r="CT334">
            <v>-387.79336000006879</v>
          </cell>
          <cell r="CU334">
            <v>-835.59660000004806</v>
          </cell>
          <cell r="CV334">
            <v>-594.49742999998853</v>
          </cell>
          <cell r="CW334">
            <v>-220.36105999999563</v>
          </cell>
          <cell r="CX334">
            <v>-242.35401999996975</v>
          </cell>
          <cell r="CY334">
            <v>-47.82819999998901</v>
          </cell>
          <cell r="CZ334">
            <v>150.0404780000099</v>
          </cell>
          <cell r="DA334">
            <v>26.491639999963809</v>
          </cell>
          <cell r="DB334">
            <v>-320.04240000003483</v>
          </cell>
          <cell r="DC334">
            <v>-495.7666999999783</v>
          </cell>
          <cell r="DD334">
            <v>-440.54273999994621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 t="str">
            <v>=</v>
          </cell>
          <cell r="G335" t="str">
            <v>=</v>
          </cell>
          <cell r="H335" t="str">
            <v>=</v>
          </cell>
          <cell r="I335" t="str">
            <v>=</v>
          </cell>
          <cell r="J335" t="str">
            <v>=</v>
          </cell>
          <cell r="K335" t="str">
            <v>=</v>
          </cell>
          <cell r="L335" t="str">
            <v>=</v>
          </cell>
          <cell r="M335" t="str">
            <v>=</v>
          </cell>
          <cell r="N335" t="str">
            <v>=</v>
          </cell>
          <cell r="O335" t="str">
            <v>=</v>
          </cell>
          <cell r="P335" t="str">
            <v>=</v>
          </cell>
          <cell r="Q335" t="str">
            <v>=</v>
          </cell>
          <cell r="R335" t="str">
            <v>=</v>
          </cell>
          <cell r="S335" t="str">
            <v>=</v>
          </cell>
          <cell r="T335" t="str">
            <v>=</v>
          </cell>
          <cell r="U335" t="str">
            <v>=</v>
          </cell>
          <cell r="V335" t="str">
            <v>=</v>
          </cell>
          <cell r="W335" t="str">
            <v>=</v>
          </cell>
          <cell r="X335" t="str">
            <v>=</v>
          </cell>
          <cell r="Y335" t="str">
            <v>=</v>
          </cell>
          <cell r="Z335" t="str">
            <v>=</v>
          </cell>
          <cell r="AA335" t="str">
            <v>=</v>
          </cell>
          <cell r="AB335" t="str">
            <v>=</v>
          </cell>
          <cell r="AC335" t="str">
            <v>=</v>
          </cell>
          <cell r="AD335" t="str">
            <v>=</v>
          </cell>
          <cell r="AE335" t="str">
            <v>=</v>
          </cell>
          <cell r="AF335" t="str">
            <v>=</v>
          </cell>
          <cell r="AG335" t="str">
            <v>=</v>
          </cell>
          <cell r="AH335" t="str">
            <v>=</v>
          </cell>
          <cell r="AI335" t="str">
            <v>=</v>
          </cell>
          <cell r="AJ335" t="str">
            <v>=</v>
          </cell>
          <cell r="AK335" t="str">
            <v>=</v>
          </cell>
          <cell r="AL335" t="str">
            <v>=</v>
          </cell>
          <cell r="AM335" t="str">
            <v>=</v>
          </cell>
          <cell r="AN335" t="str">
            <v>=</v>
          </cell>
          <cell r="AO335" t="str">
            <v>=</v>
          </cell>
          <cell r="AP335" t="str">
            <v>=</v>
          </cell>
          <cell r="AQ335" t="str">
            <v>=</v>
          </cell>
          <cell r="AR335" t="str">
            <v>=</v>
          </cell>
          <cell r="AS335" t="str">
            <v>=</v>
          </cell>
          <cell r="AT335" t="str">
            <v>=</v>
          </cell>
          <cell r="AU335" t="str">
            <v>=</v>
          </cell>
          <cell r="AV335" t="str">
            <v>=</v>
          </cell>
          <cell r="AW335" t="str">
            <v>=</v>
          </cell>
          <cell r="AX335" t="str">
            <v>=</v>
          </cell>
          <cell r="AY335" t="str">
            <v>=</v>
          </cell>
          <cell r="AZ335" t="str">
            <v>=</v>
          </cell>
          <cell r="BA335" t="str">
            <v>=</v>
          </cell>
          <cell r="BB335" t="str">
            <v>=</v>
          </cell>
          <cell r="BC335" t="str">
            <v>=</v>
          </cell>
          <cell r="BD335" t="str">
            <v>=</v>
          </cell>
          <cell r="BE335" t="str">
            <v>=</v>
          </cell>
          <cell r="BF335" t="str">
            <v>=</v>
          </cell>
          <cell r="BG335" t="str">
            <v>=</v>
          </cell>
          <cell r="BH335" t="str">
            <v>=</v>
          </cell>
          <cell r="BI335" t="str">
            <v>=</v>
          </cell>
          <cell r="BJ335" t="str">
            <v>=</v>
          </cell>
          <cell r="BK335" t="str">
            <v>=</v>
          </cell>
          <cell r="BL335" t="str">
            <v>=</v>
          </cell>
          <cell r="BM335" t="str">
            <v>=</v>
          </cell>
          <cell r="BN335" t="str">
            <v>=</v>
          </cell>
          <cell r="BO335" t="str">
            <v>=</v>
          </cell>
          <cell r="BP335" t="str">
            <v>=</v>
          </cell>
          <cell r="BQ335" t="str">
            <v>=</v>
          </cell>
          <cell r="BR335" t="str">
            <v>=</v>
          </cell>
          <cell r="BS335" t="str">
            <v>=</v>
          </cell>
          <cell r="BT335" t="str">
            <v>=</v>
          </cell>
          <cell r="BU335" t="str">
            <v>=</v>
          </cell>
          <cell r="BV335" t="str">
            <v>=</v>
          </cell>
          <cell r="BW335" t="str">
            <v>=</v>
          </cell>
          <cell r="BX335" t="str">
            <v>=</v>
          </cell>
          <cell r="BY335" t="str">
            <v>=</v>
          </cell>
          <cell r="BZ335" t="str">
            <v>=</v>
          </cell>
          <cell r="CA335" t="str">
            <v>=</v>
          </cell>
          <cell r="CB335" t="str">
            <v>=</v>
          </cell>
          <cell r="CC335" t="str">
            <v>=</v>
          </cell>
          <cell r="CD335" t="str">
            <v>=</v>
          </cell>
          <cell r="CE335" t="str">
            <v>=</v>
          </cell>
          <cell r="CF335" t="str">
            <v>=</v>
          </cell>
          <cell r="CG335" t="str">
            <v>=</v>
          </cell>
          <cell r="CH335" t="str">
            <v>=</v>
          </cell>
          <cell r="CI335" t="str">
            <v>=</v>
          </cell>
          <cell r="CJ335" t="str">
            <v>=</v>
          </cell>
          <cell r="CK335" t="str">
            <v>=</v>
          </cell>
          <cell r="CL335" t="str">
            <v>=</v>
          </cell>
          <cell r="CM335" t="str">
            <v>=</v>
          </cell>
          <cell r="CN335" t="str">
            <v>=</v>
          </cell>
          <cell r="CO335" t="str">
            <v>=</v>
          </cell>
          <cell r="CP335" t="str">
            <v>=</v>
          </cell>
          <cell r="CQ335" t="str">
            <v>=</v>
          </cell>
          <cell r="CR335" t="str">
            <v>=</v>
          </cell>
          <cell r="CS335" t="str">
            <v>=</v>
          </cell>
          <cell r="CT335" t="str">
            <v>=</v>
          </cell>
          <cell r="CU335" t="str">
            <v>=</v>
          </cell>
          <cell r="CV335" t="str">
            <v>=</v>
          </cell>
          <cell r="CW335" t="str">
            <v>=</v>
          </cell>
          <cell r="CX335" t="str">
            <v>=</v>
          </cell>
          <cell r="CY335" t="str">
            <v>=</v>
          </cell>
          <cell r="CZ335" t="str">
            <v>=</v>
          </cell>
          <cell r="DA335" t="str">
            <v>=</v>
          </cell>
          <cell r="DB335" t="str">
            <v>=</v>
          </cell>
          <cell r="DC335" t="str">
            <v>=</v>
          </cell>
          <cell r="DD335" t="str">
            <v>=</v>
          </cell>
          <cell r="DE335" t="str">
            <v>=</v>
          </cell>
          <cell r="DF335" t="str">
            <v>=</v>
          </cell>
          <cell r="DG335" t="str">
            <v>=</v>
          </cell>
          <cell r="DH335" t="str">
            <v>=</v>
          </cell>
          <cell r="DI335" t="str">
            <v>=</v>
          </cell>
          <cell r="DJ335" t="str">
            <v>=</v>
          </cell>
          <cell r="DK335" t="str">
            <v>=</v>
          </cell>
          <cell r="DL335" t="str">
            <v>=</v>
          </cell>
          <cell r="DM335" t="str">
            <v>=</v>
          </cell>
          <cell r="DN335" t="str">
            <v>=</v>
          </cell>
          <cell r="DO335" t="str">
            <v>=</v>
          </cell>
          <cell r="DP335" t="str">
            <v>=</v>
          </cell>
          <cell r="DQ335" t="str">
            <v>=</v>
          </cell>
          <cell r="DR335" t="str">
            <v>=</v>
          </cell>
          <cell r="DS335" t="str">
            <v>=</v>
          </cell>
          <cell r="DT335" t="str">
            <v>=</v>
          </cell>
          <cell r="DU335" t="str">
            <v>=</v>
          </cell>
          <cell r="DV335" t="str">
            <v>=</v>
          </cell>
          <cell r="DW335" t="str">
            <v>=</v>
          </cell>
          <cell r="DX335" t="str">
            <v>=</v>
          </cell>
          <cell r="DY335" t="str">
            <v>=</v>
          </cell>
          <cell r="DZ335" t="str">
            <v>=</v>
          </cell>
          <cell r="EA335" t="str">
            <v>=</v>
          </cell>
          <cell r="EB335" t="str">
            <v>=</v>
          </cell>
          <cell r="EC335" t="str">
            <v>=</v>
          </cell>
          <cell r="ED335" t="str">
            <v>=</v>
          </cell>
        </row>
        <row r="336">
          <cell r="F336">
            <v>138.99899999983609</v>
          </cell>
          <cell r="G336">
            <v>114.67449999973178</v>
          </cell>
          <cell r="H336">
            <v>168.01388000044972</v>
          </cell>
          <cell r="I336">
            <v>149.87192199937999</v>
          </cell>
          <cell r="J336">
            <v>108.56740000005811</v>
          </cell>
          <cell r="K336">
            <v>181.0570000000298</v>
          </cell>
          <cell r="L336">
            <v>377.47389999963343</v>
          </cell>
          <cell r="M336">
            <v>422.31710000056773</v>
          </cell>
          <cell r="N336">
            <v>409.19359999988228</v>
          </cell>
          <cell r="O336">
            <v>144.70706799998879</v>
          </cell>
          <cell r="P336">
            <v>145.96499999985099</v>
          </cell>
          <cell r="Q336">
            <v>-6.6029999991878867</v>
          </cell>
          <cell r="R336">
            <v>-1871.1012310087681</v>
          </cell>
          <cell r="S336">
            <v>-51.140000000596046</v>
          </cell>
          <cell r="T336">
            <v>-188.28100000042468</v>
          </cell>
          <cell r="U336">
            <v>-300.50958999991417</v>
          </cell>
          <cell r="V336">
            <v>-344.45922600012273</v>
          </cell>
          <cell r="W336">
            <v>-102.92870000004768</v>
          </cell>
          <cell r="X336">
            <v>-110.14939999952912</v>
          </cell>
          <cell r="Y336">
            <v>-193.2730000000447</v>
          </cell>
          <cell r="Z336">
            <v>-8.0849999999627471</v>
          </cell>
          <cell r="AA336">
            <v>101.83600000012666</v>
          </cell>
          <cell r="AB336">
            <v>166.38568499963731</v>
          </cell>
          <cell r="AC336">
            <v>-542.4769999999553</v>
          </cell>
          <cell r="AD336">
            <v>-298.02000000048429</v>
          </cell>
          <cell r="AE336">
            <v>-1737.2178598046303</v>
          </cell>
          <cell r="AF336">
            <v>-76.75800000037998</v>
          </cell>
          <cell r="AG336">
            <v>-150.3070000000298</v>
          </cell>
          <cell r="AH336">
            <v>-328.03408979997039</v>
          </cell>
          <cell r="AI336">
            <v>-329.34659999981523</v>
          </cell>
          <cell r="AJ336">
            <v>-107.99609999917448</v>
          </cell>
          <cell r="AK336">
            <v>-37.196460000239313</v>
          </cell>
          <cell r="AL336">
            <v>-78.61739999987185</v>
          </cell>
          <cell r="AM336">
            <v>-3.6543000005185604</v>
          </cell>
          <cell r="AN336">
            <v>16.220200000330806</v>
          </cell>
          <cell r="AO336">
            <v>-84.249299999326468</v>
          </cell>
          <cell r="AP336">
            <v>-215.98481000028551</v>
          </cell>
          <cell r="AQ336">
            <v>-341.29399999976158</v>
          </cell>
          <cell r="AR336">
            <v>-1984.9957649931312</v>
          </cell>
          <cell r="AS336">
            <v>-24.96100000012666</v>
          </cell>
          <cell r="AT336">
            <v>-229.14140000008047</v>
          </cell>
          <cell r="AU336">
            <v>-552.81312500033528</v>
          </cell>
          <cell r="AV336">
            <v>-389.66591999959201</v>
          </cell>
          <cell r="AW336">
            <v>-83.253799999132752</v>
          </cell>
          <cell r="AX336">
            <v>-6.2981799999251962</v>
          </cell>
          <cell r="AY336">
            <v>-154.44480000063777</v>
          </cell>
          <cell r="AZ336">
            <v>13.219180000014603</v>
          </cell>
          <cell r="BA336">
            <v>-28.928000000305474</v>
          </cell>
          <cell r="BB336">
            <v>-86.66332000028342</v>
          </cell>
          <cell r="BC336">
            <v>-181.71140000037849</v>
          </cell>
          <cell r="BD336">
            <v>-260.33399999979883</v>
          </cell>
          <cell r="BE336">
            <v>-3665.7616849988699</v>
          </cell>
          <cell r="BF336">
            <v>-78.580889999866486</v>
          </cell>
          <cell r="BG336">
            <v>-360.41503500007093</v>
          </cell>
          <cell r="BH336">
            <v>-895.44769999943674</v>
          </cell>
          <cell r="BI336">
            <v>-585.02799999993294</v>
          </cell>
          <cell r="BJ336">
            <v>-225.56543000042439</v>
          </cell>
          <cell r="BK336">
            <v>-270.28890000004321</v>
          </cell>
          <cell r="BL336">
            <v>-109.35441999975592</v>
          </cell>
          <cell r="BM336">
            <v>70.612399999983609</v>
          </cell>
          <cell r="BN336">
            <v>-66.435800000093877</v>
          </cell>
          <cell r="BO336">
            <v>-318.04815000016242</v>
          </cell>
          <cell r="BP336">
            <v>-464.71986000053585</v>
          </cell>
          <cell r="BQ336">
            <v>-362.48989999946207</v>
          </cell>
          <cell r="BR336">
            <v>-3753.3375310078263</v>
          </cell>
          <cell r="BS336">
            <v>-70.073799999430776</v>
          </cell>
          <cell r="BT336">
            <v>-343.3962470004335</v>
          </cell>
          <cell r="BU336">
            <v>-796.17600000090897</v>
          </cell>
          <cell r="BV336">
            <v>-806.74230000004172</v>
          </cell>
          <cell r="BW336">
            <v>-188.77366599999368</v>
          </cell>
          <cell r="BX336">
            <v>-268.00490000005811</v>
          </cell>
          <cell r="BY336">
            <v>-99.668240000493824</v>
          </cell>
          <cell r="BZ336">
            <v>49.20339999999851</v>
          </cell>
          <cell r="CA336">
            <v>44.010699999518692</v>
          </cell>
          <cell r="CB336">
            <v>-384.55260000005364</v>
          </cell>
          <cell r="CC336">
            <v>-487.74750000052154</v>
          </cell>
          <cell r="CD336">
            <v>-401.41637799981982</v>
          </cell>
          <cell r="CE336">
            <v>-3690.4570990130305</v>
          </cell>
          <cell r="CF336">
            <v>-76.65610000025481</v>
          </cell>
          <cell r="CG336">
            <v>-499.71437999978662</v>
          </cell>
          <cell r="CH336">
            <v>-901.59900000039488</v>
          </cell>
          <cell r="CI336">
            <v>-778.82899999991059</v>
          </cell>
          <cell r="CJ336">
            <v>-193.33473000023514</v>
          </cell>
          <cell r="CK336">
            <v>-194.31329999957234</v>
          </cell>
          <cell r="CL336">
            <v>-99.437400000169873</v>
          </cell>
          <cell r="CM336">
            <v>147.32788299955428</v>
          </cell>
          <cell r="CN336">
            <v>104.46640000026673</v>
          </cell>
          <cell r="CO336">
            <v>-334.73017000034451</v>
          </cell>
          <cell r="CP336">
            <v>-445.93206200003624</v>
          </cell>
          <cell r="CQ336">
            <v>-417.70524000097066</v>
          </cell>
          <cell r="CR336">
            <v>-3507.4138620048761</v>
          </cell>
          <cell r="CS336">
            <v>-99.16347000002861</v>
          </cell>
          <cell r="CT336">
            <v>-387.79335999954492</v>
          </cell>
          <cell r="CU336">
            <v>-835.59660000074655</v>
          </cell>
          <cell r="CV336">
            <v>-594.49742999952286</v>
          </cell>
          <cell r="CW336">
            <v>-220.36106000002474</v>
          </cell>
          <cell r="CX336">
            <v>-242.35402000043541</v>
          </cell>
          <cell r="CY336">
            <v>-47.828199999406934</v>
          </cell>
          <cell r="CZ336">
            <v>150.04047800041735</v>
          </cell>
          <cell r="DA336">
            <v>26.491639999672771</v>
          </cell>
          <cell r="DB336">
            <v>-320.04239999968559</v>
          </cell>
          <cell r="DC336">
            <v>-495.76670000050217</v>
          </cell>
          <cell r="DD336">
            <v>-440.54273999948055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 t="str">
            <v>=</v>
          </cell>
          <cell r="G337" t="str">
            <v>=</v>
          </cell>
          <cell r="H337" t="str">
            <v>=</v>
          </cell>
          <cell r="I337" t="str">
            <v>=</v>
          </cell>
          <cell r="J337" t="str">
            <v>=</v>
          </cell>
          <cell r="K337" t="str">
            <v>=</v>
          </cell>
          <cell r="L337" t="str">
            <v>=</v>
          </cell>
          <cell r="M337" t="str">
            <v>=</v>
          </cell>
          <cell r="N337" t="str">
            <v>=</v>
          </cell>
          <cell r="O337" t="str">
            <v>=</v>
          </cell>
          <cell r="P337" t="str">
            <v>=</v>
          </cell>
          <cell r="Q337" t="str">
            <v>=</v>
          </cell>
          <cell r="R337" t="str">
            <v>=</v>
          </cell>
          <cell r="S337" t="str">
            <v>=</v>
          </cell>
          <cell r="T337" t="str">
            <v>=</v>
          </cell>
          <cell r="U337" t="str">
            <v>=</v>
          </cell>
          <cell r="V337" t="str">
            <v>=</v>
          </cell>
          <cell r="W337" t="str">
            <v>=</v>
          </cell>
          <cell r="X337" t="str">
            <v>=</v>
          </cell>
          <cell r="Y337" t="str">
            <v>=</v>
          </cell>
          <cell r="Z337" t="str">
            <v>=</v>
          </cell>
          <cell r="AA337" t="str">
            <v>=</v>
          </cell>
          <cell r="AB337" t="str">
            <v>=</v>
          </cell>
          <cell r="AC337" t="str">
            <v>=</v>
          </cell>
          <cell r="AD337" t="str">
            <v>=</v>
          </cell>
          <cell r="AE337" t="str">
            <v>=</v>
          </cell>
          <cell r="AF337" t="str">
            <v>=</v>
          </cell>
          <cell r="AG337" t="str">
            <v>=</v>
          </cell>
          <cell r="AH337" t="str">
            <v>=</v>
          </cell>
          <cell r="AI337" t="str">
            <v>=</v>
          </cell>
          <cell r="AJ337" t="str">
            <v>=</v>
          </cell>
          <cell r="AK337" t="str">
            <v>=</v>
          </cell>
          <cell r="AL337" t="str">
            <v>=</v>
          </cell>
          <cell r="AM337" t="str">
            <v>=</v>
          </cell>
          <cell r="AN337" t="str">
            <v>=</v>
          </cell>
          <cell r="AO337" t="str">
            <v>=</v>
          </cell>
          <cell r="AP337" t="str">
            <v>=</v>
          </cell>
          <cell r="AQ337" t="str">
            <v>=</v>
          </cell>
          <cell r="AR337" t="str">
            <v>=</v>
          </cell>
          <cell r="AS337" t="str">
            <v>=</v>
          </cell>
          <cell r="AT337" t="str">
            <v>=</v>
          </cell>
          <cell r="AU337" t="str">
            <v>=</v>
          </cell>
          <cell r="AV337" t="str">
            <v>=</v>
          </cell>
          <cell r="AW337" t="str">
            <v>=</v>
          </cell>
          <cell r="AX337" t="str">
            <v>=</v>
          </cell>
          <cell r="AY337" t="str">
            <v>=</v>
          </cell>
          <cell r="AZ337" t="str">
            <v>=</v>
          </cell>
          <cell r="BA337" t="str">
            <v>=</v>
          </cell>
          <cell r="BB337" t="str">
            <v>=</v>
          </cell>
          <cell r="BC337" t="str">
            <v>=</v>
          </cell>
          <cell r="BD337" t="str">
            <v>=</v>
          </cell>
          <cell r="BE337" t="str">
            <v>=</v>
          </cell>
          <cell r="BF337" t="str">
            <v>=</v>
          </cell>
          <cell r="BG337" t="str">
            <v>=</v>
          </cell>
          <cell r="BH337" t="str">
            <v>=</v>
          </cell>
          <cell r="BI337" t="str">
            <v>=</v>
          </cell>
          <cell r="BJ337" t="str">
            <v>=</v>
          </cell>
          <cell r="BK337" t="str">
            <v>=</v>
          </cell>
          <cell r="BL337" t="str">
            <v>=</v>
          </cell>
          <cell r="BM337" t="str">
            <v>=</v>
          </cell>
          <cell r="BN337" t="str">
            <v>=</v>
          </cell>
          <cell r="BO337" t="str">
            <v>=</v>
          </cell>
          <cell r="BP337" t="str">
            <v>=</v>
          </cell>
          <cell r="BQ337" t="str">
            <v>=</v>
          </cell>
          <cell r="BR337" t="str">
            <v>=</v>
          </cell>
          <cell r="BS337" t="str">
            <v>=</v>
          </cell>
          <cell r="BT337" t="str">
            <v>=</v>
          </cell>
          <cell r="BU337" t="str">
            <v>=</v>
          </cell>
          <cell r="BV337" t="str">
            <v>=</v>
          </cell>
          <cell r="BW337" t="str">
            <v>=</v>
          </cell>
          <cell r="BX337" t="str">
            <v>=</v>
          </cell>
          <cell r="BY337" t="str">
            <v>=</v>
          </cell>
          <cell r="BZ337" t="str">
            <v>=</v>
          </cell>
          <cell r="CA337" t="str">
            <v>=</v>
          </cell>
          <cell r="CB337" t="str">
            <v>=</v>
          </cell>
          <cell r="CC337" t="str">
            <v>=</v>
          </cell>
          <cell r="CD337" t="str">
            <v>=</v>
          </cell>
          <cell r="CE337" t="str">
            <v>=</v>
          </cell>
          <cell r="CF337" t="str">
            <v>=</v>
          </cell>
          <cell r="CG337" t="str">
            <v>=</v>
          </cell>
          <cell r="CH337" t="str">
            <v>=</v>
          </cell>
          <cell r="CI337" t="str">
            <v>=</v>
          </cell>
          <cell r="CJ337" t="str">
            <v>=</v>
          </cell>
          <cell r="CK337" t="str">
            <v>=</v>
          </cell>
          <cell r="CL337" t="str">
            <v>=</v>
          </cell>
          <cell r="CM337" t="str">
            <v>=</v>
          </cell>
          <cell r="CN337" t="str">
            <v>=</v>
          </cell>
          <cell r="CO337" t="str">
            <v>=</v>
          </cell>
          <cell r="CP337" t="str">
            <v>=</v>
          </cell>
          <cell r="CQ337" t="str">
            <v>=</v>
          </cell>
          <cell r="CR337" t="str">
            <v>=</v>
          </cell>
          <cell r="CS337" t="str">
            <v>=</v>
          </cell>
          <cell r="CT337" t="str">
            <v>=</v>
          </cell>
          <cell r="CU337" t="str">
            <v>=</v>
          </cell>
          <cell r="CV337" t="str">
            <v>=</v>
          </cell>
          <cell r="CW337" t="str">
            <v>=</v>
          </cell>
          <cell r="CX337" t="str">
            <v>=</v>
          </cell>
          <cell r="CY337" t="str">
            <v>=</v>
          </cell>
          <cell r="CZ337" t="str">
            <v>=</v>
          </cell>
          <cell r="DA337" t="str">
            <v>=</v>
          </cell>
          <cell r="DB337" t="str">
            <v>=</v>
          </cell>
          <cell r="DC337" t="str">
            <v>=</v>
          </cell>
          <cell r="DD337" t="str">
            <v>=</v>
          </cell>
          <cell r="DE337" t="str">
            <v>=</v>
          </cell>
          <cell r="DF337" t="str">
            <v>=</v>
          </cell>
          <cell r="DG337" t="str">
            <v>=</v>
          </cell>
          <cell r="DH337" t="str">
            <v>=</v>
          </cell>
          <cell r="DI337" t="str">
            <v>=</v>
          </cell>
          <cell r="DJ337" t="str">
            <v>=</v>
          </cell>
          <cell r="DK337" t="str">
            <v>=</v>
          </cell>
          <cell r="DL337" t="str">
            <v>=</v>
          </cell>
          <cell r="DM337" t="str">
            <v>=</v>
          </cell>
          <cell r="DN337" t="str">
            <v>=</v>
          </cell>
          <cell r="DO337" t="str">
            <v>=</v>
          </cell>
          <cell r="DP337" t="str">
            <v>=</v>
          </cell>
          <cell r="DQ337" t="str">
            <v>=</v>
          </cell>
          <cell r="DR337" t="str">
            <v>=</v>
          </cell>
          <cell r="DS337" t="str">
            <v>=</v>
          </cell>
          <cell r="DT337" t="str">
            <v>=</v>
          </cell>
          <cell r="DU337" t="str">
            <v>=</v>
          </cell>
          <cell r="DV337" t="str">
            <v>=</v>
          </cell>
          <cell r="DW337" t="str">
            <v>=</v>
          </cell>
          <cell r="DX337" t="str">
            <v>=</v>
          </cell>
          <cell r="DY337" t="str">
            <v>=</v>
          </cell>
          <cell r="DZ337" t="str">
            <v>=</v>
          </cell>
          <cell r="EA337" t="str">
            <v>=</v>
          </cell>
          <cell r="EB337" t="str">
            <v>=</v>
          </cell>
          <cell r="EC337" t="str">
            <v>=</v>
          </cell>
          <cell r="ED337" t="str">
            <v>=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-10.490234999997483</v>
          </cell>
          <cell r="I366">
            <v>-0.53002799999740091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-10.420414000000164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-5.9599589999997988</v>
          </cell>
          <cell r="I367">
            <v>-2.9599640000014915</v>
          </cell>
          <cell r="J367">
            <v>0</v>
          </cell>
          <cell r="K367">
            <v>-5.6298830000014277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28.693998999951873</v>
          </cell>
          <cell r="S367">
            <v>0</v>
          </cell>
          <cell r="T367">
            <v>0</v>
          </cell>
          <cell r="U367">
            <v>0</v>
          </cell>
          <cell r="V367">
            <v>9.6152929999952903</v>
          </cell>
          <cell r="W367">
            <v>0</v>
          </cell>
          <cell r="X367">
            <v>19.078706000000238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4">
          <cell r="F374">
            <v>0</v>
          </cell>
          <cell r="G374">
            <v>0</v>
          </cell>
          <cell r="H374">
            <v>-16.450194000033662</v>
          </cell>
          <cell r="I374">
            <v>-3.4899919999297708</v>
          </cell>
          <cell r="J374">
            <v>0</v>
          </cell>
          <cell r="K374">
            <v>-5.6298830000450835</v>
          </cell>
          <cell r="L374">
            <v>0</v>
          </cell>
          <cell r="M374">
            <v>0</v>
          </cell>
          <cell r="N374">
            <v>0</v>
          </cell>
          <cell r="O374">
            <v>-10.420414000051096</v>
          </cell>
          <cell r="P374">
            <v>0</v>
          </cell>
          <cell r="Q374">
            <v>0</v>
          </cell>
          <cell r="R374">
            <v>28.693998999893665</v>
          </cell>
          <cell r="S374">
            <v>0</v>
          </cell>
          <cell r="T374">
            <v>0</v>
          </cell>
          <cell r="U374">
            <v>0</v>
          </cell>
          <cell r="V374">
            <v>9.6152930000098422</v>
          </cell>
          <cell r="W374">
            <v>0</v>
          </cell>
          <cell r="X374">
            <v>19.078706000000238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7">
          <cell r="F377">
            <v>2063.09</v>
          </cell>
          <cell r="G377">
            <v>1725.33</v>
          </cell>
          <cell r="H377">
            <v>2108.62</v>
          </cell>
          <cell r="I377">
            <v>1813.43</v>
          </cell>
          <cell r="J377">
            <v>1788.74</v>
          </cell>
          <cell r="K377">
            <v>2241.88</v>
          </cell>
          <cell r="L377">
            <v>2577.4499999999998</v>
          </cell>
          <cell r="M377">
            <v>2687.86</v>
          </cell>
          <cell r="N377">
            <v>2630.99</v>
          </cell>
          <cell r="O377">
            <v>2527.04</v>
          </cell>
          <cell r="P377">
            <v>2516.33</v>
          </cell>
          <cell r="Q377">
            <v>2479.6</v>
          </cell>
          <cell r="R377">
            <v>27160.36</v>
          </cell>
          <cell r="S377">
            <v>2063.09</v>
          </cell>
          <cell r="T377">
            <v>1725.33</v>
          </cell>
          <cell r="U377">
            <v>2108.62</v>
          </cell>
          <cell r="V377">
            <v>1813.43</v>
          </cell>
          <cell r="W377">
            <v>1788.74</v>
          </cell>
          <cell r="X377">
            <v>2241.88</v>
          </cell>
          <cell r="Y377">
            <v>2577.4499999999998</v>
          </cell>
          <cell r="Z377">
            <v>2687.86</v>
          </cell>
          <cell r="AA377">
            <v>2630.99</v>
          </cell>
          <cell r="AB377">
            <v>2527.04</v>
          </cell>
          <cell r="AC377">
            <v>2516.33</v>
          </cell>
          <cell r="AD377">
            <v>2479.6</v>
          </cell>
          <cell r="AE377">
            <v>27160.36</v>
          </cell>
          <cell r="AF377">
            <v>2063.09</v>
          </cell>
          <cell r="AG377">
            <v>1725.33</v>
          </cell>
          <cell r="AH377">
            <v>2108.62</v>
          </cell>
          <cell r="AI377">
            <v>1813.43</v>
          </cell>
          <cell r="AJ377">
            <v>1788.74</v>
          </cell>
          <cell r="AK377">
            <v>2241.88</v>
          </cell>
          <cell r="AL377">
            <v>2577.4499999999998</v>
          </cell>
          <cell r="AM377">
            <v>2687.86</v>
          </cell>
          <cell r="AN377">
            <v>2630.99</v>
          </cell>
          <cell r="AO377">
            <v>2527.04</v>
          </cell>
          <cell r="AP377">
            <v>2516.33</v>
          </cell>
          <cell r="AQ377">
            <v>2479.6</v>
          </cell>
          <cell r="AR377">
            <v>27185.480000000003</v>
          </cell>
          <cell r="AS377">
            <v>2063.09</v>
          </cell>
          <cell r="AT377">
            <v>1750.45</v>
          </cell>
          <cell r="AU377">
            <v>2108.62</v>
          </cell>
          <cell r="AV377">
            <v>1813.43</v>
          </cell>
          <cell r="AW377">
            <v>1788.74</v>
          </cell>
          <cell r="AX377">
            <v>2241.88</v>
          </cell>
          <cell r="AY377">
            <v>2577.4499999999998</v>
          </cell>
          <cell r="AZ377">
            <v>2687.86</v>
          </cell>
          <cell r="BA377">
            <v>2630.99</v>
          </cell>
          <cell r="BB377">
            <v>2527.04</v>
          </cell>
          <cell r="BC377">
            <v>2516.33</v>
          </cell>
          <cell r="BD377">
            <v>2479.6</v>
          </cell>
          <cell r="BE377">
            <v>27160.36</v>
          </cell>
          <cell r="BF377">
            <v>2063.09</v>
          </cell>
          <cell r="BG377">
            <v>1725.33</v>
          </cell>
          <cell r="BH377">
            <v>2108.62</v>
          </cell>
          <cell r="BI377">
            <v>1813.43</v>
          </cell>
          <cell r="BJ377">
            <v>1788.74</v>
          </cell>
          <cell r="BK377">
            <v>2241.88</v>
          </cell>
          <cell r="BL377">
            <v>2577.4499999999998</v>
          </cell>
          <cell r="BM377">
            <v>2687.86</v>
          </cell>
          <cell r="BN377">
            <v>2630.99</v>
          </cell>
          <cell r="BO377">
            <v>2527.04</v>
          </cell>
          <cell r="BP377">
            <v>2516.33</v>
          </cell>
          <cell r="BQ377">
            <v>2479.6</v>
          </cell>
          <cell r="BR377">
            <v>27160.36</v>
          </cell>
          <cell r="BS377">
            <v>2063.09</v>
          </cell>
          <cell r="BT377">
            <v>1725.33</v>
          </cell>
          <cell r="BU377">
            <v>2108.62</v>
          </cell>
          <cell r="BV377">
            <v>1813.43</v>
          </cell>
          <cell r="BW377">
            <v>1788.74</v>
          </cell>
          <cell r="BX377">
            <v>2241.88</v>
          </cell>
          <cell r="BY377">
            <v>2577.4499999999998</v>
          </cell>
          <cell r="BZ377">
            <v>2687.86</v>
          </cell>
          <cell r="CA377">
            <v>2630.99</v>
          </cell>
          <cell r="CB377">
            <v>2527.04</v>
          </cell>
          <cell r="CC377">
            <v>2516.33</v>
          </cell>
          <cell r="CD377">
            <v>2479.6</v>
          </cell>
          <cell r="CE377">
            <v>27160.36</v>
          </cell>
          <cell r="CF377">
            <v>2063.09</v>
          </cell>
          <cell r="CG377">
            <v>1725.33</v>
          </cell>
          <cell r="CH377">
            <v>2108.62</v>
          </cell>
          <cell r="CI377">
            <v>1813.43</v>
          </cell>
          <cell r="CJ377">
            <v>1788.74</v>
          </cell>
          <cell r="CK377">
            <v>2241.88</v>
          </cell>
          <cell r="CL377">
            <v>2577.4499999999998</v>
          </cell>
          <cell r="CM377">
            <v>2687.86</v>
          </cell>
          <cell r="CN377">
            <v>2630.99</v>
          </cell>
          <cell r="CO377">
            <v>2527.04</v>
          </cell>
          <cell r="CP377">
            <v>2516.33</v>
          </cell>
          <cell r="CQ377">
            <v>2479.6</v>
          </cell>
          <cell r="CR377">
            <v>27185.480000000003</v>
          </cell>
          <cell r="CS377">
            <v>2063.09</v>
          </cell>
          <cell r="CT377">
            <v>1750.45</v>
          </cell>
          <cell r="CU377">
            <v>2108.62</v>
          </cell>
          <cell r="CV377">
            <v>1813.43</v>
          </cell>
          <cell r="CW377">
            <v>1788.74</v>
          </cell>
          <cell r="CX377">
            <v>2241.88</v>
          </cell>
          <cell r="CY377">
            <v>2577.4499999999998</v>
          </cell>
          <cell r="CZ377">
            <v>2687.86</v>
          </cell>
          <cell r="DA377">
            <v>2630.99</v>
          </cell>
          <cell r="DB377">
            <v>2527.04</v>
          </cell>
          <cell r="DC377">
            <v>2516.33</v>
          </cell>
          <cell r="DD377">
            <v>2479.6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2063.09</v>
          </cell>
          <cell r="G379">
            <v>1725.33</v>
          </cell>
          <cell r="H379">
            <v>2108.62</v>
          </cell>
          <cell r="I379">
            <v>1813.43</v>
          </cell>
          <cell r="J379">
            <v>1788.74</v>
          </cell>
          <cell r="K379">
            <v>2241.88</v>
          </cell>
          <cell r="L379">
            <v>2577.4499999999998</v>
          </cell>
          <cell r="M379">
            <v>2687.86</v>
          </cell>
          <cell r="N379">
            <v>2630.99</v>
          </cell>
          <cell r="O379">
            <v>2527.04</v>
          </cell>
          <cell r="P379">
            <v>2516.33</v>
          </cell>
          <cell r="Q379">
            <v>2479.6</v>
          </cell>
          <cell r="R379">
            <v>27160.36</v>
          </cell>
          <cell r="S379">
            <v>2063.09</v>
          </cell>
          <cell r="T379">
            <v>1725.33</v>
          </cell>
          <cell r="U379">
            <v>2108.62</v>
          </cell>
          <cell r="V379">
            <v>1813.43</v>
          </cell>
          <cell r="W379">
            <v>1788.74</v>
          </cell>
          <cell r="X379">
            <v>2241.88</v>
          </cell>
          <cell r="Y379">
            <v>2577.4499999999998</v>
          </cell>
          <cell r="Z379">
            <v>2687.86</v>
          </cell>
          <cell r="AA379">
            <v>2630.99</v>
          </cell>
          <cell r="AB379">
            <v>2527.04</v>
          </cell>
          <cell r="AC379">
            <v>2516.33</v>
          </cell>
          <cell r="AD379">
            <v>2479.6</v>
          </cell>
          <cell r="AE379">
            <v>27160.36</v>
          </cell>
          <cell r="AF379">
            <v>2063.09</v>
          </cell>
          <cell r="AG379">
            <v>1725.33</v>
          </cell>
          <cell r="AH379">
            <v>2108.62</v>
          </cell>
          <cell r="AI379">
            <v>1813.43</v>
          </cell>
          <cell r="AJ379">
            <v>1788.74</v>
          </cell>
          <cell r="AK379">
            <v>2241.88</v>
          </cell>
          <cell r="AL379">
            <v>2577.4499999999998</v>
          </cell>
          <cell r="AM379">
            <v>2687.86</v>
          </cell>
          <cell r="AN379">
            <v>2630.99</v>
          </cell>
          <cell r="AO379">
            <v>2527.04</v>
          </cell>
          <cell r="AP379">
            <v>2516.33</v>
          </cell>
          <cell r="AQ379">
            <v>2479.6</v>
          </cell>
          <cell r="AR379">
            <v>27185.480000000003</v>
          </cell>
          <cell r="AS379">
            <v>2063.09</v>
          </cell>
          <cell r="AT379">
            <v>1750.45</v>
          </cell>
          <cell r="AU379">
            <v>2108.62</v>
          </cell>
          <cell r="AV379">
            <v>1813.43</v>
          </cell>
          <cell r="AW379">
            <v>1788.74</v>
          </cell>
          <cell r="AX379">
            <v>2241.88</v>
          </cell>
          <cell r="AY379">
            <v>2577.4499999999998</v>
          </cell>
          <cell r="AZ379">
            <v>2687.86</v>
          </cell>
          <cell r="BA379">
            <v>2630.99</v>
          </cell>
          <cell r="BB379">
            <v>2527.04</v>
          </cell>
          <cell r="BC379">
            <v>2516.33</v>
          </cell>
          <cell r="BD379">
            <v>2479.6</v>
          </cell>
          <cell r="BE379">
            <v>27160.36</v>
          </cell>
          <cell r="BF379">
            <v>2063.09</v>
          </cell>
          <cell r="BG379">
            <v>1725.33</v>
          </cell>
          <cell r="BH379">
            <v>2108.62</v>
          </cell>
          <cell r="BI379">
            <v>1813.43</v>
          </cell>
          <cell r="BJ379">
            <v>1788.74</v>
          </cell>
          <cell r="BK379">
            <v>2241.88</v>
          </cell>
          <cell r="BL379">
            <v>2577.4499999999998</v>
          </cell>
          <cell r="BM379">
            <v>2687.86</v>
          </cell>
          <cell r="BN379">
            <v>2630.99</v>
          </cell>
          <cell r="BO379">
            <v>2527.04</v>
          </cell>
          <cell r="BP379">
            <v>2516.33</v>
          </cell>
          <cell r="BQ379">
            <v>2479.6</v>
          </cell>
          <cell r="BR379">
            <v>27160.36</v>
          </cell>
          <cell r="BS379">
            <v>2063.09</v>
          </cell>
          <cell r="BT379">
            <v>1725.33</v>
          </cell>
          <cell r="BU379">
            <v>2108.62</v>
          </cell>
          <cell r="BV379">
            <v>1813.43</v>
          </cell>
          <cell r="BW379">
            <v>1788.74</v>
          </cell>
          <cell r="BX379">
            <v>2241.88</v>
          </cell>
          <cell r="BY379">
            <v>2577.4499999999998</v>
          </cell>
          <cell r="BZ379">
            <v>2687.86</v>
          </cell>
          <cell r="CA379">
            <v>2630.99</v>
          </cell>
          <cell r="CB379">
            <v>2527.04</v>
          </cell>
          <cell r="CC379">
            <v>2516.33</v>
          </cell>
          <cell r="CD379">
            <v>2479.6</v>
          </cell>
          <cell r="CE379">
            <v>27160.36</v>
          </cell>
          <cell r="CF379">
            <v>2063.09</v>
          </cell>
          <cell r="CG379">
            <v>1725.33</v>
          </cell>
          <cell r="CH379">
            <v>2108.62</v>
          </cell>
          <cell r="CI379">
            <v>1813.43</v>
          </cell>
          <cell r="CJ379">
            <v>1788.74</v>
          </cell>
          <cell r="CK379">
            <v>2241.88</v>
          </cell>
          <cell r="CL379">
            <v>2577.4499999999998</v>
          </cell>
          <cell r="CM379">
            <v>2687.86</v>
          </cell>
          <cell r="CN379">
            <v>2630.99</v>
          </cell>
          <cell r="CO379">
            <v>2527.04</v>
          </cell>
          <cell r="CP379">
            <v>2516.33</v>
          </cell>
          <cell r="CQ379">
            <v>2479.6</v>
          </cell>
          <cell r="CR379">
            <v>27185.480000000003</v>
          </cell>
          <cell r="CS379">
            <v>2063.09</v>
          </cell>
          <cell r="CT379">
            <v>1750.45</v>
          </cell>
          <cell r="CU379">
            <v>2108.62</v>
          </cell>
          <cell r="CV379">
            <v>1813.43</v>
          </cell>
          <cell r="CW379">
            <v>1788.74</v>
          </cell>
          <cell r="CX379">
            <v>2241.88</v>
          </cell>
          <cell r="CY379">
            <v>2577.4499999999998</v>
          </cell>
          <cell r="CZ379">
            <v>2687.86</v>
          </cell>
          <cell r="DA379">
            <v>2630.99</v>
          </cell>
          <cell r="DB379">
            <v>2527.04</v>
          </cell>
          <cell r="DC379">
            <v>2516.33</v>
          </cell>
          <cell r="DD379">
            <v>2479.6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1">
          <cell r="F441">
            <v>2063.0900000000256</v>
          </cell>
          <cell r="G441">
            <v>1725.3300000000163</v>
          </cell>
          <cell r="H441">
            <v>2108.6199999999953</v>
          </cell>
          <cell r="I441">
            <v>1813.4299999999348</v>
          </cell>
          <cell r="J441">
            <v>1788.7399999999907</v>
          </cell>
          <cell r="K441">
            <v>2241.8800000000047</v>
          </cell>
          <cell r="L441">
            <v>2577.4499999999534</v>
          </cell>
          <cell r="M441">
            <v>2687.859999999986</v>
          </cell>
          <cell r="N441">
            <v>2630.9899999999907</v>
          </cell>
          <cell r="O441">
            <v>2527.0400000000373</v>
          </cell>
          <cell r="P441">
            <v>2516.3300000000163</v>
          </cell>
          <cell r="Q441">
            <v>2479.6000000000058</v>
          </cell>
          <cell r="R441">
            <v>27160.360000000335</v>
          </cell>
          <cell r="S441">
            <v>2063.0900000000256</v>
          </cell>
          <cell r="T441">
            <v>1725.3299999999581</v>
          </cell>
          <cell r="U441">
            <v>2108.6199999999953</v>
          </cell>
          <cell r="V441">
            <v>1813.4299999999348</v>
          </cell>
          <cell r="W441">
            <v>1788.7400000001071</v>
          </cell>
          <cell r="X441">
            <v>2241.8800000000047</v>
          </cell>
          <cell r="Y441">
            <v>2577.4500000000116</v>
          </cell>
          <cell r="Z441">
            <v>2687.859999999986</v>
          </cell>
          <cell r="AA441">
            <v>2630.9900000000489</v>
          </cell>
          <cell r="AB441">
            <v>2527.039999999979</v>
          </cell>
          <cell r="AC441">
            <v>2516.3300000000163</v>
          </cell>
          <cell r="AD441">
            <v>2479.6000000000058</v>
          </cell>
          <cell r="AE441">
            <v>27160.360000000335</v>
          </cell>
          <cell r="AF441">
            <v>2063.0899999999674</v>
          </cell>
          <cell r="AG441">
            <v>1725.3299999999581</v>
          </cell>
          <cell r="AH441">
            <v>2108.6199999999953</v>
          </cell>
          <cell r="AI441">
            <v>1813.4300000000512</v>
          </cell>
          <cell r="AJ441">
            <v>1788.7399999999907</v>
          </cell>
          <cell r="AK441">
            <v>2241.8799999999464</v>
          </cell>
          <cell r="AL441">
            <v>2577.4500000000116</v>
          </cell>
          <cell r="AM441">
            <v>2687.8600000000442</v>
          </cell>
          <cell r="AN441">
            <v>2630.9899999999907</v>
          </cell>
          <cell r="AO441">
            <v>2527.0400000000373</v>
          </cell>
          <cell r="AP441">
            <v>2516.3300000000163</v>
          </cell>
          <cell r="AQ441">
            <v>2479.6000000000058</v>
          </cell>
          <cell r="AR441">
            <v>27185.479999999981</v>
          </cell>
          <cell r="AS441">
            <v>2063.0900000000256</v>
          </cell>
          <cell r="AT441">
            <v>1750.4500000000116</v>
          </cell>
          <cell r="AU441">
            <v>2108.6199999999953</v>
          </cell>
          <cell r="AV441">
            <v>1813.4299999999348</v>
          </cell>
          <cell r="AW441">
            <v>1788.7399999999907</v>
          </cell>
          <cell r="AX441">
            <v>2241.8799999998882</v>
          </cell>
          <cell r="AY441">
            <v>2577.4500000000116</v>
          </cell>
          <cell r="AZ441">
            <v>2687.859999999986</v>
          </cell>
          <cell r="BA441">
            <v>2630.9899999999907</v>
          </cell>
          <cell r="BB441">
            <v>2527.0399999999208</v>
          </cell>
          <cell r="BC441">
            <v>2516.3299999999581</v>
          </cell>
          <cell r="BD441">
            <v>2479.6000000000058</v>
          </cell>
          <cell r="BE441">
            <v>27160.35999999987</v>
          </cell>
          <cell r="BF441">
            <v>2063.0900000000256</v>
          </cell>
          <cell r="BG441">
            <v>1725.3300000000163</v>
          </cell>
          <cell r="BH441">
            <v>2108.6199999999953</v>
          </cell>
          <cell r="BI441">
            <v>1813.429999999993</v>
          </cell>
          <cell r="BJ441">
            <v>1788.7399999999907</v>
          </cell>
          <cell r="BK441">
            <v>2241.8800000000047</v>
          </cell>
          <cell r="BL441">
            <v>2577.4500000000116</v>
          </cell>
          <cell r="BM441">
            <v>2687.8600000000442</v>
          </cell>
          <cell r="BN441">
            <v>2630.9899999999907</v>
          </cell>
          <cell r="BO441">
            <v>2527.0400000000373</v>
          </cell>
          <cell r="BP441">
            <v>2516.3299999999872</v>
          </cell>
          <cell r="BQ441">
            <v>2479.5999999999767</v>
          </cell>
          <cell r="BR441">
            <v>27160.359999999404</v>
          </cell>
          <cell r="BS441">
            <v>2063.0900000000256</v>
          </cell>
          <cell r="BT441">
            <v>1725.3299999999872</v>
          </cell>
          <cell r="BU441">
            <v>2108.6199999999953</v>
          </cell>
          <cell r="BV441">
            <v>1813.4300000000512</v>
          </cell>
          <cell r="BW441">
            <v>1788.7399999999907</v>
          </cell>
          <cell r="BX441">
            <v>2241.8800000000047</v>
          </cell>
          <cell r="BY441">
            <v>2577.4500000000698</v>
          </cell>
          <cell r="BZ441">
            <v>2687.8600000000442</v>
          </cell>
          <cell r="CA441">
            <v>2630.9899999999907</v>
          </cell>
          <cell r="CB441">
            <v>2527.039999999979</v>
          </cell>
          <cell r="CC441">
            <v>2516.3299999999872</v>
          </cell>
          <cell r="CD441">
            <v>2479.5999999999767</v>
          </cell>
          <cell r="CE441">
            <v>27160.35999999987</v>
          </cell>
          <cell r="CF441">
            <v>2063.0899999999965</v>
          </cell>
          <cell r="CG441">
            <v>1725.3299999999872</v>
          </cell>
          <cell r="CH441">
            <v>2108.6199999999953</v>
          </cell>
          <cell r="CI441">
            <v>1813.429999999993</v>
          </cell>
          <cell r="CJ441">
            <v>1788.7399999999907</v>
          </cell>
          <cell r="CK441">
            <v>2241.8800000000047</v>
          </cell>
          <cell r="CL441">
            <v>2577.4499999999534</v>
          </cell>
          <cell r="CM441">
            <v>2687.859999999986</v>
          </cell>
          <cell r="CN441">
            <v>2630.9900000000198</v>
          </cell>
          <cell r="CO441">
            <v>2527.0400000000081</v>
          </cell>
          <cell r="CP441">
            <v>2516.3300000000163</v>
          </cell>
          <cell r="CQ441">
            <v>2479.6000000000058</v>
          </cell>
          <cell r="CR441">
            <v>27185.479999999981</v>
          </cell>
          <cell r="CS441">
            <v>2063.0899999999965</v>
          </cell>
          <cell r="CT441">
            <v>1750.4499999999825</v>
          </cell>
          <cell r="CU441">
            <v>2108.6199999999953</v>
          </cell>
          <cell r="CV441">
            <v>1813.4300000000221</v>
          </cell>
          <cell r="CW441">
            <v>1788.7400000000489</v>
          </cell>
          <cell r="CX441">
            <v>2241.8800000000047</v>
          </cell>
          <cell r="CY441">
            <v>2577.4499999999825</v>
          </cell>
          <cell r="CZ441">
            <v>2687.8600000000151</v>
          </cell>
          <cell r="DA441">
            <v>2630.9899999999907</v>
          </cell>
          <cell r="DB441">
            <v>2527.0400000000081</v>
          </cell>
          <cell r="DC441">
            <v>2516.3300000000017</v>
          </cell>
          <cell r="DD441">
            <v>2479.5999999999985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1">
          <cell r="F451">
            <v>2063.0900000000256</v>
          </cell>
          <cell r="G451">
            <v>1725.3300000000163</v>
          </cell>
          <cell r="H451">
            <v>2092.1698059999617</v>
          </cell>
          <cell r="I451">
            <v>1809.940008000005</v>
          </cell>
          <cell r="J451">
            <v>1788.7399999999907</v>
          </cell>
          <cell r="K451">
            <v>2236.2501169999596</v>
          </cell>
          <cell r="L451">
            <v>2577.4499999999534</v>
          </cell>
          <cell r="M451">
            <v>2687.859999999986</v>
          </cell>
          <cell r="N451">
            <v>2630.9899999999907</v>
          </cell>
          <cell r="O451">
            <v>2516.6195859999862</v>
          </cell>
          <cell r="P451">
            <v>2516.3300000000163</v>
          </cell>
          <cell r="Q451">
            <v>2479.6000000000058</v>
          </cell>
          <cell r="R451">
            <v>27189.053999000229</v>
          </cell>
          <cell r="S451">
            <v>2063.0900000000256</v>
          </cell>
          <cell r="T451">
            <v>1725.3299999999581</v>
          </cell>
          <cell r="U451">
            <v>2108.6199999999953</v>
          </cell>
          <cell r="V451">
            <v>1823.0452929999446</v>
          </cell>
          <cell r="W451">
            <v>1788.7400000001071</v>
          </cell>
          <cell r="X451">
            <v>2260.9587060000049</v>
          </cell>
          <cell r="Y451">
            <v>2577.4500000000116</v>
          </cell>
          <cell r="Z451">
            <v>2687.859999999986</v>
          </cell>
          <cell r="AA451">
            <v>2630.9900000000489</v>
          </cell>
          <cell r="AB451">
            <v>2527.039999999979</v>
          </cell>
          <cell r="AC451">
            <v>2516.3300000000163</v>
          </cell>
          <cell r="AD451">
            <v>2479.6000000000058</v>
          </cell>
          <cell r="AE451">
            <v>27160.360000000335</v>
          </cell>
          <cell r="AF451">
            <v>2063.0899999999674</v>
          </cell>
          <cell r="AG451">
            <v>1725.3299999999581</v>
          </cell>
          <cell r="AH451">
            <v>2108.6199999999953</v>
          </cell>
          <cell r="AI451">
            <v>1813.4300000000512</v>
          </cell>
          <cell r="AJ451">
            <v>1788.7399999999907</v>
          </cell>
          <cell r="AK451">
            <v>2241.8799999999464</v>
          </cell>
          <cell r="AL451">
            <v>2577.4500000000116</v>
          </cell>
          <cell r="AM451">
            <v>2687.8600000000442</v>
          </cell>
          <cell r="AN451">
            <v>2630.9899999999907</v>
          </cell>
          <cell r="AO451">
            <v>2527.0400000000373</v>
          </cell>
          <cell r="AP451">
            <v>2516.3300000000163</v>
          </cell>
          <cell r="AQ451">
            <v>2479.6000000000058</v>
          </cell>
          <cell r="AR451">
            <v>27185.479999999981</v>
          </cell>
          <cell r="AS451">
            <v>2063.0900000000256</v>
          </cell>
          <cell r="AT451">
            <v>1750.4500000000116</v>
          </cell>
          <cell r="AU451">
            <v>2108.6199999999953</v>
          </cell>
          <cell r="AV451">
            <v>1813.4299999999348</v>
          </cell>
          <cell r="AW451">
            <v>1788.7399999999907</v>
          </cell>
          <cell r="AX451">
            <v>2241.8799999998882</v>
          </cell>
          <cell r="AY451">
            <v>2577.4500000000116</v>
          </cell>
          <cell r="AZ451">
            <v>2687.859999999986</v>
          </cell>
          <cell r="BA451">
            <v>2630.9899999999907</v>
          </cell>
          <cell r="BB451">
            <v>2527.0399999999208</v>
          </cell>
          <cell r="BC451">
            <v>2516.3299999999581</v>
          </cell>
          <cell r="BD451">
            <v>2479.6000000000058</v>
          </cell>
          <cell r="BE451">
            <v>27160.35999999987</v>
          </cell>
          <cell r="BF451">
            <v>2063.0900000000256</v>
          </cell>
          <cell r="BG451">
            <v>1725.3300000000163</v>
          </cell>
          <cell r="BH451">
            <v>2108.6199999999953</v>
          </cell>
          <cell r="BI451">
            <v>1813.429999999993</v>
          </cell>
          <cell r="BJ451">
            <v>1788.7399999999907</v>
          </cell>
          <cell r="BK451">
            <v>2241.8800000000047</v>
          </cell>
          <cell r="BL451">
            <v>2577.4500000000116</v>
          </cell>
          <cell r="BM451">
            <v>2687.8600000000442</v>
          </cell>
          <cell r="BN451">
            <v>2630.9899999999907</v>
          </cell>
          <cell r="BO451">
            <v>2527.0400000000373</v>
          </cell>
          <cell r="BP451">
            <v>2516.3299999999872</v>
          </cell>
          <cell r="BQ451">
            <v>2479.5999999999767</v>
          </cell>
          <cell r="BR451">
            <v>27160.359999999404</v>
          </cell>
          <cell r="BS451">
            <v>2063.0900000000256</v>
          </cell>
          <cell r="BT451">
            <v>1725.3299999999872</v>
          </cell>
          <cell r="BU451">
            <v>2108.6199999999953</v>
          </cell>
          <cell r="BV451">
            <v>1813.4300000000512</v>
          </cell>
          <cell r="BW451">
            <v>1788.7399999999907</v>
          </cell>
          <cell r="BX451">
            <v>2241.8800000000047</v>
          </cell>
          <cell r="BY451">
            <v>2577.4500000000698</v>
          </cell>
          <cell r="BZ451">
            <v>2687.8600000000442</v>
          </cell>
          <cell r="CA451">
            <v>2630.9899999999907</v>
          </cell>
          <cell r="CB451">
            <v>2527.039999999979</v>
          </cell>
          <cell r="CC451">
            <v>2516.3299999999872</v>
          </cell>
          <cell r="CD451">
            <v>2479.5999999999767</v>
          </cell>
          <cell r="CE451">
            <v>27160.35999999987</v>
          </cell>
          <cell r="CF451">
            <v>2063.0899999999965</v>
          </cell>
          <cell r="CG451">
            <v>1725.3299999999872</v>
          </cell>
          <cell r="CH451">
            <v>2108.6199999999953</v>
          </cell>
          <cell r="CI451">
            <v>1813.429999999993</v>
          </cell>
          <cell r="CJ451">
            <v>1788.7399999999907</v>
          </cell>
          <cell r="CK451">
            <v>2241.8800000000047</v>
          </cell>
          <cell r="CL451">
            <v>2577.4499999999534</v>
          </cell>
          <cell r="CM451">
            <v>2687.859999999986</v>
          </cell>
          <cell r="CN451">
            <v>2630.9900000000198</v>
          </cell>
          <cell r="CO451">
            <v>2527.0400000000081</v>
          </cell>
          <cell r="CP451">
            <v>2516.3300000000163</v>
          </cell>
          <cell r="CQ451">
            <v>2479.6000000000058</v>
          </cell>
          <cell r="CR451">
            <v>27185.479999999981</v>
          </cell>
          <cell r="CS451">
            <v>2063.0899999999965</v>
          </cell>
          <cell r="CT451">
            <v>1750.4499999999825</v>
          </cell>
          <cell r="CU451">
            <v>2108.6199999999953</v>
          </cell>
          <cell r="CV451">
            <v>1813.4300000000221</v>
          </cell>
          <cell r="CW451">
            <v>1788.7400000000489</v>
          </cell>
          <cell r="CX451">
            <v>2241.8800000000047</v>
          </cell>
          <cell r="CY451">
            <v>2577.4499999999825</v>
          </cell>
          <cell r="CZ451">
            <v>2687.8600000000151</v>
          </cell>
          <cell r="DA451">
            <v>2630.9899999999907</v>
          </cell>
          <cell r="DB451">
            <v>2527.0400000000081</v>
          </cell>
          <cell r="DC451">
            <v>2516.3300000000017</v>
          </cell>
          <cell r="DD451">
            <v>2479.5999999999985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80">
          <cell r="F480">
            <v>-96.58469999999943</v>
          </cell>
          <cell r="G480">
            <v>-131.44650000002002</v>
          </cell>
          <cell r="H480">
            <v>-123.18830000000162</v>
          </cell>
          <cell r="I480">
            <v>-80.962929999979679</v>
          </cell>
          <cell r="J480">
            <v>-62.685999999957858</v>
          </cell>
          <cell r="K480">
            <v>-60.709870000000592</v>
          </cell>
          <cell r="L480">
            <v>-213.70330000000831</v>
          </cell>
          <cell r="M480">
            <v>-105.3350000000064</v>
          </cell>
          <cell r="N480">
            <v>-277.96799999999348</v>
          </cell>
          <cell r="O480">
            <v>-125.57640000000174</v>
          </cell>
          <cell r="P480">
            <v>-179.59109999999782</v>
          </cell>
          <cell r="Q480">
            <v>-102.34359999999651</v>
          </cell>
          <cell r="R480">
            <v>482.15290000010282</v>
          </cell>
          <cell r="S480">
            <v>61.381500000003143</v>
          </cell>
          <cell r="T480">
            <v>87.375</v>
          </cell>
          <cell r="U480">
            <v>116.42570000000705</v>
          </cell>
          <cell r="V480">
            <v>150.28200000000652</v>
          </cell>
          <cell r="W480">
            <v>84.720000000001164</v>
          </cell>
          <cell r="X480">
            <v>4.6440000000002328</v>
          </cell>
          <cell r="Y480">
            <v>-26.45299999999952</v>
          </cell>
          <cell r="Z480">
            <v>-8.2079999999987194</v>
          </cell>
          <cell r="AA480">
            <v>-52.350499999985914</v>
          </cell>
          <cell r="AB480">
            <v>-65.776699999998527</v>
          </cell>
          <cell r="AC480">
            <v>81.155899999990652</v>
          </cell>
          <cell r="AD480">
            <v>48.956999999994878</v>
          </cell>
          <cell r="AE480">
            <v>334.30536000011489</v>
          </cell>
          <cell r="AF480">
            <v>63.620699999999488</v>
          </cell>
          <cell r="AG480">
            <v>27.070729999999458</v>
          </cell>
          <cell r="AH480">
            <v>73.860000000015134</v>
          </cell>
          <cell r="AI480">
            <v>129.70300000000861</v>
          </cell>
          <cell r="AJ480">
            <v>46.666000000026543</v>
          </cell>
          <cell r="AK480">
            <v>2.6056299999982002</v>
          </cell>
          <cell r="AL480">
            <v>-57.571900000002643</v>
          </cell>
          <cell r="AM480">
            <v>-25.309000000001106</v>
          </cell>
          <cell r="AN480">
            <v>-21.929999999993015</v>
          </cell>
          <cell r="AO480">
            <v>-42.85910000000149</v>
          </cell>
          <cell r="AP480">
            <v>74.193300000006275</v>
          </cell>
          <cell r="AQ480">
            <v>64.256000000001222</v>
          </cell>
          <cell r="AR480">
            <v>371.21191000007093</v>
          </cell>
          <cell r="AS480">
            <v>30.342700000001059</v>
          </cell>
          <cell r="AT480">
            <v>106.98636000000261</v>
          </cell>
          <cell r="AU480">
            <v>97.614699999990989</v>
          </cell>
          <cell r="AV480">
            <v>107.31020000000717</v>
          </cell>
          <cell r="AW480">
            <v>4.0739999999932479</v>
          </cell>
          <cell r="AX480">
            <v>-5.6080000000001746</v>
          </cell>
          <cell r="AY480">
            <v>-83.346000000001368</v>
          </cell>
          <cell r="AZ480">
            <v>11.169000000001688</v>
          </cell>
          <cell r="BA480">
            <v>-26.625</v>
          </cell>
          <cell r="BB480">
            <v>-49.212649999997666</v>
          </cell>
          <cell r="BC480">
            <v>87.496600000005856</v>
          </cell>
          <cell r="BD480">
            <v>91.010000000009313</v>
          </cell>
          <cell r="BE480">
            <v>301.01736000017263</v>
          </cell>
          <cell r="BF480">
            <v>31.222000000008848</v>
          </cell>
          <cell r="BG480">
            <v>78.316600000005565</v>
          </cell>
          <cell r="BH480">
            <v>49.560999999986961</v>
          </cell>
          <cell r="BI480">
            <v>169.51799999999639</v>
          </cell>
          <cell r="BJ480">
            <v>52.924000000028173</v>
          </cell>
          <cell r="BK480">
            <v>-8.1925000000010186</v>
          </cell>
          <cell r="BL480">
            <v>-118.40700000000652</v>
          </cell>
          <cell r="BM480">
            <v>17.029999999998836</v>
          </cell>
          <cell r="BN480">
            <v>-3.760840000002645</v>
          </cell>
          <cell r="BO480">
            <v>-55.986100000001898</v>
          </cell>
          <cell r="BP480">
            <v>50.490200000007462</v>
          </cell>
          <cell r="BQ480">
            <v>38.302000000003318</v>
          </cell>
          <cell r="BR480">
            <v>107.49929999990854</v>
          </cell>
          <cell r="BS480">
            <v>-0.38200000000506407</v>
          </cell>
          <cell r="BT480">
            <v>59.035999999992782</v>
          </cell>
          <cell r="BU480">
            <v>53.70700000000943</v>
          </cell>
          <cell r="BV480">
            <v>-54.598000000012689</v>
          </cell>
          <cell r="BW480">
            <v>106.84399999998277</v>
          </cell>
          <cell r="BX480">
            <v>-16.819500000001426</v>
          </cell>
          <cell r="BY480">
            <v>-90.540999999997439</v>
          </cell>
          <cell r="BZ480">
            <v>-23.843999999997322</v>
          </cell>
          <cell r="CA480">
            <v>20.954899999996996</v>
          </cell>
          <cell r="CB480">
            <v>-40.677099999993516</v>
          </cell>
          <cell r="CC480">
            <v>18.983000000000175</v>
          </cell>
          <cell r="CD480">
            <v>74.836000000002969</v>
          </cell>
          <cell r="CE480">
            <v>282.02339999994729</v>
          </cell>
          <cell r="CF480">
            <v>8.8899999999994179</v>
          </cell>
          <cell r="CG480">
            <v>51.63200000001234</v>
          </cell>
          <cell r="CH480">
            <v>48.535999999992782</v>
          </cell>
          <cell r="CI480">
            <v>99.720099999991362</v>
          </cell>
          <cell r="CJ480">
            <v>88.456000000005588</v>
          </cell>
          <cell r="CK480">
            <v>-28.301699999999983</v>
          </cell>
          <cell r="CL480">
            <v>-62.745000000009895</v>
          </cell>
          <cell r="CM480">
            <v>-24.239000000001397</v>
          </cell>
          <cell r="CN480">
            <v>113.08000000000175</v>
          </cell>
          <cell r="CO480">
            <v>-77.220500000003085</v>
          </cell>
          <cell r="CP480">
            <v>17.838499999998021</v>
          </cell>
          <cell r="CQ480">
            <v>46.377000000000407</v>
          </cell>
          <cell r="CR480">
            <v>73.546200000098906</v>
          </cell>
          <cell r="CS480">
            <v>10.222000000001572</v>
          </cell>
          <cell r="CT480">
            <v>70.34440000000177</v>
          </cell>
          <cell r="CU480">
            <v>62.844000000011874</v>
          </cell>
          <cell r="CV480">
            <v>116.76299999999173</v>
          </cell>
          <cell r="CW480">
            <v>69.799999999988358</v>
          </cell>
          <cell r="CX480">
            <v>-24.97609999999986</v>
          </cell>
          <cell r="CY480">
            <v>-56.459999999991851</v>
          </cell>
          <cell r="CZ480">
            <v>-53.825000000004366</v>
          </cell>
          <cell r="DA480">
            <v>-6.6649999999935972</v>
          </cell>
          <cell r="DB480">
            <v>-63.502700000004552</v>
          </cell>
          <cell r="DC480">
            <v>-57.806100000001607</v>
          </cell>
          <cell r="DD480">
            <v>6.8077000000012049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-48.298000000000684</v>
          </cell>
          <cell r="G481">
            <v>-76</v>
          </cell>
          <cell r="H481">
            <v>-86.218999999997322</v>
          </cell>
          <cell r="I481">
            <v>-38.464999999996508</v>
          </cell>
          <cell r="J481">
            <v>-84.843999999997322</v>
          </cell>
          <cell r="K481">
            <v>-32.983000000000175</v>
          </cell>
          <cell r="L481">
            <v>-19.560999999997875</v>
          </cell>
          <cell r="M481">
            <v>-194.46100000000297</v>
          </cell>
          <cell r="N481">
            <v>-42.234000000000378</v>
          </cell>
          <cell r="O481">
            <v>-42.59400000000096</v>
          </cell>
          <cell r="P481">
            <v>-70.877000000000407</v>
          </cell>
          <cell r="Q481">
            <v>-18.32129999999961</v>
          </cell>
          <cell r="R481">
            <v>851.51150000008056</v>
          </cell>
          <cell r="S481">
            <v>24.866500000000087</v>
          </cell>
          <cell r="T481">
            <v>189.07400000000052</v>
          </cell>
          <cell r="U481">
            <v>112.16400000000431</v>
          </cell>
          <cell r="V481">
            <v>214.05000000000291</v>
          </cell>
          <cell r="W481">
            <v>106.96399999999994</v>
          </cell>
          <cell r="X481">
            <v>11.808000000000902</v>
          </cell>
          <cell r="Y481">
            <v>35.164000000004307</v>
          </cell>
          <cell r="Z481">
            <v>-69.725000000005821</v>
          </cell>
          <cell r="AA481">
            <v>26.27599999999984</v>
          </cell>
          <cell r="AB481">
            <v>357.58200000000215</v>
          </cell>
          <cell r="AC481">
            <v>-213.38200000000506</v>
          </cell>
          <cell r="AD481">
            <v>56.670000000000073</v>
          </cell>
          <cell r="AE481">
            <v>821.8059999999823</v>
          </cell>
          <cell r="AF481">
            <v>-8.5649999999986903</v>
          </cell>
          <cell r="AG481">
            <v>158.28399999999965</v>
          </cell>
          <cell r="AH481">
            <v>142.44400000000314</v>
          </cell>
          <cell r="AI481">
            <v>253.88999999999942</v>
          </cell>
          <cell r="AJ481">
            <v>78.787000000000262</v>
          </cell>
          <cell r="AK481">
            <v>53.128000000000611</v>
          </cell>
          <cell r="AL481">
            <v>-28.446000000003551</v>
          </cell>
          <cell r="AM481">
            <v>-64.747000000003027</v>
          </cell>
          <cell r="AN481">
            <v>56.804000000000087</v>
          </cell>
          <cell r="AO481">
            <v>70.86699999999837</v>
          </cell>
          <cell r="AP481">
            <v>68.032999999999447</v>
          </cell>
          <cell r="AQ481">
            <v>41.327000000001135</v>
          </cell>
          <cell r="AR481">
            <v>684.97200000000885</v>
          </cell>
          <cell r="AS481">
            <v>13.218000000000757</v>
          </cell>
          <cell r="AT481">
            <v>149.58000000000175</v>
          </cell>
          <cell r="AU481">
            <v>142.63499999999476</v>
          </cell>
          <cell r="AV481">
            <v>110.50499999999738</v>
          </cell>
          <cell r="AW481">
            <v>201.72000000000116</v>
          </cell>
          <cell r="AX481">
            <v>13.756000000001222</v>
          </cell>
          <cell r="AY481">
            <v>-107.00699999999779</v>
          </cell>
          <cell r="AZ481">
            <v>-67.273999999997613</v>
          </cell>
          <cell r="BA481">
            <v>44.819999999999709</v>
          </cell>
          <cell r="BB481">
            <v>52.351999999998952</v>
          </cell>
          <cell r="BC481">
            <v>92.528000000002066</v>
          </cell>
          <cell r="BD481">
            <v>38.139000000001033</v>
          </cell>
          <cell r="BE481">
            <v>128.97900000005029</v>
          </cell>
          <cell r="BF481">
            <v>21.990000000001601</v>
          </cell>
          <cell r="BG481">
            <v>93.506000000001222</v>
          </cell>
          <cell r="BH481">
            <v>124.25400000000081</v>
          </cell>
          <cell r="BI481">
            <v>75.224000000001979</v>
          </cell>
          <cell r="BJ481">
            <v>61.870000000002619</v>
          </cell>
          <cell r="BK481">
            <v>12.775999999998021</v>
          </cell>
          <cell r="BL481">
            <v>-155.64999999999418</v>
          </cell>
          <cell r="BM481">
            <v>-173.30599999999686</v>
          </cell>
          <cell r="BN481">
            <v>-38.044999999998254</v>
          </cell>
          <cell r="BO481">
            <v>5.2229999999981374</v>
          </cell>
          <cell r="BP481">
            <v>25.350000000002183</v>
          </cell>
          <cell r="BQ481">
            <v>75.787000000000262</v>
          </cell>
          <cell r="BR481">
            <v>-47.776000000012573</v>
          </cell>
          <cell r="BS481">
            <v>7.3070000000006985</v>
          </cell>
          <cell r="BT481">
            <v>63.708999999998923</v>
          </cell>
          <cell r="BU481">
            <v>177.66500000000087</v>
          </cell>
          <cell r="BV481">
            <v>82.216000000000349</v>
          </cell>
          <cell r="BW481">
            <v>41.794999999998254</v>
          </cell>
          <cell r="BX481">
            <v>-1.103000000002794</v>
          </cell>
          <cell r="BY481">
            <v>-175.70999999999185</v>
          </cell>
          <cell r="BZ481">
            <v>-240.22000000000116</v>
          </cell>
          <cell r="CA481">
            <v>-45.456000000005588</v>
          </cell>
          <cell r="CB481">
            <v>-1.0740000000005239</v>
          </cell>
          <cell r="CC481">
            <v>-39.302999999999884</v>
          </cell>
          <cell r="CD481">
            <v>82.398000000001048</v>
          </cell>
          <cell r="CE481">
            <v>-239.68299999996088</v>
          </cell>
          <cell r="CF481">
            <v>11.045999999998457</v>
          </cell>
          <cell r="CG481">
            <v>-52.639999999999418</v>
          </cell>
          <cell r="CH481">
            <v>97.832000000002154</v>
          </cell>
          <cell r="CI481">
            <v>123.1359999999986</v>
          </cell>
          <cell r="CJ481">
            <v>114</v>
          </cell>
          <cell r="CK481">
            <v>1.4939999999987776</v>
          </cell>
          <cell r="CL481">
            <v>-261.20599999999104</v>
          </cell>
          <cell r="CM481">
            <v>-221.41999999999825</v>
          </cell>
          <cell r="CN481">
            <v>-114.56499999999505</v>
          </cell>
          <cell r="CO481">
            <v>10.898999999997613</v>
          </cell>
          <cell r="CP481">
            <v>22.182000000000698</v>
          </cell>
          <cell r="CQ481">
            <v>29.558999999999287</v>
          </cell>
          <cell r="CR481">
            <v>13.292999999830499</v>
          </cell>
          <cell r="CS481">
            <v>-7.6639999999988504</v>
          </cell>
          <cell r="CT481">
            <v>59.992000000005646</v>
          </cell>
          <cell r="CU481">
            <v>193.03600000000733</v>
          </cell>
          <cell r="CV481">
            <v>78.10899999999674</v>
          </cell>
          <cell r="CW481">
            <v>94.130000000004657</v>
          </cell>
          <cell r="CX481">
            <v>-6.1059999999997672</v>
          </cell>
          <cell r="CY481">
            <v>-227.51000000000931</v>
          </cell>
          <cell r="CZ481">
            <v>-224.26000000000931</v>
          </cell>
          <cell r="DA481">
            <v>-81.211999999999534</v>
          </cell>
          <cell r="DB481">
            <v>-3.2340000000040163</v>
          </cell>
          <cell r="DC481">
            <v>86.050999999999476</v>
          </cell>
          <cell r="DD481">
            <v>51.96100000000115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-455.38999999998487</v>
          </cell>
          <cell r="G482">
            <v>-294.46000000002095</v>
          </cell>
          <cell r="H482">
            <v>-483.02999999999884</v>
          </cell>
          <cell r="I482">
            <v>-576.28000000002794</v>
          </cell>
          <cell r="J482">
            <v>-279.5</v>
          </cell>
          <cell r="K482">
            <v>-409.77999999999884</v>
          </cell>
          <cell r="L482">
            <v>-673.5</v>
          </cell>
          <cell r="M482">
            <v>-981.68000000005122</v>
          </cell>
          <cell r="N482">
            <v>-687.02999999999884</v>
          </cell>
          <cell r="O482">
            <v>-410.20000000001164</v>
          </cell>
          <cell r="P482">
            <v>-642.76999999998952</v>
          </cell>
          <cell r="Q482">
            <v>-292.77000000001863</v>
          </cell>
          <cell r="R482">
            <v>414.09000000031665</v>
          </cell>
          <cell r="S482">
            <v>119.21999999997206</v>
          </cell>
          <cell r="T482">
            <v>147.88000000000466</v>
          </cell>
          <cell r="U482">
            <v>459.59000000002561</v>
          </cell>
          <cell r="V482">
            <v>421.09000000002561</v>
          </cell>
          <cell r="W482">
            <v>380.90000000002328</v>
          </cell>
          <cell r="X482">
            <v>-126.41000000000349</v>
          </cell>
          <cell r="Y482">
            <v>-529.16000000000349</v>
          </cell>
          <cell r="Z482">
            <v>-544.77999999996973</v>
          </cell>
          <cell r="AA482">
            <v>-108.55000000001746</v>
          </cell>
          <cell r="AB482">
            <v>-33.920000000012806</v>
          </cell>
          <cell r="AC482">
            <v>40.010000000009313</v>
          </cell>
          <cell r="AD482">
            <v>188.22000000000116</v>
          </cell>
          <cell r="AE482">
            <v>520.33000000007451</v>
          </cell>
          <cell r="AF482">
            <v>92.409999999974389</v>
          </cell>
          <cell r="AG482">
            <v>187.04000000000815</v>
          </cell>
          <cell r="AH482">
            <v>459.19000000000233</v>
          </cell>
          <cell r="AI482">
            <v>457.79999999998836</v>
          </cell>
          <cell r="AJ482">
            <v>386.84999999997672</v>
          </cell>
          <cell r="AK482">
            <v>-107.34000000002561</v>
          </cell>
          <cell r="AL482">
            <v>-489.77999999999884</v>
          </cell>
          <cell r="AM482">
            <v>-487.43000000005122</v>
          </cell>
          <cell r="AN482">
            <v>-196.79999999998836</v>
          </cell>
          <cell r="AO482">
            <v>-20.220000000001164</v>
          </cell>
          <cell r="AP482">
            <v>74.529999999998836</v>
          </cell>
          <cell r="AQ482">
            <v>164.07999999998719</v>
          </cell>
          <cell r="AR482">
            <v>423.24999999953434</v>
          </cell>
          <cell r="AS482">
            <v>159.45000000001164</v>
          </cell>
          <cell r="AT482">
            <v>93.630000000004657</v>
          </cell>
          <cell r="AU482">
            <v>338.9199999999837</v>
          </cell>
          <cell r="AV482">
            <v>457.76000000000931</v>
          </cell>
          <cell r="AW482">
            <v>283.15000000002328</v>
          </cell>
          <cell r="AX482">
            <v>-32.190000000002328</v>
          </cell>
          <cell r="AY482">
            <v>-417.46999999997206</v>
          </cell>
          <cell r="AZ482">
            <v>-494.31999999994878</v>
          </cell>
          <cell r="BA482">
            <v>-228.92000000001281</v>
          </cell>
          <cell r="BB482">
            <v>-33.230000000010477</v>
          </cell>
          <cell r="BC482">
            <v>137.67999999999302</v>
          </cell>
          <cell r="BD482">
            <v>158.78999999997905</v>
          </cell>
          <cell r="BE482">
            <v>-199.84000000078231</v>
          </cell>
          <cell r="BF482">
            <v>113.59000000002561</v>
          </cell>
          <cell r="BG482">
            <v>84.75</v>
          </cell>
          <cell r="BH482">
            <v>177.53999999997905</v>
          </cell>
          <cell r="BI482">
            <v>394.26000000000931</v>
          </cell>
          <cell r="BJ482">
            <v>355.39999999990687</v>
          </cell>
          <cell r="BK482">
            <v>-235.39000000001397</v>
          </cell>
          <cell r="BL482">
            <v>-271.79999999998836</v>
          </cell>
          <cell r="BM482">
            <v>-387.80999999999767</v>
          </cell>
          <cell r="BN482">
            <v>-311.30000000001746</v>
          </cell>
          <cell r="BO482">
            <v>-115.10000000000582</v>
          </cell>
          <cell r="BP482">
            <v>-35.200000000011642</v>
          </cell>
          <cell r="BQ482">
            <v>31.220000000001164</v>
          </cell>
          <cell r="BR482">
            <v>60.699999999254942</v>
          </cell>
          <cell r="BS482">
            <v>140.15000000002328</v>
          </cell>
          <cell r="BT482">
            <v>85.10999999998603</v>
          </cell>
          <cell r="BU482">
            <v>177.45999999996275</v>
          </cell>
          <cell r="BV482">
            <v>384.5800000000163</v>
          </cell>
          <cell r="BW482">
            <v>512.03999999992084</v>
          </cell>
          <cell r="BX482">
            <v>-208.75999999998021</v>
          </cell>
          <cell r="BY482">
            <v>-251.98000000003958</v>
          </cell>
          <cell r="BZ482">
            <v>-338.19000000000233</v>
          </cell>
          <cell r="CA482">
            <v>-279.45000000001164</v>
          </cell>
          <cell r="CB482">
            <v>-126.6699999999837</v>
          </cell>
          <cell r="CC482">
            <v>34.25</v>
          </cell>
          <cell r="CD482">
            <v>-67.839999999996508</v>
          </cell>
          <cell r="CE482">
            <v>-132.21999999973923</v>
          </cell>
          <cell r="CF482">
            <v>128.90000000002328</v>
          </cell>
          <cell r="CG482">
            <v>84.75</v>
          </cell>
          <cell r="CH482">
            <v>115.28000000002794</v>
          </cell>
          <cell r="CI482">
            <v>234.61000000001513</v>
          </cell>
          <cell r="CJ482">
            <v>336.5</v>
          </cell>
          <cell r="CK482">
            <v>-134.17999999999302</v>
          </cell>
          <cell r="CL482">
            <v>-221.44000000000233</v>
          </cell>
          <cell r="CM482">
            <v>-232.64000000001397</v>
          </cell>
          <cell r="CN482">
            <v>-231.58999999999651</v>
          </cell>
          <cell r="CO482">
            <v>-125.5</v>
          </cell>
          <cell r="CP482">
            <v>-44.39000000001397</v>
          </cell>
          <cell r="CQ482">
            <v>-42.519999999989523</v>
          </cell>
          <cell r="CR482">
            <v>-5.1099999998696148</v>
          </cell>
          <cell r="CS482">
            <v>99.720000000030268</v>
          </cell>
          <cell r="CT482">
            <v>61.980000000010477</v>
          </cell>
          <cell r="CU482">
            <v>90.659999999974389</v>
          </cell>
          <cell r="CV482">
            <v>384.53000000002794</v>
          </cell>
          <cell r="CW482">
            <v>278.5</v>
          </cell>
          <cell r="CX482">
            <v>-113</v>
          </cell>
          <cell r="CY482">
            <v>-268.48999999999069</v>
          </cell>
          <cell r="CZ482">
            <v>-164.02000000001863</v>
          </cell>
          <cell r="DA482">
            <v>-226.69000000000233</v>
          </cell>
          <cell r="DB482">
            <v>-157.52999999999884</v>
          </cell>
          <cell r="DC482">
            <v>9.7799999999988358</v>
          </cell>
          <cell r="DD482">
            <v>-0.54999999998835847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0</v>
          </cell>
          <cell r="G483">
            <v>0</v>
          </cell>
          <cell r="H483">
            <v>-5.4766999999997097</v>
          </cell>
          <cell r="I483">
            <v>-2.5600049999998191</v>
          </cell>
          <cell r="J483">
            <v>0</v>
          </cell>
          <cell r="K483">
            <v>-2.4373600000000124</v>
          </cell>
          <cell r="L483">
            <v>-3.2038560000000871</v>
          </cell>
          <cell r="M483">
            <v>-5.2601700000000164</v>
          </cell>
          <cell r="N483">
            <v>-3.3198220000000447</v>
          </cell>
          <cell r="O483">
            <v>0</v>
          </cell>
          <cell r="P483">
            <v>-1.6174400000000162</v>
          </cell>
          <cell r="Q483">
            <v>0</v>
          </cell>
          <cell r="R483">
            <v>-125.50534999999945</v>
          </cell>
          <cell r="S483">
            <v>0</v>
          </cell>
          <cell r="T483">
            <v>3.3481000000000449</v>
          </cell>
          <cell r="U483">
            <v>17.880299999999806</v>
          </cell>
          <cell r="V483">
            <v>0.28607000000010885</v>
          </cell>
          <cell r="W483">
            <v>0</v>
          </cell>
          <cell r="X483">
            <v>9.2499500000001262</v>
          </cell>
          <cell r="Y483">
            <v>-158</v>
          </cell>
          <cell r="Z483">
            <v>0.13461999999992713</v>
          </cell>
          <cell r="AA483">
            <v>0</v>
          </cell>
          <cell r="AB483">
            <v>-0.30437999999992371</v>
          </cell>
          <cell r="AC483">
            <v>1.8999900000000025</v>
          </cell>
          <cell r="AD483">
            <v>0</v>
          </cell>
          <cell r="AE483">
            <v>55.845169999993232</v>
          </cell>
          <cell r="AF483">
            <v>2.5978999999999814</v>
          </cell>
          <cell r="AG483">
            <v>3.6521000000002459</v>
          </cell>
          <cell r="AH483">
            <v>37.702500000000327</v>
          </cell>
          <cell r="AI483">
            <v>22.54300000000012</v>
          </cell>
          <cell r="AJ483">
            <v>3.208480000000236</v>
          </cell>
          <cell r="AK483">
            <v>0.22900000000004184</v>
          </cell>
          <cell r="AL483">
            <v>0.67509000000018204</v>
          </cell>
          <cell r="AM483">
            <v>-17.910600000000159</v>
          </cell>
          <cell r="AN483">
            <v>-6.6170999999999367</v>
          </cell>
          <cell r="AO483">
            <v>3.9052999999998974</v>
          </cell>
          <cell r="AP483">
            <v>4.4900000000002365</v>
          </cell>
          <cell r="AQ483">
            <v>1.3695000000000164</v>
          </cell>
          <cell r="AR483">
            <v>-135.97118899999987</v>
          </cell>
          <cell r="AS483">
            <v>2.9726999999998043</v>
          </cell>
          <cell r="AT483">
            <v>2.3316449999997531</v>
          </cell>
          <cell r="AU483">
            <v>-154.30733399999917</v>
          </cell>
          <cell r="AV483">
            <v>5.4214000000001761</v>
          </cell>
          <cell r="AW483">
            <v>2.4429000000000087</v>
          </cell>
          <cell r="AX483">
            <v>7.6273000000001048</v>
          </cell>
          <cell r="AY483">
            <v>0.98786000000018248</v>
          </cell>
          <cell r="AZ483">
            <v>-10.340799999999945</v>
          </cell>
          <cell r="BA483">
            <v>-3.4046599999999216</v>
          </cell>
          <cell r="BB483">
            <v>3.8917999999998756</v>
          </cell>
          <cell r="BC483">
            <v>2.0507999999999811</v>
          </cell>
          <cell r="BD483">
            <v>4.355199999999968</v>
          </cell>
          <cell r="BE483">
            <v>2.8240700000096695</v>
          </cell>
          <cell r="BF483">
            <v>0.98700000000008004</v>
          </cell>
          <cell r="BG483">
            <v>-0.68720000000030268</v>
          </cell>
          <cell r="BH483">
            <v>4.4760000000005675</v>
          </cell>
          <cell r="BI483">
            <v>34.762699999999768</v>
          </cell>
          <cell r="BJ483">
            <v>-3.1732999999999265</v>
          </cell>
          <cell r="BK483">
            <v>-1.0124699999998938</v>
          </cell>
          <cell r="BL483">
            <v>-5.4937600000002931</v>
          </cell>
          <cell r="BM483">
            <v>-19.00380000000041</v>
          </cell>
          <cell r="BN483">
            <v>-11.843499999999949</v>
          </cell>
          <cell r="BO483">
            <v>0.88090000000011059</v>
          </cell>
          <cell r="BP483">
            <v>0.73890000000005784</v>
          </cell>
          <cell r="BQ483">
            <v>2.192600000000084</v>
          </cell>
          <cell r="BR483">
            <v>33.118400000013935</v>
          </cell>
          <cell r="BS483">
            <v>3.1293000000000575</v>
          </cell>
          <cell r="BT483">
            <v>2.4232999999999265</v>
          </cell>
          <cell r="BU483">
            <v>9.6670000000003711</v>
          </cell>
          <cell r="BV483">
            <v>15.339400000000296</v>
          </cell>
          <cell r="BW483">
            <v>-3.5040999999996529</v>
          </cell>
          <cell r="BX483">
            <v>-6.5864999999998872</v>
          </cell>
          <cell r="BY483">
            <v>-1.7780999999999949</v>
          </cell>
          <cell r="BZ483">
            <v>27.884299999999712</v>
          </cell>
          <cell r="CA483">
            <v>-11.596700000000055</v>
          </cell>
          <cell r="CB483">
            <v>-11.696500000000015</v>
          </cell>
          <cell r="CC483">
            <v>9.1322999999999865</v>
          </cell>
          <cell r="CD483">
            <v>0.70470000000000255</v>
          </cell>
          <cell r="CE483">
            <v>26.993552000007185</v>
          </cell>
          <cell r="CF483">
            <v>2.008382000000438</v>
          </cell>
          <cell r="CG483">
            <v>9.9070000000001528</v>
          </cell>
          <cell r="CH483">
            <v>12.656500000000051</v>
          </cell>
          <cell r="CI483">
            <v>3.5907999999999447</v>
          </cell>
          <cell r="CJ483">
            <v>22.900399999999536</v>
          </cell>
          <cell r="CK483">
            <v>1.6441999999997279</v>
          </cell>
          <cell r="CL483">
            <v>-2.0267999999996391</v>
          </cell>
          <cell r="CM483">
            <v>-21.659499999999753</v>
          </cell>
          <cell r="CN483">
            <v>-14.699830000000475</v>
          </cell>
          <cell r="CO483">
            <v>6.0456000000003769</v>
          </cell>
          <cell r="CP483">
            <v>-0.4398999999998523</v>
          </cell>
          <cell r="CQ483">
            <v>7.0667000000000826</v>
          </cell>
          <cell r="CR483">
            <v>43.154870000005758</v>
          </cell>
          <cell r="CS483">
            <v>1.7253000000000611</v>
          </cell>
          <cell r="CT483">
            <v>4.5601000000006024</v>
          </cell>
          <cell r="CU483">
            <v>7.9369999999998981</v>
          </cell>
          <cell r="CV483">
            <v>31.792699999999968</v>
          </cell>
          <cell r="CW483">
            <v>20.303200000000288</v>
          </cell>
          <cell r="CX483">
            <v>0.15555999999969572</v>
          </cell>
          <cell r="CY483">
            <v>4.8771999999999025</v>
          </cell>
          <cell r="CZ483">
            <v>-21.471499999999651</v>
          </cell>
          <cell r="DA483">
            <v>-13.155299999999897</v>
          </cell>
          <cell r="DB483">
            <v>2.0851000000002387</v>
          </cell>
          <cell r="DC483">
            <v>0.67731000000003405</v>
          </cell>
          <cell r="DD483">
            <v>3.6682000000000698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F488">
            <v>-600.27269999997225</v>
          </cell>
          <cell r="G488">
            <v>-501.90650000004098</v>
          </cell>
          <cell r="H488">
            <v>-697.91399999998976</v>
          </cell>
          <cell r="I488">
            <v>-698.26793500006897</v>
          </cell>
          <cell r="J488">
            <v>-427.02999999991152</v>
          </cell>
          <cell r="K488">
            <v>-505.9102300000086</v>
          </cell>
          <cell r="L488">
            <v>-909.96815600001719</v>
          </cell>
          <cell r="M488">
            <v>-1286.7361700000474</v>
          </cell>
          <cell r="N488">
            <v>-1010.5518220000376</v>
          </cell>
          <cell r="O488">
            <v>-578.37040000001434</v>
          </cell>
          <cell r="P488">
            <v>-894.85554000001866</v>
          </cell>
          <cell r="Q488">
            <v>-413.43490000002203</v>
          </cell>
          <cell r="R488">
            <v>1622.2490500006825</v>
          </cell>
          <cell r="S488">
            <v>205.46799999993527</v>
          </cell>
          <cell r="T488">
            <v>427.67710000000079</v>
          </cell>
          <cell r="U488">
            <v>706.05999999999767</v>
          </cell>
          <cell r="V488">
            <v>785.70807000005152</v>
          </cell>
          <cell r="W488">
            <v>572.58400000003166</v>
          </cell>
          <cell r="X488">
            <v>-100.70804999998654</v>
          </cell>
          <cell r="Y488">
            <v>-678.44899999996414</v>
          </cell>
          <cell r="Z488">
            <v>-622.57838000002084</v>
          </cell>
          <cell r="AA488">
            <v>-134.62450000000536</v>
          </cell>
          <cell r="AB488">
            <v>257.58092000000761</v>
          </cell>
          <cell r="AC488">
            <v>-90.316110000014305</v>
          </cell>
          <cell r="AD488">
            <v>293.84700000000885</v>
          </cell>
          <cell r="AE488">
            <v>1732.286530001089</v>
          </cell>
          <cell r="AF488">
            <v>150.06359999999404</v>
          </cell>
          <cell r="AG488">
            <v>376.04683000000659</v>
          </cell>
          <cell r="AH488">
            <v>713.19650000002002</v>
          </cell>
          <cell r="AI488">
            <v>863.93599999998696</v>
          </cell>
          <cell r="AJ488">
            <v>515.51148000010289</v>
          </cell>
          <cell r="AK488">
            <v>-51.377370000001974</v>
          </cell>
          <cell r="AL488">
            <v>-575.12281000002986</v>
          </cell>
          <cell r="AM488">
            <v>-595.39660000003641</v>
          </cell>
          <cell r="AN488">
            <v>-168.54310000000987</v>
          </cell>
          <cell r="AO488">
            <v>11.693199999979697</v>
          </cell>
          <cell r="AP488">
            <v>221.24629999999888</v>
          </cell>
          <cell r="AQ488">
            <v>271.03250000000116</v>
          </cell>
          <cell r="AR488">
            <v>1343.4627209994942</v>
          </cell>
          <cell r="AS488">
            <v>205.98340000008466</v>
          </cell>
          <cell r="AT488">
            <v>352.52800499997102</v>
          </cell>
          <cell r="AU488">
            <v>424.86236599995755</v>
          </cell>
          <cell r="AV488">
            <v>680.99660000001313</v>
          </cell>
          <cell r="AW488">
            <v>491.38689999980852</v>
          </cell>
          <cell r="AX488">
            <v>-16.4146999999939</v>
          </cell>
          <cell r="AY488">
            <v>-606.83513999998104</v>
          </cell>
          <cell r="AZ488">
            <v>-560.76579999993555</v>
          </cell>
          <cell r="BA488">
            <v>-214.12965999997687</v>
          </cell>
          <cell r="BB488">
            <v>-26.198849999986123</v>
          </cell>
          <cell r="BC488">
            <v>319.75540000002366</v>
          </cell>
          <cell r="BD488">
            <v>292.29420000000391</v>
          </cell>
          <cell r="BE488">
            <v>232.98042999953032</v>
          </cell>
          <cell r="BF488">
            <v>167.78899999998976</v>
          </cell>
          <cell r="BG488">
            <v>255.88540000008652</v>
          </cell>
          <cell r="BH488">
            <v>355.83099999994738</v>
          </cell>
          <cell r="BI488">
            <v>673.76470000005793</v>
          </cell>
          <cell r="BJ488">
            <v>467.02069999987725</v>
          </cell>
          <cell r="BK488">
            <v>-231.81897000002209</v>
          </cell>
          <cell r="BL488">
            <v>-551.35075999994297</v>
          </cell>
          <cell r="BM488">
            <v>-563.08980000007432</v>
          </cell>
          <cell r="BN488">
            <v>-364.94933999999193</v>
          </cell>
          <cell r="BO488">
            <v>-164.98220000002766</v>
          </cell>
          <cell r="BP488">
            <v>41.379099999961909</v>
          </cell>
          <cell r="BQ488">
            <v>147.50160000001779</v>
          </cell>
          <cell r="BR488">
            <v>153.54169999994338</v>
          </cell>
          <cell r="BS488">
            <v>150.20429999998305</v>
          </cell>
          <cell r="BT488">
            <v>210.2783000000054</v>
          </cell>
          <cell r="BU488">
            <v>418.49900000001071</v>
          </cell>
          <cell r="BV488">
            <v>427.53739999991376</v>
          </cell>
          <cell r="BW488">
            <v>657.17489999986719</v>
          </cell>
          <cell r="BX488">
            <v>-233.26899999997113</v>
          </cell>
          <cell r="BY488">
            <v>-520.00910000002477</v>
          </cell>
          <cell r="BZ488">
            <v>-574.3697000000393</v>
          </cell>
          <cell r="CA488">
            <v>-315.54780000000028</v>
          </cell>
          <cell r="CB488">
            <v>-180.11759999988135</v>
          </cell>
          <cell r="CC488">
            <v>23.062299999990501</v>
          </cell>
          <cell r="CD488">
            <v>90.098700000031386</v>
          </cell>
          <cell r="CE488">
            <v>-62.886048000305891</v>
          </cell>
          <cell r="CF488">
            <v>150.84438199998112</v>
          </cell>
          <cell r="CG488">
            <v>93.648999999975786</v>
          </cell>
          <cell r="CH488">
            <v>274.30450000002747</v>
          </cell>
          <cell r="CI488">
            <v>461.05690000002505</v>
          </cell>
          <cell r="CJ488">
            <v>561.85640000004787</v>
          </cell>
          <cell r="CK488">
            <v>-159.34349999995902</v>
          </cell>
          <cell r="CL488">
            <v>-547.41779999999562</v>
          </cell>
          <cell r="CM488">
            <v>-499.95850000018254</v>
          </cell>
          <cell r="CN488">
            <v>-247.77483000000939</v>
          </cell>
          <cell r="CO488">
            <v>-185.77590000006603</v>
          </cell>
          <cell r="CP488">
            <v>-4.8094000000273809</v>
          </cell>
          <cell r="CQ488">
            <v>40.482699999993201</v>
          </cell>
          <cell r="CR488">
            <v>124.88406999967992</v>
          </cell>
          <cell r="CS488">
            <v>104.00330000004033</v>
          </cell>
          <cell r="CT488">
            <v>196.87650000001304</v>
          </cell>
          <cell r="CU488">
            <v>354.4770000000135</v>
          </cell>
          <cell r="CV488">
            <v>611.19469999999274</v>
          </cell>
          <cell r="CW488">
            <v>462.73319999990053</v>
          </cell>
          <cell r="CX488">
            <v>-143.92654000001494</v>
          </cell>
          <cell r="CY488">
            <v>-547.58280000003288</v>
          </cell>
          <cell r="CZ488">
            <v>-463.57650000008289</v>
          </cell>
          <cell r="DA488">
            <v>-327.7223000000231</v>
          </cell>
          <cell r="DB488">
            <v>-222.1816000000108</v>
          </cell>
          <cell r="DC488">
            <v>38.702210000017658</v>
          </cell>
          <cell r="DD488">
            <v>61.886900000012247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90">
          <cell r="F490">
            <v>1462.8172999999952</v>
          </cell>
          <cell r="G490">
            <v>1223.4235000000335</v>
          </cell>
          <cell r="H490">
            <v>1394.2558060002048</v>
          </cell>
          <cell r="I490">
            <v>1111.6720729998779</v>
          </cell>
          <cell r="J490">
            <v>1361.7099999999627</v>
          </cell>
          <cell r="K490">
            <v>1730.339886999689</v>
          </cell>
          <cell r="L490">
            <v>1667.4818440000527</v>
          </cell>
          <cell r="M490">
            <v>1401.1238299999386</v>
          </cell>
          <cell r="N490">
            <v>1620.4381780000404</v>
          </cell>
          <cell r="O490">
            <v>1938.2491859998554</v>
          </cell>
          <cell r="P490">
            <v>1621.4744599999394</v>
          </cell>
          <cell r="Q490">
            <v>2066.1650999998674</v>
          </cell>
          <cell r="R490">
            <v>28811.30304899998</v>
          </cell>
          <cell r="S490">
            <v>2268.5579999997281</v>
          </cell>
          <cell r="T490">
            <v>2153.0071000000462</v>
          </cell>
          <cell r="U490">
            <v>2814.6799999999348</v>
          </cell>
          <cell r="V490">
            <v>2608.7533629997633</v>
          </cell>
          <cell r="W490">
            <v>2361.3239999997895</v>
          </cell>
          <cell r="X490">
            <v>2160.2506559998728</v>
          </cell>
          <cell r="Y490">
            <v>1899.0010000001639</v>
          </cell>
          <cell r="Z490">
            <v>2065.2816200000234</v>
          </cell>
          <cell r="AA490">
            <v>2496.3655000000726</v>
          </cell>
          <cell r="AB490">
            <v>2784.6209200001322</v>
          </cell>
          <cell r="AC490">
            <v>2426.0138900000602</v>
          </cell>
          <cell r="AD490">
            <v>2773.4470000001602</v>
          </cell>
          <cell r="AE490">
            <v>28892.646529996768</v>
          </cell>
          <cell r="AF490">
            <v>2213.153599999845</v>
          </cell>
          <cell r="AG490">
            <v>2101.3768299999647</v>
          </cell>
          <cell r="AH490">
            <v>2821.81650000019</v>
          </cell>
          <cell r="AI490">
            <v>2677.3660000001546</v>
          </cell>
          <cell r="AJ490">
            <v>2304.2514800000936</v>
          </cell>
          <cell r="AK490">
            <v>2190.5026300000027</v>
          </cell>
          <cell r="AL490">
            <v>2002.3271900000982</v>
          </cell>
          <cell r="AM490">
            <v>2092.4634000000078</v>
          </cell>
          <cell r="AN490">
            <v>2462.4468999998644</v>
          </cell>
          <cell r="AO490">
            <v>2538.7331999999005</v>
          </cell>
          <cell r="AP490">
            <v>2737.5763000000734</v>
          </cell>
          <cell r="AQ490">
            <v>2750.6324999998324</v>
          </cell>
          <cell r="AR490">
            <v>28528.942720996216</v>
          </cell>
          <cell r="AS490">
            <v>2269.0733999998774</v>
          </cell>
          <cell r="AT490">
            <v>2102.9780049999245</v>
          </cell>
          <cell r="AU490">
            <v>2533.4823660000693</v>
          </cell>
          <cell r="AV490">
            <v>2494.4265999998897</v>
          </cell>
          <cell r="AW490">
            <v>2280.1268999997992</v>
          </cell>
          <cell r="AX490">
            <v>2225.465299999807</v>
          </cell>
          <cell r="AY490">
            <v>1970.6148600000888</v>
          </cell>
          <cell r="AZ490">
            <v>2127.0941999999341</v>
          </cell>
          <cell r="BA490">
            <v>2416.8603399998974</v>
          </cell>
          <cell r="BB490">
            <v>2500.8411499997601</v>
          </cell>
          <cell r="BC490">
            <v>2836.0854000002146</v>
          </cell>
          <cell r="BD490">
            <v>2771.8941999999806</v>
          </cell>
          <cell r="BE490">
            <v>27393.34043000266</v>
          </cell>
          <cell r="BF490">
            <v>2230.87900000019</v>
          </cell>
          <cell r="BG490">
            <v>1981.2154000003356</v>
          </cell>
          <cell r="BH490">
            <v>2464.4509999998845</v>
          </cell>
          <cell r="BI490">
            <v>2487.194700000342</v>
          </cell>
          <cell r="BJ490">
            <v>2255.7606999997515</v>
          </cell>
          <cell r="BK490">
            <v>2010.0610300002154</v>
          </cell>
          <cell r="BL490">
            <v>2026.0992400001269</v>
          </cell>
          <cell r="BM490">
            <v>2124.7701999999117</v>
          </cell>
          <cell r="BN490">
            <v>2266.0406599999405</v>
          </cell>
          <cell r="BO490">
            <v>2362.0578000000678</v>
          </cell>
          <cell r="BP490">
            <v>2557.7090999998618</v>
          </cell>
          <cell r="BQ490">
            <v>2627.1015999999363</v>
          </cell>
          <cell r="BR490">
            <v>27313.90170000121</v>
          </cell>
          <cell r="BS490">
            <v>2213.2942999999505</v>
          </cell>
          <cell r="BT490">
            <v>1935.6082999999635</v>
          </cell>
          <cell r="BU490">
            <v>2527.1189999999478</v>
          </cell>
          <cell r="BV490">
            <v>2240.9674000001978</v>
          </cell>
          <cell r="BW490">
            <v>2445.9148999999743</v>
          </cell>
          <cell r="BX490">
            <v>2008.6110000000335</v>
          </cell>
          <cell r="BY490">
            <v>2057.4408999998122</v>
          </cell>
          <cell r="BZ490">
            <v>2113.4902999999467</v>
          </cell>
          <cell r="CA490">
            <v>2315.4421999999322</v>
          </cell>
          <cell r="CB490">
            <v>2346.9224000000395</v>
          </cell>
          <cell r="CC490">
            <v>2539.3922999999486</v>
          </cell>
          <cell r="CD490">
            <v>2569.6987000000663</v>
          </cell>
          <cell r="CE490">
            <v>27097.473951999098</v>
          </cell>
          <cell r="CF490">
            <v>2213.9343820000067</v>
          </cell>
          <cell r="CG490">
            <v>1818.9790000000503</v>
          </cell>
          <cell r="CH490">
            <v>2382.9245000001974</v>
          </cell>
          <cell r="CI490">
            <v>2274.4868999999017</v>
          </cell>
          <cell r="CJ490">
            <v>2350.596400000155</v>
          </cell>
          <cell r="CK490">
            <v>2082.5365000001621</v>
          </cell>
          <cell r="CL490">
            <v>2030.032200000016</v>
          </cell>
          <cell r="CM490">
            <v>2187.9014999996871</v>
          </cell>
          <cell r="CN490">
            <v>2383.2151699999813</v>
          </cell>
          <cell r="CO490">
            <v>2341.2640999997966</v>
          </cell>
          <cell r="CP490">
            <v>2511.5205999999307</v>
          </cell>
          <cell r="CQ490">
            <v>2520.0827000001445</v>
          </cell>
          <cell r="CR490">
            <v>27310.36407000199</v>
          </cell>
          <cell r="CS490">
            <v>2167.0933000000659</v>
          </cell>
          <cell r="CT490">
            <v>1947.3265000001993</v>
          </cell>
          <cell r="CU490">
            <v>2463.0970000000671</v>
          </cell>
          <cell r="CV490">
            <v>2424.624700000044</v>
          </cell>
          <cell r="CW490">
            <v>2251.4731999998912</v>
          </cell>
          <cell r="CX490">
            <v>2097.9534599999897</v>
          </cell>
          <cell r="CY490">
            <v>2029.8671999999788</v>
          </cell>
          <cell r="CZ490">
            <v>2224.2834999999031</v>
          </cell>
          <cell r="DA490">
            <v>2303.2676999999676</v>
          </cell>
          <cell r="DB490">
            <v>2304.8583999997936</v>
          </cell>
          <cell r="DC490">
            <v>2555.0322099998593</v>
          </cell>
          <cell r="DD490">
            <v>2541.4869000000181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0</v>
          </cell>
          <cell r="G494">
            <v>-2.8300759999983711</v>
          </cell>
          <cell r="H494">
            <v>-10.529783000005409</v>
          </cell>
          <cell r="I494">
            <v>-0.39013699999486562</v>
          </cell>
          <cell r="J494">
            <v>-2.8198239999910584</v>
          </cell>
          <cell r="K494">
            <v>0</v>
          </cell>
          <cell r="L494">
            <v>-3.96997000000556</v>
          </cell>
          <cell r="M494">
            <v>0</v>
          </cell>
          <cell r="N494">
            <v>0</v>
          </cell>
          <cell r="O494">
            <v>-7.5600589999958174</v>
          </cell>
          <cell r="P494">
            <v>0</v>
          </cell>
          <cell r="Q494">
            <v>0</v>
          </cell>
          <cell r="R494">
            <v>88.390064000152051</v>
          </cell>
          <cell r="S494">
            <v>7.6574220000038622</v>
          </cell>
          <cell r="T494">
            <v>7.6648720000084722</v>
          </cell>
          <cell r="U494">
            <v>37.877225000003818</v>
          </cell>
          <cell r="V494">
            <v>17.634235999998054</v>
          </cell>
          <cell r="W494">
            <v>5.6085219999949913</v>
          </cell>
          <cell r="X494">
            <v>14.506687000015518</v>
          </cell>
          <cell r="Y494">
            <v>0</v>
          </cell>
          <cell r="Z494">
            <v>0</v>
          </cell>
          <cell r="AA494">
            <v>0</v>
          </cell>
          <cell r="AB494">
            <v>-2.5589000000036322</v>
          </cell>
          <cell r="AC494">
            <v>0</v>
          </cell>
          <cell r="AD494">
            <v>0</v>
          </cell>
          <cell r="AE494">
            <v>69.776091999839991</v>
          </cell>
          <cell r="AF494">
            <v>0</v>
          </cell>
          <cell r="AG494">
            <v>0</v>
          </cell>
          <cell r="AH494">
            <v>30.446291000000201</v>
          </cell>
          <cell r="AI494">
            <v>6.210187999997288</v>
          </cell>
          <cell r="AJ494">
            <v>-7.7026000006299E-2</v>
          </cell>
          <cell r="AK494">
            <v>19.232145999994827</v>
          </cell>
          <cell r="AL494">
            <v>0</v>
          </cell>
          <cell r="AM494">
            <v>0</v>
          </cell>
          <cell r="AN494">
            <v>0</v>
          </cell>
          <cell r="AO494">
            <v>4.5856930000009015</v>
          </cell>
          <cell r="AP494">
            <v>9.3787999999913154</v>
          </cell>
          <cell r="AQ494">
            <v>0</v>
          </cell>
          <cell r="AR494">
            <v>65.596707999939099</v>
          </cell>
          <cell r="AS494">
            <v>0</v>
          </cell>
          <cell r="AT494">
            <v>0</v>
          </cell>
          <cell r="AU494">
            <v>18.547562000007019</v>
          </cell>
          <cell r="AV494">
            <v>25.223282999999356</v>
          </cell>
          <cell r="AW494">
            <v>0</v>
          </cell>
          <cell r="AX494">
            <v>0</v>
          </cell>
          <cell r="AY494">
            <v>11.745538000017405</v>
          </cell>
          <cell r="AZ494">
            <v>0</v>
          </cell>
          <cell r="BA494">
            <v>0</v>
          </cell>
          <cell r="BB494">
            <v>10.080324999988079</v>
          </cell>
          <cell r="BC494">
            <v>0</v>
          </cell>
          <cell r="BD494">
            <v>0</v>
          </cell>
          <cell r="BE494">
            <v>402.04350400017574</v>
          </cell>
          <cell r="BF494">
            <v>7.2481379999953788</v>
          </cell>
          <cell r="BG494">
            <v>75.182554999992135</v>
          </cell>
          <cell r="BH494">
            <v>62.07280599999649</v>
          </cell>
          <cell r="BI494">
            <v>38.95160699999542</v>
          </cell>
          <cell r="BJ494">
            <v>20.065177999997104</v>
          </cell>
          <cell r="BK494">
            <v>35.307200000010198</v>
          </cell>
          <cell r="BL494">
            <v>0</v>
          </cell>
          <cell r="BM494">
            <v>12.461301000003004</v>
          </cell>
          <cell r="BN494">
            <v>10.221836999990046</v>
          </cell>
          <cell r="BO494">
            <v>50.977387000006274</v>
          </cell>
          <cell r="BP494">
            <v>49.426816999999573</v>
          </cell>
          <cell r="BQ494">
            <v>40.128678000008222</v>
          </cell>
          <cell r="BR494">
            <v>509.14472999982536</v>
          </cell>
          <cell r="BS494">
            <v>1.9671730000118259</v>
          </cell>
          <cell r="BT494">
            <v>103.63416000001598</v>
          </cell>
          <cell r="BU494">
            <v>79.396188999991864</v>
          </cell>
          <cell r="BV494">
            <v>52.23291999999492</v>
          </cell>
          <cell r="BW494">
            <v>9.2637709999980871</v>
          </cell>
          <cell r="BX494">
            <v>39.396815999993123</v>
          </cell>
          <cell r="BY494">
            <v>0</v>
          </cell>
          <cell r="BZ494">
            <v>9.857585999998264</v>
          </cell>
          <cell r="CA494">
            <v>22.03137300000526</v>
          </cell>
          <cell r="CB494">
            <v>57.623704999990878</v>
          </cell>
          <cell r="CC494">
            <v>68.970605999988038</v>
          </cell>
          <cell r="CD494">
            <v>64.77043100001174</v>
          </cell>
          <cell r="CE494">
            <v>476.33759499993175</v>
          </cell>
          <cell r="CF494">
            <v>9.1741159999946831</v>
          </cell>
          <cell r="CG494">
            <v>92.239863999988302</v>
          </cell>
          <cell r="CH494">
            <v>88.42845400000806</v>
          </cell>
          <cell r="CI494">
            <v>45.435684000010951</v>
          </cell>
          <cell r="CJ494">
            <v>10.632094999993569</v>
          </cell>
          <cell r="CK494">
            <v>21.089905000015278</v>
          </cell>
          <cell r="CL494">
            <v>6.9144469999882858</v>
          </cell>
          <cell r="CM494">
            <v>6.2499390000011772</v>
          </cell>
          <cell r="CN494">
            <v>14.018076999986079</v>
          </cell>
          <cell r="CO494">
            <v>58.212248999989242</v>
          </cell>
          <cell r="CP494">
            <v>35.151785000009113</v>
          </cell>
          <cell r="CQ494">
            <v>88.79098000000522</v>
          </cell>
          <cell r="CR494">
            <v>424.47288700030185</v>
          </cell>
          <cell r="CS494">
            <v>5.5389520000026096</v>
          </cell>
          <cell r="CT494">
            <v>55.034816999992472</v>
          </cell>
          <cell r="CU494">
            <v>72.125082999991719</v>
          </cell>
          <cell r="CV494">
            <v>48.143173000004026</v>
          </cell>
          <cell r="CW494">
            <v>2.5150299999950221</v>
          </cell>
          <cell r="CX494">
            <v>28.830373000004329</v>
          </cell>
          <cell r="CY494">
            <v>16.235202000010759</v>
          </cell>
          <cell r="CZ494">
            <v>6.6601709999958985</v>
          </cell>
          <cell r="DA494">
            <v>12.347461999990628</v>
          </cell>
          <cell r="DB494">
            <v>62.607835000002524</v>
          </cell>
          <cell r="DC494">
            <v>49.103547999984585</v>
          </cell>
          <cell r="DD494">
            <v>65.33124100000714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-8.5400389999995241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-3.6298830000014277</v>
          </cell>
          <cell r="P495">
            <v>0</v>
          </cell>
          <cell r="Q495">
            <v>0</v>
          </cell>
          <cell r="R495">
            <v>13.631161000113934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5.6409910000002128</v>
          </cell>
          <cell r="Y495">
            <v>0</v>
          </cell>
          <cell r="Z495">
            <v>0</v>
          </cell>
          <cell r="AA495">
            <v>0</v>
          </cell>
          <cell r="AB495">
            <v>7.9901700000045821</v>
          </cell>
          <cell r="AC495">
            <v>0</v>
          </cell>
          <cell r="AD495">
            <v>0</v>
          </cell>
          <cell r="AE495">
            <v>28.191764999995939</v>
          </cell>
          <cell r="AF495">
            <v>0</v>
          </cell>
          <cell r="AG495">
            <v>0</v>
          </cell>
          <cell r="AH495">
            <v>8.4247759999998379</v>
          </cell>
          <cell r="AI495">
            <v>0</v>
          </cell>
          <cell r="AJ495">
            <v>0</v>
          </cell>
          <cell r="AK495">
            <v>7.0240319999938947</v>
          </cell>
          <cell r="AL495">
            <v>6.5627800000002026</v>
          </cell>
          <cell r="AM495">
            <v>0</v>
          </cell>
          <cell r="AN495">
            <v>0</v>
          </cell>
          <cell r="AO495">
            <v>0</v>
          </cell>
          <cell r="AP495">
            <v>6.1801770000020042</v>
          </cell>
          <cell r="AQ495">
            <v>0</v>
          </cell>
          <cell r="AR495">
            <v>32.67709599994123</v>
          </cell>
          <cell r="AS495">
            <v>0</v>
          </cell>
          <cell r="AT495">
            <v>0</v>
          </cell>
          <cell r="AU495">
            <v>16.544851999999082</v>
          </cell>
          <cell r="AV495">
            <v>0</v>
          </cell>
          <cell r="AW495">
            <v>0</v>
          </cell>
          <cell r="AX495">
            <v>0</v>
          </cell>
          <cell r="AY495">
            <v>6.662798000004841</v>
          </cell>
          <cell r="AZ495">
            <v>0</v>
          </cell>
          <cell r="BA495">
            <v>0</v>
          </cell>
          <cell r="BB495">
            <v>9.4694460000027902</v>
          </cell>
          <cell r="BC495">
            <v>0</v>
          </cell>
          <cell r="BD495">
            <v>0</v>
          </cell>
          <cell r="BE495">
            <v>79.8835839999374</v>
          </cell>
          <cell r="BF495">
            <v>1.6253580000047805</v>
          </cell>
          <cell r="BG495">
            <v>19.458278999998583</v>
          </cell>
          <cell r="BH495">
            <v>1.3155830000032438</v>
          </cell>
          <cell r="BI495">
            <v>8.176460999999108</v>
          </cell>
          <cell r="BJ495">
            <v>25.710252999997465</v>
          </cell>
          <cell r="BK495">
            <v>4.8106549999938579</v>
          </cell>
          <cell r="BL495">
            <v>-1.1004570000004605</v>
          </cell>
          <cell r="BM495">
            <v>0</v>
          </cell>
          <cell r="BN495">
            <v>5.1715330000006361</v>
          </cell>
          <cell r="BO495">
            <v>9.65305499999522</v>
          </cell>
          <cell r="BP495">
            <v>5.0628639999995357</v>
          </cell>
          <cell r="BQ495">
            <v>0</v>
          </cell>
          <cell r="BR495">
            <v>54.478976999991573</v>
          </cell>
          <cell r="BS495">
            <v>-0.44289399999979651</v>
          </cell>
          <cell r="BT495">
            <v>22.555277999999817</v>
          </cell>
          <cell r="BU495">
            <v>-3.2471020000011777</v>
          </cell>
          <cell r="BV495">
            <v>0</v>
          </cell>
          <cell r="BW495">
            <v>21.206281000006129</v>
          </cell>
          <cell r="BX495">
            <v>0</v>
          </cell>
          <cell r="BY495">
            <v>0</v>
          </cell>
          <cell r="BZ495">
            <v>-1.2979720000002999</v>
          </cell>
          <cell r="CA495">
            <v>7.0223190000033355</v>
          </cell>
          <cell r="CB495">
            <v>4.070105999999214</v>
          </cell>
          <cell r="CC495">
            <v>9.2221070000014151</v>
          </cell>
          <cell r="CD495">
            <v>-4.6091460000025108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0</v>
          </cell>
          <cell r="G497">
            <v>0</v>
          </cell>
          <cell r="H497">
            <v>-5.1447550000011688</v>
          </cell>
          <cell r="I497">
            <v>-1.9899900000018533</v>
          </cell>
          <cell r="J497">
            <v>0</v>
          </cell>
          <cell r="K497">
            <v>-6.507088999998814</v>
          </cell>
          <cell r="L497">
            <v>-8.1750170000013895</v>
          </cell>
          <cell r="M497">
            <v>-5.1688189999986207</v>
          </cell>
          <cell r="N497">
            <v>-0.86593500000162749</v>
          </cell>
          <cell r="O497">
            <v>0</v>
          </cell>
          <cell r="P497">
            <v>0</v>
          </cell>
          <cell r="Q497">
            <v>0</v>
          </cell>
          <cell r="R497">
            <v>-2.8670159999746829</v>
          </cell>
          <cell r="S497">
            <v>0</v>
          </cell>
          <cell r="T497">
            <v>1.0412900000010268</v>
          </cell>
          <cell r="U497">
            <v>1.7699040000006789</v>
          </cell>
          <cell r="V497">
            <v>1.5059879999971599</v>
          </cell>
          <cell r="W497">
            <v>-1.8164140000008047</v>
          </cell>
          <cell r="X497">
            <v>-11.007883999998739</v>
          </cell>
          <cell r="Y497">
            <v>3.5376439999963623</v>
          </cell>
          <cell r="Z497">
            <v>-2.5961610000013025</v>
          </cell>
          <cell r="AA497">
            <v>5.9170190000004368</v>
          </cell>
          <cell r="AB497">
            <v>0</v>
          </cell>
          <cell r="AC497">
            <v>0</v>
          </cell>
          <cell r="AD497">
            <v>-1.2184019999986049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F498">
            <v>-251.6681900001131</v>
          </cell>
          <cell r="G498">
            <v>-161.31905000004917</v>
          </cell>
          <cell r="H498">
            <v>-286.95508500002325</v>
          </cell>
          <cell r="I498">
            <v>-229.93352600000799</v>
          </cell>
          <cell r="J498">
            <v>-443.17315399996005</v>
          </cell>
          <cell r="K498">
            <v>-255.81713599991053</v>
          </cell>
          <cell r="L498">
            <v>-73.251455000019632</v>
          </cell>
          <cell r="M498">
            <v>-102.71936999983154</v>
          </cell>
          <cell r="N498">
            <v>-247.105283999932</v>
          </cell>
          <cell r="O498">
            <v>-396.79005099995993</v>
          </cell>
          <cell r="P498">
            <v>-252.10542000003625</v>
          </cell>
          <cell r="Q498">
            <v>-218.37479800009169</v>
          </cell>
          <cell r="R498">
            <v>818.25295300036669</v>
          </cell>
          <cell r="S498">
            <v>35.508830000064336</v>
          </cell>
          <cell r="T498">
            <v>81.201150999870151</v>
          </cell>
          <cell r="U498">
            <v>108.10523999994621</v>
          </cell>
          <cell r="V498">
            <v>117.70366099994862</v>
          </cell>
          <cell r="W498">
            <v>-44.973417000030167</v>
          </cell>
          <cell r="X498">
            <v>158.7901590000838</v>
          </cell>
          <cell r="Y498">
            <v>26.607979999971576</v>
          </cell>
          <cell r="Z498">
            <v>33.93151999998372</v>
          </cell>
          <cell r="AA498">
            <v>130.75258400011808</v>
          </cell>
          <cell r="AB498">
            <v>57.972755000111647</v>
          </cell>
          <cell r="AC498">
            <v>79.659809999982826</v>
          </cell>
          <cell r="AD498">
            <v>32.992679999908432</v>
          </cell>
          <cell r="AE498">
            <v>971.48616500198841</v>
          </cell>
          <cell r="AF498">
            <v>84.665180000010878</v>
          </cell>
          <cell r="AG498">
            <v>134.78735400002915</v>
          </cell>
          <cell r="AH498">
            <v>78.793533999938518</v>
          </cell>
          <cell r="AI498">
            <v>45.797739999950863</v>
          </cell>
          <cell r="AJ498">
            <v>136.30832500010729</v>
          </cell>
          <cell r="AK498">
            <v>169.85175399994478</v>
          </cell>
          <cell r="AL498">
            <v>67.954854999901727</v>
          </cell>
          <cell r="AM498">
            <v>17.943869999959134</v>
          </cell>
          <cell r="AN498">
            <v>60.45569199998863</v>
          </cell>
          <cell r="AO498">
            <v>95.203251000028104</v>
          </cell>
          <cell r="AP498">
            <v>75.566069999942556</v>
          </cell>
          <cell r="AQ498">
            <v>4.1585399999748915</v>
          </cell>
          <cell r="AR498">
            <v>1083.0948319993913</v>
          </cell>
          <cell r="AS498">
            <v>79.121559999883175</v>
          </cell>
          <cell r="AT498">
            <v>102.91224499989767</v>
          </cell>
          <cell r="AU498">
            <v>94.459008999867365</v>
          </cell>
          <cell r="AV498">
            <v>87.449709999957122</v>
          </cell>
          <cell r="AW498">
            <v>145.44662900001276</v>
          </cell>
          <cell r="AX498">
            <v>177.00965599995106</v>
          </cell>
          <cell r="AY498">
            <v>43.380009999964386</v>
          </cell>
          <cell r="AZ498">
            <v>22.322729999898002</v>
          </cell>
          <cell r="BA498">
            <v>58.124909999896772</v>
          </cell>
          <cell r="BB498">
            <v>139.77665299992077</v>
          </cell>
          <cell r="BC498">
            <v>95.487440000055358</v>
          </cell>
          <cell r="BD498">
            <v>37.604279999970458</v>
          </cell>
          <cell r="BE498">
            <v>893.41423400025815</v>
          </cell>
          <cell r="BF498">
            <v>52.537630000151694</v>
          </cell>
          <cell r="BG498">
            <v>163.48149000003468</v>
          </cell>
          <cell r="BH498">
            <v>99.717885000049137</v>
          </cell>
          <cell r="BI498">
            <v>53.119376000016928</v>
          </cell>
          <cell r="BJ498">
            <v>82.690605999901891</v>
          </cell>
          <cell r="BK498">
            <v>136.13351000007242</v>
          </cell>
          <cell r="BL498">
            <v>55.585056000039913</v>
          </cell>
          <cell r="BM498">
            <v>20.498259999905713</v>
          </cell>
          <cell r="BN498">
            <v>95.39218000008259</v>
          </cell>
          <cell r="BO498">
            <v>35.883856000029482</v>
          </cell>
          <cell r="BP498">
            <v>62.171220000018366</v>
          </cell>
          <cell r="BQ498">
            <v>36.203165000071749</v>
          </cell>
          <cell r="BR498">
            <v>772.71691300068051</v>
          </cell>
          <cell r="BS498">
            <v>76.567490000044927</v>
          </cell>
          <cell r="BT498">
            <v>150.21826400002465</v>
          </cell>
          <cell r="BU498">
            <v>65.80743500002427</v>
          </cell>
          <cell r="BV498">
            <v>61.50648999994155</v>
          </cell>
          <cell r="BW498">
            <v>10.086987999966368</v>
          </cell>
          <cell r="BX498">
            <v>161.75270499999169</v>
          </cell>
          <cell r="BY498">
            <v>20.662453999975696</v>
          </cell>
          <cell r="BZ498">
            <v>35.404630000004545</v>
          </cell>
          <cell r="CA498">
            <v>130.18182599998545</v>
          </cell>
          <cell r="CB498">
            <v>-42.3477389998734</v>
          </cell>
          <cell r="CC498">
            <v>53.375613000011072</v>
          </cell>
          <cell r="CD498">
            <v>49.500757000059821</v>
          </cell>
          <cell r="CE498">
            <v>959.40182500053197</v>
          </cell>
          <cell r="CF498">
            <v>73.926370000001043</v>
          </cell>
          <cell r="CG498">
            <v>113.43171799997799</v>
          </cell>
          <cell r="CH498">
            <v>48.519351000024471</v>
          </cell>
          <cell r="CI498">
            <v>77.028944000019692</v>
          </cell>
          <cell r="CJ498">
            <v>59.216980999917723</v>
          </cell>
          <cell r="CK498">
            <v>218.48555500002112</v>
          </cell>
          <cell r="CL498">
            <v>28.475549999973737</v>
          </cell>
          <cell r="CM498">
            <v>85.422269999980927</v>
          </cell>
          <cell r="CN498">
            <v>138.63060600007884</v>
          </cell>
          <cell r="CO498">
            <v>28.883523999946192</v>
          </cell>
          <cell r="CP498">
            <v>58.673425999935716</v>
          </cell>
          <cell r="CQ498">
            <v>28.707530000014231</v>
          </cell>
          <cell r="CR498">
            <v>843.54833100084215</v>
          </cell>
          <cell r="CS498">
            <v>97.61596000008285</v>
          </cell>
          <cell r="CT498">
            <v>143.04426400002558</v>
          </cell>
          <cell r="CU498">
            <v>50.036884999950416</v>
          </cell>
          <cell r="CV498">
            <v>51.655520000029355</v>
          </cell>
          <cell r="CW498">
            <v>71.032922999933362</v>
          </cell>
          <cell r="CX498">
            <v>153.12904100003652</v>
          </cell>
          <cell r="CY498">
            <v>29.212519999942742</v>
          </cell>
          <cell r="CZ498">
            <v>95.24934600002598</v>
          </cell>
          <cell r="DA498">
            <v>158.58917400008067</v>
          </cell>
          <cell r="DB498">
            <v>-11.468220999930054</v>
          </cell>
          <cell r="DC498">
            <v>6.7968300000065938</v>
          </cell>
          <cell r="DD498">
            <v>-1.3459110000403598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F499">
            <v>-39.845600000000559</v>
          </cell>
          <cell r="G499">
            <v>-111.23712599999271</v>
          </cell>
          <cell r="H499">
            <v>-161.39044200000353</v>
          </cell>
          <cell r="I499">
            <v>-146.99585000000661</v>
          </cell>
          <cell r="J499">
            <v>-508.52618800004711</v>
          </cell>
          <cell r="K499">
            <v>-185.14046499994583</v>
          </cell>
          <cell r="L499">
            <v>-63.194459999911487</v>
          </cell>
          <cell r="M499">
            <v>-31.592659999849275</v>
          </cell>
          <cell r="N499">
            <v>-45.220518000016455</v>
          </cell>
          <cell r="O499">
            <v>-334.16972999996506</v>
          </cell>
          <cell r="P499">
            <v>-79.266399999964051</v>
          </cell>
          <cell r="Q499">
            <v>-125.13578000001144</v>
          </cell>
          <cell r="R499">
            <v>848.47877599857748</v>
          </cell>
          <cell r="S499">
            <v>76.546152000082657</v>
          </cell>
          <cell r="T499">
            <v>142.35543500003405</v>
          </cell>
          <cell r="U499">
            <v>122.94987599999877</v>
          </cell>
          <cell r="V499">
            <v>96.970150999957696</v>
          </cell>
          <cell r="W499">
            <v>128.34603399998741</v>
          </cell>
          <cell r="X499">
            <v>146.06553500000155</v>
          </cell>
          <cell r="Y499">
            <v>-24.331979999900796</v>
          </cell>
          <cell r="Z499">
            <v>46.127790000056848</v>
          </cell>
          <cell r="AA499">
            <v>35.95918999996502</v>
          </cell>
          <cell r="AB499">
            <v>19.517740000039339</v>
          </cell>
          <cell r="AC499">
            <v>40.55522299988661</v>
          </cell>
          <cell r="AD499">
            <v>17.41762999992352</v>
          </cell>
          <cell r="AE499">
            <v>872.39367700088769</v>
          </cell>
          <cell r="AF499">
            <v>61.366309999953955</v>
          </cell>
          <cell r="AG499">
            <v>128.64304200012702</v>
          </cell>
          <cell r="AH499">
            <v>109.61557000002358</v>
          </cell>
          <cell r="AI499">
            <v>86.54101000004448</v>
          </cell>
          <cell r="AJ499">
            <v>117.70351300004404</v>
          </cell>
          <cell r="AK499">
            <v>75.984942000010051</v>
          </cell>
          <cell r="AL499">
            <v>25.672864999971353</v>
          </cell>
          <cell r="AM499">
            <v>21.289055999950506</v>
          </cell>
          <cell r="AN499">
            <v>64.360420000040904</v>
          </cell>
          <cell r="AO499">
            <v>24.694293999986257</v>
          </cell>
          <cell r="AP499">
            <v>103.24945500004105</v>
          </cell>
          <cell r="AQ499">
            <v>53.273200000054203</v>
          </cell>
          <cell r="AR499">
            <v>923.95130099914968</v>
          </cell>
          <cell r="AS499">
            <v>62.526064999983646</v>
          </cell>
          <cell r="AT499">
            <v>97.829258000012487</v>
          </cell>
          <cell r="AU499">
            <v>109.66101599996909</v>
          </cell>
          <cell r="AV499">
            <v>146.81447800004389</v>
          </cell>
          <cell r="AW499">
            <v>112.23138500005007</v>
          </cell>
          <cell r="AX499">
            <v>132.5113400000846</v>
          </cell>
          <cell r="AY499">
            <v>14.10852999985218</v>
          </cell>
          <cell r="AZ499">
            <v>21.169740000041202</v>
          </cell>
          <cell r="BA499">
            <v>44.211560000025202</v>
          </cell>
          <cell r="BB499">
            <v>69.306689999997616</v>
          </cell>
          <cell r="BC499">
            <v>68.91185899998527</v>
          </cell>
          <cell r="BD499">
            <v>44.669379999977536</v>
          </cell>
          <cell r="BE499">
            <v>607.93300899956375</v>
          </cell>
          <cell r="BF499">
            <v>105.45598499989137</v>
          </cell>
          <cell r="BG499">
            <v>70.955424999992829</v>
          </cell>
          <cell r="BH499">
            <v>51.938561999995727</v>
          </cell>
          <cell r="BI499">
            <v>15.89662400004454</v>
          </cell>
          <cell r="BJ499">
            <v>45.068806000053883</v>
          </cell>
          <cell r="BK499">
            <v>89.340519999968819</v>
          </cell>
          <cell r="BL499">
            <v>-14.416231999988668</v>
          </cell>
          <cell r="BM499">
            <v>54.770730999996886</v>
          </cell>
          <cell r="BN499">
            <v>95.965239999932237</v>
          </cell>
          <cell r="BO499">
            <v>30.376866999955382</v>
          </cell>
          <cell r="BP499">
            <v>-5.0323230000212789</v>
          </cell>
          <cell r="BQ499">
            <v>67.612804000033066</v>
          </cell>
          <cell r="BR499">
            <v>668.72091500088573</v>
          </cell>
          <cell r="BS499">
            <v>115.78116999997292</v>
          </cell>
          <cell r="BT499">
            <v>125.53456900001038</v>
          </cell>
          <cell r="BU499">
            <v>99.923436000011861</v>
          </cell>
          <cell r="BV499">
            <v>25.375770000042394</v>
          </cell>
          <cell r="BW499">
            <v>-51.681830000015907</v>
          </cell>
          <cell r="BX499">
            <v>104.82570400007535</v>
          </cell>
          <cell r="BY499">
            <v>0.91292999999132007</v>
          </cell>
          <cell r="BZ499">
            <v>40.447859999956563</v>
          </cell>
          <cell r="CA499">
            <v>94.684678999939933</v>
          </cell>
          <cell r="CB499">
            <v>13.615978000045288</v>
          </cell>
          <cell r="CC499">
            <v>53.551325000007637</v>
          </cell>
          <cell r="CD499">
            <v>45.749323999974877</v>
          </cell>
          <cell r="CE499">
            <v>868.73293999955058</v>
          </cell>
          <cell r="CF499">
            <v>103.70115599990822</v>
          </cell>
          <cell r="CG499">
            <v>116.81947000010405</v>
          </cell>
          <cell r="CH499">
            <v>108.64514500001678</v>
          </cell>
          <cell r="CI499">
            <v>50.831377000024077</v>
          </cell>
          <cell r="CJ499">
            <v>47.136674999957904</v>
          </cell>
          <cell r="CK499">
            <v>136.70384900004137</v>
          </cell>
          <cell r="CL499">
            <v>-4.8544400000246242</v>
          </cell>
          <cell r="CM499">
            <v>50.048478999990039</v>
          </cell>
          <cell r="CN499">
            <v>94.938290000078268</v>
          </cell>
          <cell r="CO499">
            <v>4.6071200000005774</v>
          </cell>
          <cell r="CP499">
            <v>106.00249999994412</v>
          </cell>
          <cell r="CQ499">
            <v>54.153319000033662</v>
          </cell>
          <cell r="CR499">
            <v>748.92620199918747</v>
          </cell>
          <cell r="CS499">
            <v>88.499107999959961</v>
          </cell>
          <cell r="CT499">
            <v>142.69096200005151</v>
          </cell>
          <cell r="CU499">
            <v>60.57002799998736</v>
          </cell>
          <cell r="CV499">
            <v>44.435149999975692</v>
          </cell>
          <cell r="CW499">
            <v>97.87057399994228</v>
          </cell>
          <cell r="CX499">
            <v>137.52495200000703</v>
          </cell>
          <cell r="CY499">
            <v>12.792975999996997</v>
          </cell>
          <cell r="CZ499">
            <v>49.945025000022724</v>
          </cell>
          <cell r="DA499">
            <v>62.707325000083074</v>
          </cell>
          <cell r="DB499">
            <v>-18.057081000006292</v>
          </cell>
          <cell r="DC499">
            <v>7.304022999946028</v>
          </cell>
          <cell r="DD499">
            <v>62.643159999977797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0">
          <cell r="F500">
            <v>-513.65084500005469</v>
          </cell>
          <cell r="G500">
            <v>-487.39604099997086</v>
          </cell>
          <cell r="H500">
            <v>-290.70027999999002</v>
          </cell>
          <cell r="I500">
            <v>-357.37433600000804</v>
          </cell>
          <cell r="J500">
            <v>-141.25511200004257</v>
          </cell>
          <cell r="K500">
            <v>-635.74362299998756</v>
          </cell>
          <cell r="L500">
            <v>-303.51329100003932</v>
          </cell>
          <cell r="M500">
            <v>-335.14818999997806</v>
          </cell>
          <cell r="N500">
            <v>-449.12274500000058</v>
          </cell>
          <cell r="O500">
            <v>-473.00693800003501</v>
          </cell>
          <cell r="P500">
            <v>-518.35197999997763</v>
          </cell>
          <cell r="Q500">
            <v>-474.88003100000788</v>
          </cell>
          <cell r="R500">
            <v>371.64543099980801</v>
          </cell>
          <cell r="S500">
            <v>24.716608999995515</v>
          </cell>
          <cell r="T500">
            <v>119.27218799997354</v>
          </cell>
          <cell r="U500">
            <v>139.64775000000373</v>
          </cell>
          <cell r="V500">
            <v>83.600104999961331</v>
          </cell>
          <cell r="W500">
            <v>4.8505489999661222</v>
          </cell>
          <cell r="X500">
            <v>71.125350999936927</v>
          </cell>
          <cell r="Y500">
            <v>12.29118999990169</v>
          </cell>
          <cell r="Z500">
            <v>59.664235999924131</v>
          </cell>
          <cell r="AA500">
            <v>-109.29397699993569</v>
          </cell>
          <cell r="AB500">
            <v>-21.331415000022389</v>
          </cell>
          <cell r="AC500">
            <v>-9.5700209999340586</v>
          </cell>
          <cell r="AD500">
            <v>-3.3271339999628253</v>
          </cell>
          <cell r="AE500">
            <v>309.0593020003289</v>
          </cell>
          <cell r="AF500">
            <v>-9.7877880000742152</v>
          </cell>
          <cell r="AG500">
            <v>154.6325530000031</v>
          </cell>
          <cell r="AH500">
            <v>127.49378799996339</v>
          </cell>
          <cell r="AI500">
            <v>118.49010600004112</v>
          </cell>
          <cell r="AJ500">
            <v>-12.929929000034463</v>
          </cell>
          <cell r="AK500">
            <v>84.712912999966647</v>
          </cell>
          <cell r="AL500">
            <v>-37.966214000014588</v>
          </cell>
          <cell r="AM500">
            <v>64.257990000071004</v>
          </cell>
          <cell r="AN500">
            <v>-71.462181999988388</v>
          </cell>
          <cell r="AO500">
            <v>-97.052169999980833</v>
          </cell>
          <cell r="AP500">
            <v>8.3732700000982732</v>
          </cell>
          <cell r="AQ500">
            <v>-19.703035000013188</v>
          </cell>
          <cell r="AR500">
            <v>425.59800299908966</v>
          </cell>
          <cell r="AS500">
            <v>-2.5123120000353083</v>
          </cell>
          <cell r="AT500">
            <v>154.64450100000249</v>
          </cell>
          <cell r="AU500">
            <v>118.14794699999038</v>
          </cell>
          <cell r="AV500">
            <v>108.73552300001029</v>
          </cell>
          <cell r="AW500">
            <v>29.706529999966733</v>
          </cell>
          <cell r="AX500">
            <v>112.836486999935</v>
          </cell>
          <cell r="AY500">
            <v>-28.530610000016168</v>
          </cell>
          <cell r="AZ500">
            <v>15.326490000006743</v>
          </cell>
          <cell r="BA500">
            <v>-19.819773999974132</v>
          </cell>
          <cell r="BB500">
            <v>-74.117606999992859</v>
          </cell>
          <cell r="BC500">
            <v>-29.970217999943998</v>
          </cell>
          <cell r="BD500">
            <v>41.151046000071801</v>
          </cell>
          <cell r="BE500">
            <v>28.423269999679178</v>
          </cell>
          <cell r="BF500">
            <v>-26.376029999984894</v>
          </cell>
          <cell r="BG500">
            <v>95.010000000009313</v>
          </cell>
          <cell r="BH500">
            <v>-14.001310000021476</v>
          </cell>
          <cell r="BI500">
            <v>20.592530000023544</v>
          </cell>
          <cell r="BJ500">
            <v>-11.993619999993825</v>
          </cell>
          <cell r="BK500">
            <v>64.395369999983814</v>
          </cell>
          <cell r="BL500">
            <v>-11.438119999947958</v>
          </cell>
          <cell r="BM500">
            <v>57.315850000013597</v>
          </cell>
          <cell r="BN500">
            <v>-37.758650000003399</v>
          </cell>
          <cell r="BO500">
            <v>-56.932540000008885</v>
          </cell>
          <cell r="BP500">
            <v>-42.304139999963809</v>
          </cell>
          <cell r="BQ500">
            <v>-8.0860699999611825</v>
          </cell>
          <cell r="BR500">
            <v>7.5889599998481572</v>
          </cell>
          <cell r="BS500">
            <v>-0.99104999995324761</v>
          </cell>
          <cell r="BT500">
            <v>59.041639999952167</v>
          </cell>
          <cell r="BU500">
            <v>-15.170559999998659</v>
          </cell>
          <cell r="BV500">
            <v>20.800520000047982</v>
          </cell>
          <cell r="BW500">
            <v>-6.4409900000027847</v>
          </cell>
          <cell r="BX500">
            <v>64.976889999932609</v>
          </cell>
          <cell r="BY500">
            <v>17.559719999961089</v>
          </cell>
          <cell r="BZ500">
            <v>32.073649999976624</v>
          </cell>
          <cell r="CA500">
            <v>-32.81541999996989</v>
          </cell>
          <cell r="CB500">
            <v>-69.628570000000764</v>
          </cell>
          <cell r="CC500">
            <v>-74.510040000022855</v>
          </cell>
          <cell r="CD500">
            <v>12.693169999984093</v>
          </cell>
          <cell r="CE500">
            <v>27.017560000065714</v>
          </cell>
          <cell r="CF500">
            <v>-19.278379999974277</v>
          </cell>
          <cell r="CG500">
            <v>89.416779999970458</v>
          </cell>
          <cell r="CH500">
            <v>-8.4255299999495037</v>
          </cell>
          <cell r="CI500">
            <v>38.045489999931306</v>
          </cell>
          <cell r="CJ500">
            <v>-40.941469999990659</v>
          </cell>
          <cell r="CK500">
            <v>22.212890000024345</v>
          </cell>
          <cell r="CL500">
            <v>21.992719999980181</v>
          </cell>
          <cell r="CM500">
            <v>40.723259999940637</v>
          </cell>
          <cell r="CN500">
            <v>-14.112099999998463</v>
          </cell>
          <cell r="CO500">
            <v>-46.131629999988945</v>
          </cell>
          <cell r="CP500">
            <v>-72.778799999970943</v>
          </cell>
          <cell r="CQ500">
            <v>16.294330000004265</v>
          </cell>
          <cell r="CR500">
            <v>40.786670000292361</v>
          </cell>
          <cell r="CS500">
            <v>-8.5871200000401586</v>
          </cell>
          <cell r="CT500">
            <v>21.268829999957234</v>
          </cell>
          <cell r="CU500">
            <v>-8.4511000000056811</v>
          </cell>
          <cell r="CV500">
            <v>28.30582000000868</v>
          </cell>
          <cell r="CW500">
            <v>-24.543569999979809</v>
          </cell>
          <cell r="CX500">
            <v>25.800719999999274</v>
          </cell>
          <cell r="CY500">
            <v>44.20962000003783</v>
          </cell>
          <cell r="CZ500">
            <v>36.268500000005588</v>
          </cell>
          <cell r="DA500">
            <v>-13.337109999993118</v>
          </cell>
          <cell r="DB500">
            <v>-23.843710000015562</v>
          </cell>
          <cell r="DC500">
            <v>-14.333930000022519</v>
          </cell>
          <cell r="DD500">
            <v>-21.970280000008643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-138.20383300000685</v>
          </cell>
          <cell r="G501">
            <v>-102.8287400000263</v>
          </cell>
          <cell r="H501">
            <v>-192.85163300001295</v>
          </cell>
          <cell r="I501">
            <v>-77.219161999993958</v>
          </cell>
          <cell r="J501">
            <v>-50.823201999999583</v>
          </cell>
          <cell r="K501">
            <v>-233.8111879999924</v>
          </cell>
          <cell r="L501">
            <v>-94.250662000005832</v>
          </cell>
          <cell r="M501">
            <v>-163.01368099998217</v>
          </cell>
          <cell r="N501">
            <v>-169.24948999998742</v>
          </cell>
          <cell r="O501">
            <v>-134.39957200000936</v>
          </cell>
          <cell r="P501">
            <v>-166.46681000001263</v>
          </cell>
          <cell r="Q501">
            <v>-256.81585099999211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F502">
            <v>0</v>
          </cell>
          <cell r="G502">
            <v>0</v>
          </cell>
          <cell r="H502">
            <v>-5.3400899999978719</v>
          </cell>
          <cell r="I502">
            <v>-11.587830000004033</v>
          </cell>
          <cell r="J502">
            <v>-10.031069999997271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-12.020020000025397</v>
          </cell>
          <cell r="P502">
            <v>0</v>
          </cell>
          <cell r="Q502">
            <v>0</v>
          </cell>
          <cell r="R502">
            <v>66.13003999995999</v>
          </cell>
          <cell r="S502">
            <v>0</v>
          </cell>
          <cell r="T502">
            <v>0</v>
          </cell>
          <cell r="U502">
            <v>-1.4097499999916181</v>
          </cell>
          <cell r="V502">
            <v>12.726760000005015</v>
          </cell>
          <cell r="W502">
            <v>54.813029999990249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103.87200999981724</v>
          </cell>
          <cell r="AF502">
            <v>0</v>
          </cell>
          <cell r="AG502">
            <v>13.29572999998345</v>
          </cell>
          <cell r="AH502">
            <v>5.3332999999984168</v>
          </cell>
          <cell r="AI502">
            <v>17.928369999994175</v>
          </cell>
          <cell r="AJ502">
            <v>47.338329999998678</v>
          </cell>
          <cell r="AK502">
            <v>19.799459999980172</v>
          </cell>
          <cell r="AL502">
            <v>0</v>
          </cell>
          <cell r="AM502">
            <v>0</v>
          </cell>
          <cell r="AN502">
            <v>0</v>
          </cell>
          <cell r="AO502">
            <v>0.1768199999933131</v>
          </cell>
          <cell r="AP502">
            <v>0</v>
          </cell>
          <cell r="AQ502">
            <v>0</v>
          </cell>
          <cell r="AR502">
            <v>87.899879999924451</v>
          </cell>
          <cell r="AS502">
            <v>0</v>
          </cell>
          <cell r="AT502">
            <v>5.8663099999830592</v>
          </cell>
          <cell r="AU502">
            <v>8.4181099999987055</v>
          </cell>
          <cell r="AV502">
            <v>16.425749999994878</v>
          </cell>
          <cell r="AW502">
            <v>34.293529999995371</v>
          </cell>
          <cell r="AX502">
            <v>18.996530000003986</v>
          </cell>
          <cell r="AY502">
            <v>0</v>
          </cell>
          <cell r="AZ502">
            <v>0</v>
          </cell>
          <cell r="BA502">
            <v>3.899650000006659</v>
          </cell>
          <cell r="BB502">
            <v>0</v>
          </cell>
          <cell r="BC502">
            <v>0</v>
          </cell>
          <cell r="BD502">
            <v>0</v>
          </cell>
          <cell r="BE502">
            <v>184.61418000026606</v>
          </cell>
          <cell r="BF502">
            <v>11.292870000004768</v>
          </cell>
          <cell r="BG502">
            <v>28.788790000020526</v>
          </cell>
          <cell r="BH502">
            <v>10.623919999998179</v>
          </cell>
          <cell r="BI502">
            <v>20.79149000000325</v>
          </cell>
          <cell r="BJ502">
            <v>34.945639999990817</v>
          </cell>
          <cell r="BK502">
            <v>26.729649999993853</v>
          </cell>
          <cell r="BL502">
            <v>0</v>
          </cell>
          <cell r="BM502">
            <v>6.2499400000087917</v>
          </cell>
          <cell r="BN502">
            <v>18.870179999998072</v>
          </cell>
          <cell r="BO502">
            <v>7.8265299999911804</v>
          </cell>
          <cell r="BP502">
            <v>15.691159999987576</v>
          </cell>
          <cell r="BQ502">
            <v>2.8040099999925587</v>
          </cell>
          <cell r="BR502">
            <v>189.94068999961019</v>
          </cell>
          <cell r="BS502">
            <v>15.213750000024447</v>
          </cell>
          <cell r="BT502">
            <v>31.620399999985239</v>
          </cell>
          <cell r="BU502">
            <v>6.4720200000010664</v>
          </cell>
          <cell r="BV502">
            <v>20.459830000007059</v>
          </cell>
          <cell r="BW502">
            <v>44.978510000015376</v>
          </cell>
          <cell r="BX502">
            <v>31.081879999983357</v>
          </cell>
          <cell r="BY502">
            <v>0</v>
          </cell>
          <cell r="BZ502">
            <v>7.6905799999949522</v>
          </cell>
          <cell r="CA502">
            <v>16.910330000013346</v>
          </cell>
          <cell r="CB502">
            <v>12.351739999983693</v>
          </cell>
          <cell r="CC502">
            <v>1.9785700000065845</v>
          </cell>
          <cell r="CD502">
            <v>1.1830799999879673</v>
          </cell>
          <cell r="CE502">
            <v>288.01988999987952</v>
          </cell>
          <cell r="CF502">
            <v>29.317410000017844</v>
          </cell>
          <cell r="CG502">
            <v>29.768130000011297</v>
          </cell>
          <cell r="CH502">
            <v>33.580760000011651</v>
          </cell>
          <cell r="CI502">
            <v>32.04942999999912</v>
          </cell>
          <cell r="CJ502">
            <v>51.157030000002123</v>
          </cell>
          <cell r="CK502">
            <v>30.396590000018477</v>
          </cell>
          <cell r="CL502">
            <v>0</v>
          </cell>
          <cell r="CM502">
            <v>8.1232299999974202</v>
          </cell>
          <cell r="CN502">
            <v>30.991609999997308</v>
          </cell>
          <cell r="CO502">
            <v>11.303849999996601</v>
          </cell>
          <cell r="CP502">
            <v>19.295630000007804</v>
          </cell>
          <cell r="CQ502">
            <v>12.036220000009052</v>
          </cell>
          <cell r="CR502">
            <v>212.49229999980889</v>
          </cell>
          <cell r="CS502">
            <v>3.5071400000015274</v>
          </cell>
          <cell r="CT502">
            <v>10.666880000004312</v>
          </cell>
          <cell r="CU502">
            <v>9.454329999993206</v>
          </cell>
          <cell r="CV502">
            <v>30.024050000007264</v>
          </cell>
          <cell r="CW502">
            <v>55.26300999999512</v>
          </cell>
          <cell r="CX502">
            <v>21.091010000003735</v>
          </cell>
          <cell r="CY502">
            <v>11.433799999998882</v>
          </cell>
          <cell r="CZ502">
            <v>-2.4556300000112969</v>
          </cell>
          <cell r="DA502">
            <v>8.5344599999953061</v>
          </cell>
          <cell r="DB502">
            <v>26.799659999989672</v>
          </cell>
          <cell r="DC502">
            <v>19.949200000002747</v>
          </cell>
          <cell r="DD502">
            <v>18.224390000017593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F505">
            <v>-943.36846800055355</v>
          </cell>
          <cell r="G505">
            <v>-865.61103300005198</v>
          </cell>
          <cell r="H505">
            <v>-961.45210699993186</v>
          </cell>
          <cell r="I505">
            <v>-825.49083099979907</v>
          </cell>
          <cell r="J505">
            <v>-1156.6285500000231</v>
          </cell>
          <cell r="K505">
            <v>-1317.0195009997115</v>
          </cell>
          <cell r="L505">
            <v>-546.35485500004143</v>
          </cell>
          <cell r="M505">
            <v>-637.64271999942139</v>
          </cell>
          <cell r="N505">
            <v>-911.56397200003266</v>
          </cell>
          <cell r="O505">
            <v>-1361.5762529999483</v>
          </cell>
          <cell r="P505">
            <v>-1016.1906099999323</v>
          </cell>
          <cell r="Q505">
            <v>-1075.2064599995501</v>
          </cell>
          <cell r="R505">
            <v>2203.6614089943469</v>
          </cell>
          <cell r="S505">
            <v>144.42901299986988</v>
          </cell>
          <cell r="T505">
            <v>351.53493599966168</v>
          </cell>
          <cell r="U505">
            <v>408.94024500017986</v>
          </cell>
          <cell r="V505">
            <v>330.14090099977329</v>
          </cell>
          <cell r="W505">
            <v>146.82830399950035</v>
          </cell>
          <cell r="X505">
            <v>385.12083900021389</v>
          </cell>
          <cell r="Y505">
            <v>18.10483399964869</v>
          </cell>
          <cell r="Z505">
            <v>137.12738499976695</v>
          </cell>
          <cell r="AA505">
            <v>63.334815999958664</v>
          </cell>
          <cell r="AB505">
            <v>61.590350000187755</v>
          </cell>
          <cell r="AC505">
            <v>110.64501200011</v>
          </cell>
          <cell r="AD505">
            <v>45.864773999899626</v>
          </cell>
          <cell r="AE505">
            <v>2354.7790110036731</v>
          </cell>
          <cell r="AF505">
            <v>136.24370200000703</v>
          </cell>
          <cell r="AG505">
            <v>431.35867899982259</v>
          </cell>
          <cell r="AH505">
            <v>360.10725900018588</v>
          </cell>
          <cell r="AI505">
            <v>274.96741400007159</v>
          </cell>
          <cell r="AJ505">
            <v>288.34321299986914</v>
          </cell>
          <cell r="AK505">
            <v>376.60524699976668</v>
          </cell>
          <cell r="AL505">
            <v>62.224285999778658</v>
          </cell>
          <cell r="AM505">
            <v>103.49091600021347</v>
          </cell>
          <cell r="AN505">
            <v>53.353929999982938</v>
          </cell>
          <cell r="AO505">
            <v>27.607887999853119</v>
          </cell>
          <cell r="AP505">
            <v>202.74777200026438</v>
          </cell>
          <cell r="AQ505">
            <v>37.728705000132322</v>
          </cell>
          <cell r="AR505">
            <v>2618.8178199976683</v>
          </cell>
          <cell r="AS505">
            <v>139.13531300006434</v>
          </cell>
          <cell r="AT505">
            <v>361.25231399969198</v>
          </cell>
          <cell r="AU505">
            <v>365.77849600021727</v>
          </cell>
          <cell r="AV505">
            <v>384.64874400012195</v>
          </cell>
          <cell r="AW505">
            <v>321.67807399993762</v>
          </cell>
          <cell r="AX505">
            <v>441.35401299968362</v>
          </cell>
          <cell r="AY505">
            <v>47.366265999618918</v>
          </cell>
          <cell r="AZ505">
            <v>58.818959999829531</v>
          </cell>
          <cell r="BA505">
            <v>86.416346000041813</v>
          </cell>
          <cell r="BB505">
            <v>154.51550699979998</v>
          </cell>
          <cell r="BC505">
            <v>134.42908099992201</v>
          </cell>
          <cell r="BD505">
            <v>123.42470599990338</v>
          </cell>
          <cell r="BE505">
            <v>2196.3117810040712</v>
          </cell>
          <cell r="BF505">
            <v>151.78395100031048</v>
          </cell>
          <cell r="BG505">
            <v>452.87653900007717</v>
          </cell>
          <cell r="BH505">
            <v>211.66744600026868</v>
          </cell>
          <cell r="BI505">
            <v>157.52808800037019</v>
          </cell>
          <cell r="BJ505">
            <v>196.48686299985275</v>
          </cell>
          <cell r="BK505">
            <v>356.71690500015393</v>
          </cell>
          <cell r="BL505">
            <v>28.630247000372037</v>
          </cell>
          <cell r="BM505">
            <v>151.2960820000153</v>
          </cell>
          <cell r="BN505">
            <v>187.86232000007294</v>
          </cell>
          <cell r="BO505">
            <v>77.785154999932274</v>
          </cell>
          <cell r="BP505">
            <v>85.015598000027239</v>
          </cell>
          <cell r="BQ505">
            <v>138.66258700052276</v>
          </cell>
          <cell r="BR505">
            <v>2202.5911849960685</v>
          </cell>
          <cell r="BS505">
            <v>208.09563900018111</v>
          </cell>
          <cell r="BT505">
            <v>492.60431099985726</v>
          </cell>
          <cell r="BU505">
            <v>233.18141800002195</v>
          </cell>
          <cell r="BV505">
            <v>180.37553000007756</v>
          </cell>
          <cell r="BW505">
            <v>27.412729999981821</v>
          </cell>
          <cell r="BX505">
            <v>402.03399499994703</v>
          </cell>
          <cell r="BY505">
            <v>39.135103999869898</v>
          </cell>
          <cell r="BZ505">
            <v>124.17633399972692</v>
          </cell>
          <cell r="CA505">
            <v>238.01510699978098</v>
          </cell>
          <cell r="CB505">
            <v>-24.314780000131577</v>
          </cell>
          <cell r="CC505">
            <v>112.58818100020289</v>
          </cell>
          <cell r="CD505">
            <v>169.28761600027792</v>
          </cell>
          <cell r="CE505">
            <v>2619.5098100043833</v>
          </cell>
          <cell r="CF505">
            <v>196.84067199984565</v>
          </cell>
          <cell r="CG505">
            <v>441.67596199992113</v>
          </cell>
          <cell r="CH505">
            <v>270.74818000034429</v>
          </cell>
          <cell r="CI505">
            <v>243.39092500018887</v>
          </cell>
          <cell r="CJ505">
            <v>127.20131099992432</v>
          </cell>
          <cell r="CK505">
            <v>428.88878899998963</v>
          </cell>
          <cell r="CL505">
            <v>52.528276999946684</v>
          </cell>
          <cell r="CM505">
            <v>190.56717799999751</v>
          </cell>
          <cell r="CN505">
            <v>264.46648300020024</v>
          </cell>
          <cell r="CO505">
            <v>56.875112999929115</v>
          </cell>
          <cell r="CP505">
            <v>146.34454099996947</v>
          </cell>
          <cell r="CQ505">
            <v>199.98237899993546</v>
          </cell>
          <cell r="CR505">
            <v>2270.2263900004327</v>
          </cell>
          <cell r="CS505">
            <v>186.57403999986127</v>
          </cell>
          <cell r="CT505">
            <v>372.70575300022028</v>
          </cell>
          <cell r="CU505">
            <v>183.73522599949501</v>
          </cell>
          <cell r="CV505">
            <v>202.56371299992315</v>
          </cell>
          <cell r="CW505">
            <v>202.13796699978411</v>
          </cell>
          <cell r="CX505">
            <v>366.37609600019641</v>
          </cell>
          <cell r="CY505">
            <v>113.88411800004542</v>
          </cell>
          <cell r="CZ505">
            <v>185.66741200000979</v>
          </cell>
          <cell r="DA505">
            <v>228.84131100028753</v>
          </cell>
          <cell r="DB505">
            <v>36.038483000127599</v>
          </cell>
          <cell r="DC505">
            <v>68.819670999888331</v>
          </cell>
          <cell r="DD505">
            <v>122.88259999989532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-46.10075000001234</v>
          </cell>
          <cell r="J508">
            <v>0</v>
          </cell>
          <cell r="K508">
            <v>-90.601940000022296</v>
          </cell>
          <cell r="L508">
            <v>-34.094919999974081</v>
          </cell>
          <cell r="M508">
            <v>-110.77536999998847</v>
          </cell>
          <cell r="N508">
            <v>-33.75288000004366</v>
          </cell>
          <cell r="O508">
            <v>-117.58508999994956</v>
          </cell>
          <cell r="P508">
            <v>0</v>
          </cell>
          <cell r="Q508">
            <v>-3.6019899999955669</v>
          </cell>
          <cell r="R508">
            <v>128.66072000004351</v>
          </cell>
          <cell r="S508">
            <v>0</v>
          </cell>
          <cell r="T508">
            <v>76.021730000007665</v>
          </cell>
          <cell r="U508">
            <v>0</v>
          </cell>
          <cell r="V508">
            <v>0</v>
          </cell>
          <cell r="W508">
            <v>0</v>
          </cell>
          <cell r="X508">
            <v>9.5830699999933131</v>
          </cell>
          <cell r="Y508">
            <v>6.4971700000169221</v>
          </cell>
          <cell r="Z508">
            <v>9.756969999987632</v>
          </cell>
          <cell r="AA508">
            <v>42.813719999976456</v>
          </cell>
          <cell r="AB508">
            <v>-16.011939999996684</v>
          </cell>
          <cell r="AC508">
            <v>0</v>
          </cell>
          <cell r="AD508">
            <v>0</v>
          </cell>
          <cell r="AE508">
            <v>252.00831000017934</v>
          </cell>
          <cell r="AF508">
            <v>0</v>
          </cell>
          <cell r="AG508">
            <v>85.90679999999702</v>
          </cell>
          <cell r="AH508">
            <v>0</v>
          </cell>
          <cell r="AI508">
            <v>0</v>
          </cell>
          <cell r="AJ508">
            <v>0</v>
          </cell>
          <cell r="AK508">
            <v>93.935029999993276</v>
          </cell>
          <cell r="AL508">
            <v>-2.7587800000037532</v>
          </cell>
          <cell r="AM508">
            <v>3.2460500000161119</v>
          </cell>
          <cell r="AN508">
            <v>45.323280000011437</v>
          </cell>
          <cell r="AO508">
            <v>26.972780000010971</v>
          </cell>
          <cell r="AP508">
            <v>0</v>
          </cell>
          <cell r="AQ508">
            <v>-0.61684999999124557</v>
          </cell>
          <cell r="AR508">
            <v>269.93902000039816</v>
          </cell>
          <cell r="AS508">
            <v>-7.8372999999846797</v>
          </cell>
          <cell r="AT508">
            <v>67.483230000012554</v>
          </cell>
          <cell r="AU508">
            <v>56.829370000021299</v>
          </cell>
          <cell r="AV508">
            <v>15.187929999985499</v>
          </cell>
          <cell r="AW508">
            <v>0</v>
          </cell>
          <cell r="AX508">
            <v>63.78570999999647</v>
          </cell>
          <cell r="AY508">
            <v>-3.7357500000216532</v>
          </cell>
          <cell r="AZ508">
            <v>25.516130000003614</v>
          </cell>
          <cell r="BA508">
            <v>44.774959999951534</v>
          </cell>
          <cell r="BB508">
            <v>8.282390000007581</v>
          </cell>
          <cell r="BC508">
            <v>0</v>
          </cell>
          <cell r="BD508">
            <v>-0.34765000001061708</v>
          </cell>
          <cell r="BE508">
            <v>102.05985999945551</v>
          </cell>
          <cell r="BF508">
            <v>0</v>
          </cell>
          <cell r="BG508">
            <v>5.3444000000017695</v>
          </cell>
          <cell r="BH508">
            <v>0</v>
          </cell>
          <cell r="BI508">
            <v>0</v>
          </cell>
          <cell r="BJ508">
            <v>0</v>
          </cell>
          <cell r="BK508">
            <v>67.099199999996927</v>
          </cell>
          <cell r="BL508">
            <v>-4.6807399999815971</v>
          </cell>
          <cell r="BM508">
            <v>33.158979999949224</v>
          </cell>
          <cell r="BN508">
            <v>41.071009999956004</v>
          </cell>
          <cell r="BO508">
            <v>-23.49277999997139</v>
          </cell>
          <cell r="BP508">
            <v>-15.89578000002075</v>
          </cell>
          <cell r="BQ508">
            <v>-0.5444300000090152</v>
          </cell>
          <cell r="BR508">
            <v>113.80773000000045</v>
          </cell>
          <cell r="BS508">
            <v>-4.1696400000073481</v>
          </cell>
          <cell r="BT508">
            <v>-2.0298100000072736</v>
          </cell>
          <cell r="BU508">
            <v>0</v>
          </cell>
          <cell r="BV508">
            <v>0</v>
          </cell>
          <cell r="BW508">
            <v>0</v>
          </cell>
          <cell r="BX508">
            <v>55.463139999978011</v>
          </cell>
          <cell r="BY508">
            <v>4.2269300000043586</v>
          </cell>
          <cell r="BZ508">
            <v>16.273540000023786</v>
          </cell>
          <cell r="CA508">
            <v>40.591630000039004</v>
          </cell>
          <cell r="CB508">
            <v>17.182980000041425</v>
          </cell>
          <cell r="CC508">
            <v>-12.40669999999227</v>
          </cell>
          <cell r="CD508">
            <v>-1.3243399999919347</v>
          </cell>
          <cell r="CE508">
            <v>59.061879999935627</v>
          </cell>
          <cell r="CF508">
            <v>-13.474040000000969</v>
          </cell>
          <cell r="CG508">
            <v>9.1063600000052247</v>
          </cell>
          <cell r="CH508">
            <v>0</v>
          </cell>
          <cell r="CI508">
            <v>16.871199999994133</v>
          </cell>
          <cell r="CJ508">
            <v>0</v>
          </cell>
          <cell r="CK508">
            <v>31.90002000000095</v>
          </cell>
          <cell r="CL508">
            <v>17.12101000000257</v>
          </cell>
          <cell r="CM508">
            <v>3.2954899999895133</v>
          </cell>
          <cell r="CN508">
            <v>19.215359999972861</v>
          </cell>
          <cell r="CO508">
            <v>-4.3369300000485964</v>
          </cell>
          <cell r="CP508">
            <v>-15.485259999986738</v>
          </cell>
          <cell r="CQ508">
            <v>-5.1513299999933224</v>
          </cell>
          <cell r="CR508">
            <v>110.44357999972999</v>
          </cell>
          <cell r="CS508">
            <v>-16.443229999975301</v>
          </cell>
          <cell r="CT508">
            <v>64.23778999998467</v>
          </cell>
          <cell r="CU508">
            <v>0</v>
          </cell>
          <cell r="CV508">
            <v>0</v>
          </cell>
          <cell r="CW508">
            <v>0</v>
          </cell>
          <cell r="CX508">
            <v>2.6446700000087731</v>
          </cell>
          <cell r="CY508">
            <v>12.329230000003008</v>
          </cell>
          <cell r="CZ508">
            <v>20.503160000022035</v>
          </cell>
          <cell r="DA508">
            <v>48.382449999975506</v>
          </cell>
          <cell r="DB508">
            <v>10.441070000000764</v>
          </cell>
          <cell r="DC508">
            <v>-24.790240000002086</v>
          </cell>
          <cell r="DD508">
            <v>-6.8613199999963399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-142.67303299997002</v>
          </cell>
          <cell r="G510">
            <v>-54.60179899999639</v>
          </cell>
          <cell r="H510">
            <v>-136.20089000000735</v>
          </cell>
          <cell r="I510">
            <v>-20.562219999992521</v>
          </cell>
          <cell r="J510">
            <v>0</v>
          </cell>
          <cell r="K510">
            <v>-11.845009999989998</v>
          </cell>
          <cell r="L510">
            <v>-22.106253999983892</v>
          </cell>
          <cell r="M510">
            <v>-73.965930999955162</v>
          </cell>
          <cell r="N510">
            <v>-40.36678999994183</v>
          </cell>
          <cell r="O510">
            <v>-119.35109999997076</v>
          </cell>
          <cell r="P510">
            <v>-140.48966999998083</v>
          </cell>
          <cell r="Q510">
            <v>-113.22243799996795</v>
          </cell>
          <cell r="R510">
            <v>3.5955639998428524</v>
          </cell>
          <cell r="S510">
            <v>-34.226120000006631</v>
          </cell>
          <cell r="T510">
            <v>16.892044000007445</v>
          </cell>
          <cell r="U510">
            <v>7.8993899999186397</v>
          </cell>
          <cell r="V510">
            <v>7.2270960000168998</v>
          </cell>
          <cell r="W510">
            <v>38.957019999972545</v>
          </cell>
          <cell r="X510">
            <v>38.232671999954619</v>
          </cell>
          <cell r="Y510">
            <v>-9.0363490000308957</v>
          </cell>
          <cell r="Z510">
            <v>-14.297339999990072</v>
          </cell>
          <cell r="AA510">
            <v>-10.049379999982193</v>
          </cell>
          <cell r="AB510">
            <v>-19.971669999998994</v>
          </cell>
          <cell r="AC510">
            <v>-21.804229000001214</v>
          </cell>
          <cell r="AD510">
            <v>3.7724299999536015</v>
          </cell>
          <cell r="AE510">
            <v>-72.898579000029713</v>
          </cell>
          <cell r="AF510">
            <v>-7.5361710000433959</v>
          </cell>
          <cell r="AG510">
            <v>1.945999000017764</v>
          </cell>
          <cell r="AH510">
            <v>12.371549999981653</v>
          </cell>
          <cell r="AI510">
            <v>10.782206000003498</v>
          </cell>
          <cell r="AJ510">
            <v>-20.880949999991572</v>
          </cell>
          <cell r="AK510">
            <v>41.505344999954104</v>
          </cell>
          <cell r="AL510">
            <v>0.74463000000105239</v>
          </cell>
          <cell r="AM510">
            <v>-16.7781810000306</v>
          </cell>
          <cell r="AN510">
            <v>-22.167398000019602</v>
          </cell>
          <cell r="AO510">
            <v>-44.94928999998956</v>
          </cell>
          <cell r="AP510">
            <v>-23.341388999979245</v>
          </cell>
          <cell r="AQ510">
            <v>-4.5949299999629147</v>
          </cell>
          <cell r="AR510">
            <v>-71.937754999380559</v>
          </cell>
          <cell r="AS510">
            <v>-2.9093630000133999</v>
          </cell>
          <cell r="AT510">
            <v>21.502758999995422</v>
          </cell>
          <cell r="AU510">
            <v>23.569244000012986</v>
          </cell>
          <cell r="AV510">
            <v>13.519870000018273</v>
          </cell>
          <cell r="AW510">
            <v>0</v>
          </cell>
          <cell r="AX510">
            <v>-3.4489960000209976</v>
          </cell>
          <cell r="AY510">
            <v>-9.3255899999930989</v>
          </cell>
          <cell r="AZ510">
            <v>-0.50807699997676536</v>
          </cell>
          <cell r="BA510">
            <v>-33.512649999931455</v>
          </cell>
          <cell r="BB510">
            <v>-33.55136000001221</v>
          </cell>
          <cell r="BC510">
            <v>-50.099061999993864</v>
          </cell>
          <cell r="BD510">
            <v>2.8254700000397861</v>
          </cell>
          <cell r="BE510">
            <v>-157.11411099974066</v>
          </cell>
          <cell r="BF510">
            <v>-22.608829999982845</v>
          </cell>
          <cell r="BG510">
            <v>-4.4414879999822006</v>
          </cell>
          <cell r="BH510">
            <v>-7.453518999973312</v>
          </cell>
          <cell r="BI510">
            <v>1.8083000000042375</v>
          </cell>
          <cell r="BJ510">
            <v>0</v>
          </cell>
          <cell r="BK510">
            <v>-5.6062779999920167</v>
          </cell>
          <cell r="BL510">
            <v>-5.2592480000166688</v>
          </cell>
          <cell r="BM510">
            <v>-2.5396449999825563</v>
          </cell>
          <cell r="BN510">
            <v>-26.762718000012683</v>
          </cell>
          <cell r="BO510">
            <v>-38.131689999980154</v>
          </cell>
          <cell r="BP510">
            <v>-27.927909999998519</v>
          </cell>
          <cell r="BQ510">
            <v>-18.191084999998566</v>
          </cell>
          <cell r="BR510">
            <v>-145.87313700001687</v>
          </cell>
          <cell r="BS510">
            <v>-14.686309999990044</v>
          </cell>
          <cell r="BT510">
            <v>-5.5839229999692179</v>
          </cell>
          <cell r="BU510">
            <v>-5.4448620000330266</v>
          </cell>
          <cell r="BV510">
            <v>2.0009000000136439</v>
          </cell>
          <cell r="BW510">
            <v>0</v>
          </cell>
          <cell r="BX510">
            <v>-8.5546510000131093</v>
          </cell>
          <cell r="BY510">
            <v>-6.2508659999875817</v>
          </cell>
          <cell r="BZ510">
            <v>-5.3352500000037253</v>
          </cell>
          <cell r="CA510">
            <v>-19.131540000002133</v>
          </cell>
          <cell r="CB510">
            <v>-27.237360000028275</v>
          </cell>
          <cell r="CC510">
            <v>-38.059154999995371</v>
          </cell>
          <cell r="CD510">
            <v>-17.590120000008028</v>
          </cell>
          <cell r="CE510">
            <v>-190.79466299992055</v>
          </cell>
          <cell r="CF510">
            <v>-19.923390000010841</v>
          </cell>
          <cell r="CG510">
            <v>-15.751683000038611</v>
          </cell>
          <cell r="CH510">
            <v>-2.6711359999899287</v>
          </cell>
          <cell r="CI510">
            <v>3.1508699999831151</v>
          </cell>
          <cell r="CJ510">
            <v>0</v>
          </cell>
          <cell r="CK510">
            <v>-1.9625499999965541</v>
          </cell>
          <cell r="CL510">
            <v>-9.2110389999870677</v>
          </cell>
          <cell r="CM510">
            <v>-5.9223700000147801</v>
          </cell>
          <cell r="CN510">
            <v>-26.421568000019761</v>
          </cell>
          <cell r="CO510">
            <v>-37.626726999995299</v>
          </cell>
          <cell r="CP510">
            <v>-35.737389999994775</v>
          </cell>
          <cell r="CQ510">
            <v>-38.717680000001565</v>
          </cell>
          <cell r="CR510">
            <v>-98.396743000019342</v>
          </cell>
          <cell r="CS510">
            <v>-11.806340000010096</v>
          </cell>
          <cell r="CT510">
            <v>-5.7190080000145826</v>
          </cell>
          <cell r="CU510">
            <v>16.756193999986863</v>
          </cell>
          <cell r="CV510">
            <v>-2.2378800000005867</v>
          </cell>
          <cell r="CW510">
            <v>0</v>
          </cell>
          <cell r="CX510">
            <v>-6.7940010000020266</v>
          </cell>
          <cell r="CY510">
            <v>-9.8593600000021979</v>
          </cell>
          <cell r="CZ510">
            <v>-6.5807680000143591</v>
          </cell>
          <cell r="DA510">
            <v>-34.887920000008307</v>
          </cell>
          <cell r="DB510">
            <v>-13.305839999986347</v>
          </cell>
          <cell r="DC510">
            <v>-12.766399999993155</v>
          </cell>
          <cell r="DD510">
            <v>-11.195420000003651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-0.69402199999785807</v>
          </cell>
          <cell r="G512">
            <v>-2.1312319999997271</v>
          </cell>
          <cell r="H512">
            <v>14.001157499997134</v>
          </cell>
          <cell r="I512">
            <v>-3.0607549999986077</v>
          </cell>
          <cell r="J512">
            <v>-0.77778249999937543</v>
          </cell>
          <cell r="K512">
            <v>-2.2488259999954607</v>
          </cell>
          <cell r="L512">
            <v>-2.8930739999996149</v>
          </cell>
          <cell r="M512">
            <v>-31.075508000005357</v>
          </cell>
          <cell r="N512">
            <v>-45.680312499996944</v>
          </cell>
          <cell r="O512">
            <v>-4.4781530000000203</v>
          </cell>
          <cell r="P512">
            <v>-8.3496150000028138</v>
          </cell>
          <cell r="Q512">
            <v>-9.2965869999970892</v>
          </cell>
          <cell r="R512">
            <v>1.5749760000617243</v>
          </cell>
          <cell r="S512">
            <v>1.7226595000029192</v>
          </cell>
          <cell r="T512">
            <v>0.31010600000081467</v>
          </cell>
          <cell r="U512">
            <v>1.9578589999982796</v>
          </cell>
          <cell r="V512">
            <v>1.6478619999979855</v>
          </cell>
          <cell r="W512">
            <v>3.4872180000002118</v>
          </cell>
          <cell r="X512">
            <v>-8.0945999998220941E-2</v>
          </cell>
          <cell r="Y512">
            <v>-2.0787285000042175</v>
          </cell>
          <cell r="Z512">
            <v>-3.3173850000021048</v>
          </cell>
          <cell r="AA512">
            <v>-7.8708180000030552</v>
          </cell>
          <cell r="AB512">
            <v>0.22921999999744003</v>
          </cell>
          <cell r="AC512">
            <v>1.4033060000001569</v>
          </cell>
          <cell r="AD512">
            <v>4.1646229999969364</v>
          </cell>
          <cell r="AE512">
            <v>6.1788195000262931</v>
          </cell>
          <cell r="AF512">
            <v>0.76660399999673245</v>
          </cell>
          <cell r="AG512">
            <v>2.8021394999996119</v>
          </cell>
          <cell r="AH512">
            <v>21.447348999998212</v>
          </cell>
          <cell r="AI512">
            <v>2.207021000000168</v>
          </cell>
          <cell r="AJ512">
            <v>-3.2398499999544583E-2</v>
          </cell>
          <cell r="AK512">
            <v>-0.19261799999731011</v>
          </cell>
          <cell r="AL512">
            <v>-4.582519499999762</v>
          </cell>
          <cell r="AM512">
            <v>-2.4154909999997471</v>
          </cell>
          <cell r="AN512">
            <v>-8.5823679999994056</v>
          </cell>
          <cell r="AO512">
            <v>0.1351810000014666</v>
          </cell>
          <cell r="AP512">
            <v>1.6907140000002983</v>
          </cell>
          <cell r="AQ512">
            <v>-7.0647940000053495</v>
          </cell>
          <cell r="AR512">
            <v>-19.889400500047486</v>
          </cell>
          <cell r="AS512">
            <v>-3.2693214999999327</v>
          </cell>
          <cell r="AT512">
            <v>3.6638089999978547</v>
          </cell>
          <cell r="AU512">
            <v>1.245985000001383</v>
          </cell>
          <cell r="AV512">
            <v>0.74548449999929289</v>
          </cell>
          <cell r="AW512">
            <v>-8.3094999999957508E-2</v>
          </cell>
          <cell r="AX512">
            <v>-4.1236109999990731</v>
          </cell>
          <cell r="AY512">
            <v>-2.3035724999972444</v>
          </cell>
          <cell r="AZ512">
            <v>-8.2849525000019639</v>
          </cell>
          <cell r="BA512">
            <v>-9.0156580000002577</v>
          </cell>
          <cell r="BB512">
            <v>0.24043499999970663</v>
          </cell>
          <cell r="BC512">
            <v>1.2369410000028438</v>
          </cell>
          <cell r="BD512">
            <v>5.8155499998974847E-2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-66.456659999996191</v>
          </cell>
          <cell r="G513">
            <v>-12.130949999991572</v>
          </cell>
          <cell r="H513">
            <v>-0.68017999999574386</v>
          </cell>
          <cell r="I513">
            <v>-14.010020000001532</v>
          </cell>
          <cell r="J513">
            <v>0</v>
          </cell>
          <cell r="K513">
            <v>-2.0197800000023562</v>
          </cell>
          <cell r="L513">
            <v>-1.6599099999875762</v>
          </cell>
          <cell r="M513">
            <v>0</v>
          </cell>
          <cell r="N513">
            <v>-2.56005999998888</v>
          </cell>
          <cell r="O513">
            <v>-18.230219999997644</v>
          </cell>
          <cell r="P513">
            <v>-6.1901899999938905</v>
          </cell>
          <cell r="Q513">
            <v>-34.667400000005728</v>
          </cell>
          <cell r="R513">
            <v>61.236610000021756</v>
          </cell>
          <cell r="S513">
            <v>10.559110000001965</v>
          </cell>
          <cell r="T513">
            <v>-1.181140000000596</v>
          </cell>
          <cell r="U513">
            <v>5.9263999999966472</v>
          </cell>
          <cell r="V513">
            <v>0</v>
          </cell>
          <cell r="W513">
            <v>0</v>
          </cell>
          <cell r="X513">
            <v>15.956230000010692</v>
          </cell>
          <cell r="Y513">
            <v>9.6975300000049174</v>
          </cell>
          <cell r="Z513">
            <v>3.1327799999853596</v>
          </cell>
          <cell r="AA513">
            <v>6.8720099999918602</v>
          </cell>
          <cell r="AB513">
            <v>2.4393100000161212</v>
          </cell>
          <cell r="AC513">
            <v>6.721270000009099</v>
          </cell>
          <cell r="AD513">
            <v>1.1131100000056904</v>
          </cell>
          <cell r="AE513">
            <v>141.15257999976166</v>
          </cell>
          <cell r="AF513">
            <v>17.934529999998631</v>
          </cell>
          <cell r="AG513">
            <v>14.739029999997001</v>
          </cell>
          <cell r="AH513">
            <v>10.051250000004075</v>
          </cell>
          <cell r="AI513">
            <v>0</v>
          </cell>
          <cell r="AJ513">
            <v>0</v>
          </cell>
          <cell r="AK513">
            <v>0</v>
          </cell>
          <cell r="AL513">
            <v>7.7592999999906169</v>
          </cell>
          <cell r="AM513">
            <v>18.747349999990547</v>
          </cell>
          <cell r="AN513">
            <v>22.956819999992149</v>
          </cell>
          <cell r="AO513">
            <v>41.758230000006733</v>
          </cell>
          <cell r="AP513">
            <v>8.3136499999964144</v>
          </cell>
          <cell r="AQ513">
            <v>-1.1075799999816809</v>
          </cell>
          <cell r="AR513">
            <v>120.96174000017345</v>
          </cell>
          <cell r="AS513">
            <v>6.2311200000112876</v>
          </cell>
          <cell r="AT513">
            <v>14.718489999999292</v>
          </cell>
          <cell r="AU513">
            <v>9.4677200000005541</v>
          </cell>
          <cell r="AV513">
            <v>8.9964399999880698</v>
          </cell>
          <cell r="AW513">
            <v>0</v>
          </cell>
          <cell r="AX513">
            <v>22.645369999983814</v>
          </cell>
          <cell r="AY513">
            <v>15.177309999999125</v>
          </cell>
          <cell r="AZ513">
            <v>3.1526900000171736</v>
          </cell>
          <cell r="BA513">
            <v>8.6659999999974389</v>
          </cell>
          <cell r="BB513">
            <v>12.331550000002608</v>
          </cell>
          <cell r="BC513">
            <v>8.5646899999992456</v>
          </cell>
          <cell r="BD513">
            <v>11.010360000014771</v>
          </cell>
          <cell r="BE513">
            <v>58.322970000095665</v>
          </cell>
          <cell r="BF513">
            <v>21.874490000016522</v>
          </cell>
          <cell r="BG513">
            <v>-9.5022900000039954</v>
          </cell>
          <cell r="BH513">
            <v>-3.0666300000011688</v>
          </cell>
          <cell r="BI513">
            <v>-2.0458099999959813</v>
          </cell>
          <cell r="BJ513">
            <v>0</v>
          </cell>
          <cell r="BK513">
            <v>34.298139999998966</v>
          </cell>
          <cell r="BL513">
            <v>-4.9001100000023143</v>
          </cell>
          <cell r="BM513">
            <v>6.9709799999836832</v>
          </cell>
          <cell r="BN513">
            <v>26.476480000012089</v>
          </cell>
          <cell r="BO513">
            <v>-7.0504599999985658</v>
          </cell>
          <cell r="BP513">
            <v>-9.9658099999942351</v>
          </cell>
          <cell r="BQ513">
            <v>5.2339900000079069</v>
          </cell>
          <cell r="BR513">
            <v>97.489270000020042</v>
          </cell>
          <cell r="BS513">
            <v>2.2062600000062957</v>
          </cell>
          <cell r="BT513">
            <v>8.7489199999981793</v>
          </cell>
          <cell r="BU513">
            <v>1.8875099999859231</v>
          </cell>
          <cell r="BV513">
            <v>2.3860600000043632</v>
          </cell>
          <cell r="BW513">
            <v>0</v>
          </cell>
          <cell r="BX513">
            <v>22.507710000005318</v>
          </cell>
          <cell r="BY513">
            <v>4.1503899999952409</v>
          </cell>
          <cell r="BZ513">
            <v>18.729049999994459</v>
          </cell>
          <cell r="CA513">
            <v>17.836439999984577</v>
          </cell>
          <cell r="CB513">
            <v>-3.9529299999994691</v>
          </cell>
          <cell r="CC513">
            <v>14.218510000006063</v>
          </cell>
          <cell r="CD513">
            <v>8.7713499999954365</v>
          </cell>
          <cell r="CE513">
            <v>54.545839999802411</v>
          </cell>
          <cell r="CF513">
            <v>14.76089000000502</v>
          </cell>
          <cell r="CG513">
            <v>6.7835400000039954</v>
          </cell>
          <cell r="CH513">
            <v>4.7432299999927636</v>
          </cell>
          <cell r="CI513">
            <v>-2.3629500000097323</v>
          </cell>
          <cell r="CJ513">
            <v>0</v>
          </cell>
          <cell r="CK513">
            <v>5.2815599999739788</v>
          </cell>
          <cell r="CL513">
            <v>-7.6137799999996787</v>
          </cell>
          <cell r="CM513">
            <v>7.4739999999874271</v>
          </cell>
          <cell r="CN513">
            <v>8.1588000000047032</v>
          </cell>
          <cell r="CO513">
            <v>6.2213199999823701</v>
          </cell>
          <cell r="CP513">
            <v>5.9632899999851361</v>
          </cell>
          <cell r="CQ513">
            <v>5.1359400000073947</v>
          </cell>
          <cell r="CR513">
            <v>111.18390000006184</v>
          </cell>
          <cell r="CS513">
            <v>18.407169999991311</v>
          </cell>
          <cell r="CT513">
            <v>38.661440000010771</v>
          </cell>
          <cell r="CU513">
            <v>2.7978799999982584</v>
          </cell>
          <cell r="CV513">
            <v>3.6641399999934947</v>
          </cell>
          <cell r="CW513">
            <v>0</v>
          </cell>
          <cell r="CX513">
            <v>44.116380000021309</v>
          </cell>
          <cell r="CY513">
            <v>14.986549999986892</v>
          </cell>
          <cell r="CZ513">
            <v>6.8269999988842756E-2</v>
          </cell>
          <cell r="DA513">
            <v>17.124230000015814</v>
          </cell>
          <cell r="DB513">
            <v>-1.1117800000065472</v>
          </cell>
          <cell r="DC513">
            <v>-18.514499999990221</v>
          </cell>
          <cell r="DD513">
            <v>-9.0158799999917392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-147.4516799999983</v>
          </cell>
          <cell r="G514">
            <v>-157.31512999994447</v>
          </cell>
          <cell r="H514">
            <v>-33.614049999974668</v>
          </cell>
          <cell r="I514">
            <v>-16.648790000006557</v>
          </cell>
          <cell r="J514">
            <v>-52.554000000003725</v>
          </cell>
          <cell r="K514">
            <v>-6.5300499999430031</v>
          </cell>
          <cell r="L514">
            <v>-11.018800000019837</v>
          </cell>
          <cell r="M514">
            <v>-15.203329999989364</v>
          </cell>
          <cell r="N514">
            <v>-33.988520000013523</v>
          </cell>
          <cell r="O514">
            <v>-100.19264999998268</v>
          </cell>
          <cell r="P514">
            <v>-216.85639999998966</v>
          </cell>
          <cell r="Q514">
            <v>-201.40188999997918</v>
          </cell>
          <cell r="R514">
            <v>94.858389999717474</v>
          </cell>
          <cell r="S514">
            <v>-1.2046700000064448</v>
          </cell>
          <cell r="T514">
            <v>4.0323300000163727</v>
          </cell>
          <cell r="U514">
            <v>-0.27663999999640509</v>
          </cell>
          <cell r="V514">
            <v>8.4646899999934249</v>
          </cell>
          <cell r="W514">
            <v>28.455079999985173</v>
          </cell>
          <cell r="X514">
            <v>43.479720000002999</v>
          </cell>
          <cell r="Y514">
            <v>21.285219999961555</v>
          </cell>
          <cell r="Z514">
            <v>-8.7129300000378862</v>
          </cell>
          <cell r="AA514">
            <v>39.046969999966677</v>
          </cell>
          <cell r="AB514">
            <v>16.651859999983571</v>
          </cell>
          <cell r="AC514">
            <v>-17.09484999999404</v>
          </cell>
          <cell r="AD514">
            <v>-39.268390000041109</v>
          </cell>
          <cell r="AE514">
            <v>-103.52564000012353</v>
          </cell>
          <cell r="AF514">
            <v>14.395659999980126</v>
          </cell>
          <cell r="AG514">
            <v>-3.6992099999915808</v>
          </cell>
          <cell r="AH514">
            <v>8.866669999959413</v>
          </cell>
          <cell r="AI514">
            <v>13.617810000025202</v>
          </cell>
          <cell r="AJ514">
            <v>-8.6918599999917205</v>
          </cell>
          <cell r="AK514">
            <v>20.484199999948032</v>
          </cell>
          <cell r="AL514">
            <v>-19.122039999987464</v>
          </cell>
          <cell r="AM514">
            <v>-13.239760000025854</v>
          </cell>
          <cell r="AN514">
            <v>-3.1717499999795109</v>
          </cell>
          <cell r="AO514">
            <v>-5.3368699999991804</v>
          </cell>
          <cell r="AP514">
            <v>-75.563179999997374</v>
          </cell>
          <cell r="AQ514">
            <v>-32.065309999976307</v>
          </cell>
          <cell r="AR514">
            <v>-171.74400000041351</v>
          </cell>
          <cell r="AS514">
            <v>21.094720000051893</v>
          </cell>
          <cell r="AT514">
            <v>12.71964999998454</v>
          </cell>
          <cell r="AU514">
            <v>26.655220000015106</v>
          </cell>
          <cell r="AV514">
            <v>10.024239999998827</v>
          </cell>
          <cell r="AW514">
            <v>-37.359249999979511</v>
          </cell>
          <cell r="AX514">
            <v>24.393229999986943</v>
          </cell>
          <cell r="AY514">
            <v>-27.171730000001844</v>
          </cell>
          <cell r="AZ514">
            <v>-4.1560100000351667</v>
          </cell>
          <cell r="BA514">
            <v>-8.2510800000163727</v>
          </cell>
          <cell r="BB514">
            <v>-46.518299999996088</v>
          </cell>
          <cell r="BC514">
            <v>-77.229630000016186</v>
          </cell>
          <cell r="BD514">
            <v>-65.945059999998193</v>
          </cell>
          <cell r="BE514">
            <v>-152.96848000073805</v>
          </cell>
          <cell r="BF514">
            <v>-12.966929999995045</v>
          </cell>
          <cell r="BG514">
            <v>5.2241199999989476</v>
          </cell>
          <cell r="BH514">
            <v>5.9590499999467283</v>
          </cell>
          <cell r="BI514">
            <v>8.3829899999836925</v>
          </cell>
          <cell r="BJ514">
            <v>-22.322570000003907</v>
          </cell>
          <cell r="BK514">
            <v>-15.143970000033733</v>
          </cell>
          <cell r="BL514">
            <v>-0.20153999998001382</v>
          </cell>
          <cell r="BM514">
            <v>-11.136800000036601</v>
          </cell>
          <cell r="BN514">
            <v>-30.296919999993406</v>
          </cell>
          <cell r="BO514">
            <v>-32.491830000013579</v>
          </cell>
          <cell r="BP514">
            <v>-25.320000000006985</v>
          </cell>
          <cell r="BQ514">
            <v>-22.654079999949317</v>
          </cell>
          <cell r="BR514">
            <v>-155.59727000026032</v>
          </cell>
          <cell r="BS514">
            <v>-26.690360000007786</v>
          </cell>
          <cell r="BT514">
            <v>5.7184399999969173</v>
          </cell>
          <cell r="BU514">
            <v>0.22517999995034188</v>
          </cell>
          <cell r="BV514">
            <v>-3.8962999999930616</v>
          </cell>
          <cell r="BW514">
            <v>-13.542310000018915</v>
          </cell>
          <cell r="BX514">
            <v>4.5875499999965541</v>
          </cell>
          <cell r="BY514">
            <v>8.1548999999649823</v>
          </cell>
          <cell r="BZ514">
            <v>-3.287720000022091</v>
          </cell>
          <cell r="CA514">
            <v>-17.814170000026934</v>
          </cell>
          <cell r="CB514">
            <v>-39.523210000013933</v>
          </cell>
          <cell r="CC514">
            <v>-46.856529999990016</v>
          </cell>
          <cell r="CD514">
            <v>-22.672740000009071</v>
          </cell>
          <cell r="CE514">
            <v>-74.379669999238104</v>
          </cell>
          <cell r="CF514">
            <v>-0.91768000001320615</v>
          </cell>
          <cell r="CG514">
            <v>27.873970000015106</v>
          </cell>
          <cell r="CH514">
            <v>-3.4981499999994412</v>
          </cell>
          <cell r="CI514">
            <v>4.9910300000046846</v>
          </cell>
          <cell r="CJ514">
            <v>-18.087910000002012</v>
          </cell>
          <cell r="CK514">
            <v>-1.1893099999870174</v>
          </cell>
          <cell r="CL514">
            <v>-8.9577799999970011</v>
          </cell>
          <cell r="CM514">
            <v>-12.101740000012796</v>
          </cell>
          <cell r="CN514">
            <v>-20.599779999989551</v>
          </cell>
          <cell r="CO514">
            <v>-27.398310000018682</v>
          </cell>
          <cell r="CP514">
            <v>-23.865489999996498</v>
          </cell>
          <cell r="CQ514">
            <v>9.3714799999725074</v>
          </cell>
          <cell r="CR514">
            <v>-35.271540000103414</v>
          </cell>
          <cell r="CS514">
            <v>-5.5498999999836087</v>
          </cell>
          <cell r="CT514">
            <v>12.493940000014845</v>
          </cell>
          <cell r="CU514">
            <v>14.960670000000391</v>
          </cell>
          <cell r="CV514">
            <v>7.9633299999986775</v>
          </cell>
          <cell r="CW514">
            <v>-18.583929999993416</v>
          </cell>
          <cell r="CX514">
            <v>12.371149999962654</v>
          </cell>
          <cell r="CY514">
            <v>-15.058329999970738</v>
          </cell>
          <cell r="CZ514">
            <v>-12.424669999978505</v>
          </cell>
          <cell r="DA514">
            <v>-20.38656000001356</v>
          </cell>
          <cell r="DB514">
            <v>-6.7010000000009313</v>
          </cell>
          <cell r="DC514">
            <v>-27.034199999994598</v>
          </cell>
          <cell r="DD514">
            <v>22.677960000000894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-23.156628000026103</v>
          </cell>
          <cell r="G515">
            <v>-16.902869000012288</v>
          </cell>
          <cell r="H515">
            <v>-85.979396999988239</v>
          </cell>
          <cell r="I515">
            <v>-35.992506000009598</v>
          </cell>
          <cell r="J515">
            <v>-14.821880000003148</v>
          </cell>
          <cell r="K515">
            <v>-112.65235799999209</v>
          </cell>
          <cell r="L515">
            <v>-66.151642999961041</v>
          </cell>
          <cell r="M515">
            <v>-90.137099000043236</v>
          </cell>
          <cell r="N515">
            <v>-140.47104400000535</v>
          </cell>
          <cell r="O515">
            <v>-70.596917999966536</v>
          </cell>
          <cell r="P515">
            <v>-87.516712000011466</v>
          </cell>
          <cell r="Q515">
            <v>-39.10010300000431</v>
          </cell>
          <cell r="R515">
            <v>-80.469314999412745</v>
          </cell>
          <cell r="S515">
            <v>-4.3580120000406168</v>
          </cell>
          <cell r="T515">
            <v>4.0664320000214502</v>
          </cell>
          <cell r="U515">
            <v>-0.14110900001833215</v>
          </cell>
          <cell r="V515">
            <v>10.580039000022225</v>
          </cell>
          <cell r="W515">
            <v>-9.5634399999689776</v>
          </cell>
          <cell r="X515">
            <v>4.2120719999657013</v>
          </cell>
          <cell r="Y515">
            <v>-4.7987829999765381</v>
          </cell>
          <cell r="Z515">
            <v>-28.263930000073742</v>
          </cell>
          <cell r="AA515">
            <v>-19.597085999965202</v>
          </cell>
          <cell r="AB515">
            <v>-20.319634000014048</v>
          </cell>
          <cell r="AC515">
            <v>-14.28448200004641</v>
          </cell>
          <cell r="AD515">
            <v>1.9986180000123568</v>
          </cell>
          <cell r="AE515">
            <v>-103.05040499987081</v>
          </cell>
          <cell r="AF515">
            <v>-13.154693000018597</v>
          </cell>
          <cell r="AG515">
            <v>-3.3413440000149421</v>
          </cell>
          <cell r="AH515">
            <v>14.040972000017064</v>
          </cell>
          <cell r="AI515">
            <v>1.4188350000185892</v>
          </cell>
          <cell r="AJ515">
            <v>-0.25360600001295097</v>
          </cell>
          <cell r="AK515">
            <v>8.0523909999756142</v>
          </cell>
          <cell r="AL515">
            <v>-2.1280250000418164</v>
          </cell>
          <cell r="AM515">
            <v>-25.929805999970995</v>
          </cell>
          <cell r="AN515">
            <v>-23.497455999953672</v>
          </cell>
          <cell r="AO515">
            <v>-26.661478999943938</v>
          </cell>
          <cell r="AP515">
            <v>-33.532607999979518</v>
          </cell>
          <cell r="AQ515">
            <v>1.9364140000543557</v>
          </cell>
          <cell r="AR515">
            <v>-119.2331230007112</v>
          </cell>
          <cell r="AS515">
            <v>-8.1534819999360479</v>
          </cell>
          <cell r="AT515">
            <v>-1.7722500000090804</v>
          </cell>
          <cell r="AU515">
            <v>6.8073660000227392</v>
          </cell>
          <cell r="AV515">
            <v>1.137704999971902</v>
          </cell>
          <cell r="AW515">
            <v>2.4372900000016671</v>
          </cell>
          <cell r="AX515">
            <v>-14.176844999950845</v>
          </cell>
          <cell r="AY515">
            <v>-6.2624039999791421</v>
          </cell>
          <cell r="AZ515">
            <v>-22.673011000035331</v>
          </cell>
          <cell r="BA515">
            <v>-26.99810399999842</v>
          </cell>
          <cell r="BB515">
            <v>-40.092360000009649</v>
          </cell>
          <cell r="BC515">
            <v>-8.2466229999554344</v>
          </cell>
          <cell r="BD515">
            <v>-1.2404049999895506</v>
          </cell>
          <cell r="BE515">
            <v>-83.477144001051784</v>
          </cell>
          <cell r="BF515">
            <v>-15.210260000021663</v>
          </cell>
          <cell r="BG515">
            <v>1.9164800000144169</v>
          </cell>
          <cell r="BH515">
            <v>-0.61712000000989065</v>
          </cell>
          <cell r="BI515">
            <v>-5.1559399999969173</v>
          </cell>
          <cell r="BJ515">
            <v>-0.10924000001978129</v>
          </cell>
          <cell r="BK515">
            <v>-4.0875440000090748</v>
          </cell>
          <cell r="BL515">
            <v>-5.7881599999964237</v>
          </cell>
          <cell r="BM515">
            <v>-13.247518999967724</v>
          </cell>
          <cell r="BN515">
            <v>-20.535221000027377</v>
          </cell>
          <cell r="BO515">
            <v>-15.003830000001471</v>
          </cell>
          <cell r="BP515">
            <v>-2.9353100000298582</v>
          </cell>
          <cell r="BQ515">
            <v>-2.7034800000255927</v>
          </cell>
          <cell r="BR515">
            <v>-127.60653400002047</v>
          </cell>
          <cell r="BS515">
            <v>-11.813270000042394</v>
          </cell>
          <cell r="BT515">
            <v>-1.4949600000109058</v>
          </cell>
          <cell r="BU515">
            <v>3.5866930000192951</v>
          </cell>
          <cell r="BV515">
            <v>5.0180000020191073E-2</v>
          </cell>
          <cell r="BW515">
            <v>-5.830999999307096E-2</v>
          </cell>
          <cell r="BX515">
            <v>-8.7606590000214055</v>
          </cell>
          <cell r="BY515">
            <v>-6.1475400000344962</v>
          </cell>
          <cell r="BZ515">
            <v>-13.551348000008147</v>
          </cell>
          <cell r="CA515">
            <v>-35.935449999931734</v>
          </cell>
          <cell r="CB515">
            <v>-18.69273999996949</v>
          </cell>
          <cell r="CC515">
            <v>-21.448859999974957</v>
          </cell>
          <cell r="CD515">
            <v>-13.340269999986049</v>
          </cell>
          <cell r="CE515">
            <v>-106.64965500030667</v>
          </cell>
          <cell r="CF515">
            <v>-25.698529999994207</v>
          </cell>
          <cell r="CG515">
            <v>-1.5891399999964051</v>
          </cell>
          <cell r="CH515">
            <v>-2.8652320000110194</v>
          </cell>
          <cell r="CI515">
            <v>-1.1601299999747425</v>
          </cell>
          <cell r="CJ515">
            <v>0.51089999999385327</v>
          </cell>
          <cell r="CK515">
            <v>-2.4770640000351705</v>
          </cell>
          <cell r="CL515">
            <v>-3.7208800000371411</v>
          </cell>
          <cell r="CM515">
            <v>-10.479852999967989</v>
          </cell>
          <cell r="CN515">
            <v>-31.803067999950144</v>
          </cell>
          <cell r="CO515">
            <v>-18.325030000007246</v>
          </cell>
          <cell r="CP515">
            <v>-0.54176799999549985</v>
          </cell>
          <cell r="CQ515">
            <v>-8.4998599999817088</v>
          </cell>
          <cell r="CR515">
            <v>-44.311353000812232</v>
          </cell>
          <cell r="CS515">
            <v>-1.5881800000206567</v>
          </cell>
          <cell r="CT515">
            <v>-0.82132399998954497</v>
          </cell>
          <cell r="CU515">
            <v>-0.6083199999993667</v>
          </cell>
          <cell r="CV515">
            <v>-0.49616000000969507</v>
          </cell>
          <cell r="CW515">
            <v>-2.7120699999795761</v>
          </cell>
          <cell r="CX515">
            <v>-2.3109210000257008</v>
          </cell>
          <cell r="CY515">
            <v>-2.944130000018049</v>
          </cell>
          <cell r="CZ515">
            <v>-10.136990000028163</v>
          </cell>
          <cell r="DA515">
            <v>-11.455032000027131</v>
          </cell>
          <cell r="DB515">
            <v>-8.4083099999697879</v>
          </cell>
          <cell r="DC515">
            <v>-1.3109359999652952</v>
          </cell>
          <cell r="DD515">
            <v>-1.5189799999934621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8">
          <cell r="F518">
            <v>-380.43202299997211</v>
          </cell>
          <cell r="G518">
            <v>-243.08198000001721</v>
          </cell>
          <cell r="H518">
            <v>-242.473359500058</v>
          </cell>
          <cell r="I518">
            <v>-136.37504099996295</v>
          </cell>
          <cell r="J518">
            <v>-68.153662500029895</v>
          </cell>
          <cell r="K518">
            <v>-225.89796399977058</v>
          </cell>
          <cell r="L518">
            <v>-137.92460099980235</v>
          </cell>
          <cell r="M518">
            <v>-321.15723800007254</v>
          </cell>
          <cell r="N518">
            <v>-296.81960649997927</v>
          </cell>
          <cell r="O518">
            <v>-430.43413099995814</v>
          </cell>
          <cell r="P518">
            <v>-459.40258700004779</v>
          </cell>
          <cell r="Q518">
            <v>-401.29040799988434</v>
          </cell>
          <cell r="R518">
            <v>209.45694500021636</v>
          </cell>
          <cell r="S518">
            <v>-27.507032500114292</v>
          </cell>
          <cell r="T518">
            <v>100.14150199992582</v>
          </cell>
          <cell r="U518">
            <v>15.365900000091642</v>
          </cell>
          <cell r="V518">
            <v>27.919687000103295</v>
          </cell>
          <cell r="W518">
            <v>61.335878000012599</v>
          </cell>
          <cell r="X518">
            <v>111.38281799969263</v>
          </cell>
          <cell r="Y518">
            <v>21.566059499746189</v>
          </cell>
          <cell r="Z518">
            <v>-41.701835000189021</v>
          </cell>
          <cell r="AA518">
            <v>51.215415999991819</v>
          </cell>
          <cell r="AB518">
            <v>-36.982854000059888</v>
          </cell>
          <cell r="AC518">
            <v>-45.05898500001058</v>
          </cell>
          <cell r="AD518">
            <v>-28.219609000021592</v>
          </cell>
          <cell r="AE518">
            <v>119.8650855012238</v>
          </cell>
          <cell r="AF518">
            <v>12.405930000124499</v>
          </cell>
          <cell r="AG518">
            <v>98.353414500132203</v>
          </cell>
          <cell r="AH518">
            <v>66.77779099997133</v>
          </cell>
          <cell r="AI518">
            <v>28.025872000027448</v>
          </cell>
          <cell r="AJ518">
            <v>-29.858814500039443</v>
          </cell>
          <cell r="AK518">
            <v>163.78434799984097</v>
          </cell>
          <cell r="AL518">
            <v>-20.087434500455856</v>
          </cell>
          <cell r="AM518">
            <v>-36.369837999809533</v>
          </cell>
          <cell r="AN518">
            <v>10.86112800007686</v>
          </cell>
          <cell r="AO518">
            <v>-8.0814479999244213</v>
          </cell>
          <cell r="AP518">
            <v>-122.43281299993396</v>
          </cell>
          <cell r="AQ518">
            <v>-43.513049999950454</v>
          </cell>
          <cell r="AR518">
            <v>8.0964815020561218</v>
          </cell>
          <cell r="AS518">
            <v>5.1563735001254827</v>
          </cell>
          <cell r="AT518">
            <v>118.31568800006062</v>
          </cell>
          <cell r="AU518">
            <v>124.57490500016138</v>
          </cell>
          <cell r="AV518">
            <v>49.611669500009157</v>
          </cell>
          <cell r="AW518">
            <v>-35.005054999957792</v>
          </cell>
          <cell r="AX518">
            <v>89.074858000036329</v>
          </cell>
          <cell r="AY518">
            <v>-33.621736499946564</v>
          </cell>
          <cell r="AZ518">
            <v>-6.9532304997555912</v>
          </cell>
          <cell r="BA518">
            <v>-24.336531999986619</v>
          </cell>
          <cell r="BB518">
            <v>-99.307645000051707</v>
          </cell>
          <cell r="BC518">
            <v>-125.77368399989791</v>
          </cell>
          <cell r="BD518">
            <v>-53.639129499904811</v>
          </cell>
          <cell r="BE518">
            <v>-233.17690500058234</v>
          </cell>
          <cell r="BF518">
            <v>-28.911530000157654</v>
          </cell>
          <cell r="BG518">
            <v>-1.4587780000874773</v>
          </cell>
          <cell r="BH518">
            <v>-5.1782190001104027</v>
          </cell>
          <cell r="BI518">
            <v>2.9895399999804795</v>
          </cell>
          <cell r="BJ518">
            <v>-22.431809999980032</v>
          </cell>
          <cell r="BK518">
            <v>76.559547999873757</v>
          </cell>
          <cell r="BL518">
            <v>-20.829797999933362</v>
          </cell>
          <cell r="BM518">
            <v>13.205996000207961</v>
          </cell>
          <cell r="BN518">
            <v>-10.047368999803439</v>
          </cell>
          <cell r="BO518">
            <v>-116.17058999999426</v>
          </cell>
          <cell r="BP518">
            <v>-82.044810000341386</v>
          </cell>
          <cell r="BQ518">
            <v>-38.859085000120103</v>
          </cell>
          <cell r="BR518">
            <v>-217.77994100004435</v>
          </cell>
          <cell r="BS518">
            <v>-55.153319999575615</v>
          </cell>
          <cell r="BT518">
            <v>5.3586669999640435</v>
          </cell>
          <cell r="BU518">
            <v>0.25452099996618927</v>
          </cell>
          <cell r="BV518">
            <v>0.54084000003058463</v>
          </cell>
          <cell r="BW518">
            <v>-13.600619999982882</v>
          </cell>
          <cell r="BX518">
            <v>65.243090000003576</v>
          </cell>
          <cell r="BY518">
            <v>4.1338140000589192</v>
          </cell>
          <cell r="BZ518">
            <v>12.828271999722347</v>
          </cell>
          <cell r="CA518">
            <v>-14.453089999966323</v>
          </cell>
          <cell r="CB518">
            <v>-72.22325999988243</v>
          </cell>
          <cell r="CC518">
            <v>-104.55273500015028</v>
          </cell>
          <cell r="CD518">
            <v>-46.156119999941438</v>
          </cell>
          <cell r="CE518">
            <v>-258.21626800112426</v>
          </cell>
          <cell r="CF518">
            <v>-45.252749999985099</v>
          </cell>
          <cell r="CG518">
            <v>26.423046999960206</v>
          </cell>
          <cell r="CH518">
            <v>-4.291287999949418</v>
          </cell>
          <cell r="CI518">
            <v>21.490020000026561</v>
          </cell>
          <cell r="CJ518">
            <v>-17.577010000008158</v>
          </cell>
          <cell r="CK518">
            <v>31.552655999781564</v>
          </cell>
          <cell r="CL518">
            <v>-12.382469000061974</v>
          </cell>
          <cell r="CM518">
            <v>-17.734473000047728</v>
          </cell>
          <cell r="CN518">
            <v>-51.450256000040099</v>
          </cell>
          <cell r="CO518">
            <v>-81.465677000116557</v>
          </cell>
          <cell r="CP518">
            <v>-69.666618000017479</v>
          </cell>
          <cell r="CQ518">
            <v>-37.861450000200421</v>
          </cell>
          <cell r="CR518">
            <v>43.647843999788165</v>
          </cell>
          <cell r="CS518">
            <v>-16.980480000143871</v>
          </cell>
          <cell r="CT518">
            <v>108.85283800004981</v>
          </cell>
          <cell r="CU518">
            <v>33.906424000044353</v>
          </cell>
          <cell r="CV518">
            <v>8.8934299999382347</v>
          </cell>
          <cell r="CW518">
            <v>-21.295999999972992</v>
          </cell>
          <cell r="CX518">
            <v>50.027278000023216</v>
          </cell>
          <cell r="CY518">
            <v>-0.54603999992832541</v>
          </cell>
          <cell r="CZ518">
            <v>-8.5709979999810457</v>
          </cell>
          <cell r="DA518">
            <v>-1.2228320001158863</v>
          </cell>
          <cell r="DB518">
            <v>-19.085859999991953</v>
          </cell>
          <cell r="DC518">
            <v>-84.41627600020729</v>
          </cell>
          <cell r="DD518">
            <v>-5.9136399999260902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2.1323286999249831</v>
          </cell>
          <cell r="AF532">
            <v>0</v>
          </cell>
          <cell r="AG532">
            <v>0</v>
          </cell>
          <cell r="AH532">
            <v>2.1323286999977427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1.7177730000112206</v>
          </cell>
          <cell r="AS532">
            <v>0</v>
          </cell>
          <cell r="AT532">
            <v>0</v>
          </cell>
          <cell r="AU532">
            <v>1.7177730000003066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0.79962505999719724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0.97194885999851977</v>
          </cell>
          <cell r="BL532">
            <v>0</v>
          </cell>
          <cell r="BM532">
            <v>-0.65407620000041788</v>
          </cell>
          <cell r="BN532">
            <v>0</v>
          </cell>
          <cell r="BO532">
            <v>0.48175239999909536</v>
          </cell>
          <cell r="BP532">
            <v>0</v>
          </cell>
          <cell r="BQ532">
            <v>0</v>
          </cell>
          <cell r="BR532">
            <v>5.240332980058156</v>
          </cell>
          <cell r="BS532">
            <v>0</v>
          </cell>
          <cell r="BT532">
            <v>1.8588810000001104</v>
          </cell>
          <cell r="BU532">
            <v>0</v>
          </cell>
          <cell r="BV532">
            <v>2.7063750800007256</v>
          </cell>
          <cell r="BW532">
            <v>0.67507690000275034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0.38171116006560624</v>
          </cell>
          <cell r="CF532">
            <v>0</v>
          </cell>
          <cell r="CG532">
            <v>0</v>
          </cell>
          <cell r="CH532">
            <v>0.27359239999714191</v>
          </cell>
          <cell r="CI532">
            <v>0</v>
          </cell>
          <cell r="CJ532">
            <v>0</v>
          </cell>
          <cell r="CK532">
            <v>0.10811876000298071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1.7623173199826851</v>
          </cell>
          <cell r="CS532">
            <v>0</v>
          </cell>
          <cell r="CT532">
            <v>0</v>
          </cell>
          <cell r="CU532">
            <v>0</v>
          </cell>
          <cell r="CV532">
            <v>1.3772922999996808</v>
          </cell>
          <cell r="CW532">
            <v>0</v>
          </cell>
          <cell r="CX532">
            <v>0</v>
          </cell>
          <cell r="CY532">
            <v>0.38502502000119421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1.8739495000045281</v>
          </cell>
          <cell r="AF533">
            <v>0</v>
          </cell>
          <cell r="AG533">
            <v>0</v>
          </cell>
          <cell r="AH533">
            <v>1.8739494999990711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1.506042900000466</v>
          </cell>
          <cell r="AS533">
            <v>0</v>
          </cell>
          <cell r="AT533">
            <v>0</v>
          </cell>
          <cell r="AU533">
            <v>1.506042900000466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6.3918955999833997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1.6688232000014978</v>
          </cell>
          <cell r="BK533">
            <v>4.2486778999991657</v>
          </cell>
          <cell r="BL533">
            <v>0</v>
          </cell>
          <cell r="BM533">
            <v>-1.5222193999998126</v>
          </cell>
          <cell r="BN533">
            <v>1.2789644000004046</v>
          </cell>
          <cell r="BO533">
            <v>0.71764950000033423</v>
          </cell>
          <cell r="BP533">
            <v>0</v>
          </cell>
          <cell r="BQ533">
            <v>0</v>
          </cell>
          <cell r="BR533">
            <v>8.3462743000127375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5.4272980000005191</v>
          </cell>
          <cell r="BY533">
            <v>2.918976300000395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4.8190504999947734</v>
          </cell>
          <cell r="CF533">
            <v>0</v>
          </cell>
          <cell r="CG533">
            <v>0</v>
          </cell>
          <cell r="CH533">
            <v>0</v>
          </cell>
          <cell r="CI533">
            <v>2.498182799999995</v>
          </cell>
          <cell r="CJ533">
            <v>0</v>
          </cell>
          <cell r="CK533">
            <v>2.3208677000002353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0.41753662002156489</v>
          </cell>
          <cell r="CS533">
            <v>0</v>
          </cell>
          <cell r="CT533">
            <v>0</v>
          </cell>
          <cell r="CU533">
            <v>0</v>
          </cell>
          <cell r="CV533">
            <v>0.41753661999973701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5.6927099999738857</v>
          </cell>
          <cell r="BS540">
            <v>0</v>
          </cell>
          <cell r="BT540">
            <v>2.7983000000022002</v>
          </cell>
          <cell r="BU540">
            <v>1.2944720000014058</v>
          </cell>
          <cell r="BV540">
            <v>0</v>
          </cell>
          <cell r="BW540">
            <v>1.5999379999993835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5.396498000016436</v>
          </cell>
          <cell r="CF540">
            <v>0</v>
          </cell>
          <cell r="CG540">
            <v>0</v>
          </cell>
          <cell r="CH540">
            <v>3.2391490000009071</v>
          </cell>
          <cell r="CI540">
            <v>2.157348999997339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0.82894199999282137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0.82894200000009732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4.0062781999295112</v>
          </cell>
          <cell r="AF544">
            <v>0</v>
          </cell>
          <cell r="AG544">
            <v>0</v>
          </cell>
          <cell r="AH544">
            <v>4.0062781999968138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3.2238159000116866</v>
          </cell>
          <cell r="AS544">
            <v>0</v>
          </cell>
          <cell r="AT544">
            <v>0</v>
          </cell>
          <cell r="AU544">
            <v>3.2238159000007727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7.191520659980597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1.6688232000014978</v>
          </cell>
          <cell r="BK544">
            <v>5.2206267599976854</v>
          </cell>
          <cell r="BL544">
            <v>0</v>
          </cell>
          <cell r="BM544">
            <v>-2.1762956000002305</v>
          </cell>
          <cell r="BN544">
            <v>1.2789644000004046</v>
          </cell>
          <cell r="BO544">
            <v>1.1994018999994296</v>
          </cell>
          <cell r="BP544">
            <v>0</v>
          </cell>
          <cell r="BQ544">
            <v>0</v>
          </cell>
          <cell r="BR544">
            <v>19.279317280044779</v>
          </cell>
          <cell r="BS544">
            <v>0</v>
          </cell>
          <cell r="BT544">
            <v>4.6571810000023106</v>
          </cell>
          <cell r="BU544">
            <v>1.2944720000014058</v>
          </cell>
          <cell r="BV544">
            <v>2.7063750800007256</v>
          </cell>
          <cell r="BW544">
            <v>2.2750149000021338</v>
          </cell>
          <cell r="BX544">
            <v>5.4272980000005191</v>
          </cell>
          <cell r="BY544">
            <v>2.918976300000395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10.597259660076816</v>
          </cell>
          <cell r="CF544">
            <v>0</v>
          </cell>
          <cell r="CG544">
            <v>0</v>
          </cell>
          <cell r="CH544">
            <v>3.512741399998049</v>
          </cell>
          <cell r="CI544">
            <v>4.655531799997334</v>
          </cell>
          <cell r="CJ544">
            <v>0</v>
          </cell>
          <cell r="CK544">
            <v>2.4289864600032161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3.0087959399970714</v>
          </cell>
          <cell r="CS544">
            <v>0</v>
          </cell>
          <cell r="CT544">
            <v>0</v>
          </cell>
          <cell r="CU544">
            <v>0</v>
          </cell>
          <cell r="CV544">
            <v>1.7948289199994178</v>
          </cell>
          <cell r="CW544">
            <v>0</v>
          </cell>
          <cell r="CX544">
            <v>0.82894200000009732</v>
          </cell>
          <cell r="CY544">
            <v>0.38502502000119421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4.0062782000750303</v>
          </cell>
          <cell r="AF546">
            <v>0</v>
          </cell>
          <cell r="AG546">
            <v>0</v>
          </cell>
          <cell r="AH546">
            <v>4.0062782000168227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3.2238158998079598</v>
          </cell>
          <cell r="AS546">
            <v>0</v>
          </cell>
          <cell r="AT546">
            <v>0</v>
          </cell>
          <cell r="AU546">
            <v>3.2238158999825828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7.1915206592530012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1.6688231999869458</v>
          </cell>
          <cell r="BK546">
            <v>5.2206267599831335</v>
          </cell>
          <cell r="BL546">
            <v>0</v>
          </cell>
          <cell r="BM546">
            <v>-2.1762956000166014</v>
          </cell>
          <cell r="BN546">
            <v>1.2789644000004046</v>
          </cell>
          <cell r="BO546">
            <v>1.1994018999976106</v>
          </cell>
          <cell r="BP546">
            <v>0</v>
          </cell>
          <cell r="BQ546">
            <v>0</v>
          </cell>
          <cell r="BR546">
            <v>19.279317279811949</v>
          </cell>
          <cell r="BS546">
            <v>0</v>
          </cell>
          <cell r="BT546">
            <v>4.6571809999877587</v>
          </cell>
          <cell r="BU546">
            <v>1.2944720000377856</v>
          </cell>
          <cell r="BV546">
            <v>2.7063750800443813</v>
          </cell>
          <cell r="BW546">
            <v>2.275014899962116</v>
          </cell>
          <cell r="BX546">
            <v>5.427298000024166</v>
          </cell>
          <cell r="BY546">
            <v>2.9189762999885716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10.5972596607171</v>
          </cell>
          <cell r="CF546">
            <v>0</v>
          </cell>
          <cell r="CG546">
            <v>0</v>
          </cell>
          <cell r="CH546">
            <v>3.5127413999871351</v>
          </cell>
          <cell r="CI546">
            <v>4.655531800002791</v>
          </cell>
          <cell r="CJ546">
            <v>0</v>
          </cell>
          <cell r="CK546">
            <v>2.4289864600286819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3.0087959403172135</v>
          </cell>
          <cell r="CS546">
            <v>0</v>
          </cell>
          <cell r="CT546">
            <v>0</v>
          </cell>
          <cell r="CU546">
            <v>0</v>
          </cell>
          <cell r="CV546">
            <v>1.7948289200430736</v>
          </cell>
          <cell r="CW546">
            <v>0</v>
          </cell>
          <cell r="CX546">
            <v>0.82894199999282137</v>
          </cell>
          <cell r="CY546">
            <v>0.38502501999028027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-596.22800000000279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-596.22800000000279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-33263.940492350026</v>
          </cell>
          <cell r="S558">
            <v>-2438.1699868229989</v>
          </cell>
          <cell r="T558">
            <v>-2792.9099828500039</v>
          </cell>
          <cell r="U558">
            <v>-3627.8194839999996</v>
          </cell>
          <cell r="V558">
            <v>-3322.8679078029963</v>
          </cell>
          <cell r="W558">
            <v>-2671.8557987000022</v>
          </cell>
          <cell r="X558">
            <v>-2769.8166326999999</v>
          </cell>
          <cell r="Y558">
            <v>-2176.5842425599985</v>
          </cell>
          <cell r="Z558">
            <v>-2161.3683566299987</v>
          </cell>
          <cell r="AA558">
            <v>-2522.6260468999972</v>
          </cell>
          <cell r="AB558">
            <v>-2643.8798790399997</v>
          </cell>
          <cell r="AC558">
            <v>-3034.072029641</v>
          </cell>
          <cell r="AD558">
            <v>-3101.970144703002</v>
          </cell>
          <cell r="AE558">
            <v>-33263.940492350026</v>
          </cell>
          <cell r="AF558">
            <v>-2438.1699868229989</v>
          </cell>
          <cell r="AG558">
            <v>-2792.9099828500039</v>
          </cell>
          <cell r="AH558">
            <v>-3627.8194839999996</v>
          </cell>
          <cell r="AI558">
            <v>-3322.8679078029963</v>
          </cell>
          <cell r="AJ558">
            <v>-2671.8557987000022</v>
          </cell>
          <cell r="AK558">
            <v>-2769.8166326999999</v>
          </cell>
          <cell r="AL558">
            <v>-2176.5842425599985</v>
          </cell>
          <cell r="AM558">
            <v>-2161.3683566299987</v>
          </cell>
          <cell r="AN558">
            <v>-2522.6260468999972</v>
          </cell>
          <cell r="AO558">
            <v>-2643.8798790399997</v>
          </cell>
          <cell r="AP558">
            <v>-3034.072029641</v>
          </cell>
          <cell r="AQ558">
            <v>-3101.970144703002</v>
          </cell>
          <cell r="AR558">
            <v>-33292.275325290102</v>
          </cell>
          <cell r="AS558">
            <v>-2438.1699868229989</v>
          </cell>
          <cell r="AT558">
            <v>-2821.2448157900035</v>
          </cell>
          <cell r="AU558">
            <v>-3627.8194839999996</v>
          </cell>
          <cell r="AV558">
            <v>-3322.8679078029963</v>
          </cell>
          <cell r="AW558">
            <v>-2671.8557987000022</v>
          </cell>
          <cell r="AX558">
            <v>-2769.8166326999999</v>
          </cell>
          <cell r="AY558">
            <v>-2176.5842425599985</v>
          </cell>
          <cell r="AZ558">
            <v>-2161.3683566299987</v>
          </cell>
          <cell r="BA558">
            <v>-2522.6260468999972</v>
          </cell>
          <cell r="BB558">
            <v>-2643.8798790399997</v>
          </cell>
          <cell r="BC558">
            <v>-3034.072029641</v>
          </cell>
          <cell r="BD558">
            <v>-3101.970144703002</v>
          </cell>
          <cell r="BE558">
            <v>-33263.933993004262</v>
          </cell>
          <cell r="BF558">
            <v>-2438.1696584800084</v>
          </cell>
          <cell r="BG558">
            <v>-2792.9108622500207</v>
          </cell>
          <cell r="BH558">
            <v>-3627.8194010000443</v>
          </cell>
          <cell r="BI558">
            <v>-3322.8672581590363</v>
          </cell>
          <cell r="BJ558">
            <v>-2671.8555429999833</v>
          </cell>
          <cell r="BK558">
            <v>-2769.8147990000143</v>
          </cell>
          <cell r="BL558">
            <v>-2176.5842913000088</v>
          </cell>
          <cell r="BM558">
            <v>-2161.3681304999918</v>
          </cell>
          <cell r="BN558">
            <v>-2522.6259530000098</v>
          </cell>
          <cell r="BO558">
            <v>-2643.8788041999796</v>
          </cell>
          <cell r="BP558">
            <v>-3034.0701318399515</v>
          </cell>
          <cell r="BQ558">
            <v>-3101.9691602750099</v>
          </cell>
          <cell r="BR558">
            <v>-33263.933993004262</v>
          </cell>
          <cell r="BS558">
            <v>-2438.1696584800084</v>
          </cell>
          <cell r="BT558">
            <v>-2792.9108622500207</v>
          </cell>
          <cell r="BU558">
            <v>-3627.8194010000443</v>
          </cell>
          <cell r="BV558">
            <v>-3322.8672581590363</v>
          </cell>
          <cell r="BW558">
            <v>-2671.8555429999833</v>
          </cell>
          <cell r="BX558">
            <v>-2769.8147990000143</v>
          </cell>
          <cell r="BY558">
            <v>-2176.5842913000088</v>
          </cell>
          <cell r="BZ558">
            <v>-2161.3681304999918</v>
          </cell>
          <cell r="CA558">
            <v>-2522.6259530000098</v>
          </cell>
          <cell r="CB558">
            <v>-2643.8788041999796</v>
          </cell>
          <cell r="CC558">
            <v>-3034.0701318399515</v>
          </cell>
          <cell r="CD558">
            <v>-3101.9691602750099</v>
          </cell>
          <cell r="CE558">
            <v>-33263.933993004262</v>
          </cell>
          <cell r="CF558">
            <v>-2438.1696584800084</v>
          </cell>
          <cell r="CG558">
            <v>-2792.9108622500207</v>
          </cell>
          <cell r="CH558">
            <v>-3627.8194010000443</v>
          </cell>
          <cell r="CI558">
            <v>-3322.8672581590363</v>
          </cell>
          <cell r="CJ558">
            <v>-2671.8555429999833</v>
          </cell>
          <cell r="CK558">
            <v>-2769.8147990000143</v>
          </cell>
          <cell r="CL558">
            <v>-2176.5842913000088</v>
          </cell>
          <cell r="CM558">
            <v>-2161.3681304999918</v>
          </cell>
          <cell r="CN558">
            <v>-2522.6259530000098</v>
          </cell>
          <cell r="CO558">
            <v>-2643.8788041999796</v>
          </cell>
          <cell r="CP558">
            <v>-3034.0701318399515</v>
          </cell>
          <cell r="CQ558">
            <v>-3101.9691602750099</v>
          </cell>
          <cell r="CR558">
            <v>-33292.268860004377</v>
          </cell>
          <cell r="CS558">
            <v>-2438.1696584800084</v>
          </cell>
          <cell r="CT558">
            <v>-2821.2457292500185</v>
          </cell>
          <cell r="CU558">
            <v>-3627.8194010000443</v>
          </cell>
          <cell r="CV558">
            <v>-3322.8672581590363</v>
          </cell>
          <cell r="CW558">
            <v>-2671.8555429999833</v>
          </cell>
          <cell r="CX558">
            <v>-2769.8147990000143</v>
          </cell>
          <cell r="CY558">
            <v>-2176.5842913000088</v>
          </cell>
          <cell r="CZ558">
            <v>-2161.3681304999918</v>
          </cell>
          <cell r="DA558">
            <v>-2522.6259530000098</v>
          </cell>
          <cell r="DB558">
            <v>-2643.8788041999796</v>
          </cell>
          <cell r="DC558">
            <v>-3034.0701318399515</v>
          </cell>
          <cell r="DD558">
            <v>-3101.9691602750099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-596.22800000000279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-596.22800000000279</v>
          </cell>
          <cell r="R573">
            <v>-33263.940492349677</v>
          </cell>
          <cell r="S573">
            <v>-2438.1699868229916</v>
          </cell>
          <cell r="T573">
            <v>-2792.9099828499893</v>
          </cell>
          <cell r="U573">
            <v>-3627.8194839999778</v>
          </cell>
          <cell r="V573">
            <v>-3322.8679078030109</v>
          </cell>
          <cell r="W573">
            <v>-2671.8557987000095</v>
          </cell>
          <cell r="X573">
            <v>-2769.8166327000072</v>
          </cell>
          <cell r="Y573">
            <v>-2176.5842425599694</v>
          </cell>
          <cell r="Z573">
            <v>-2161.3683566300024</v>
          </cell>
          <cell r="AA573">
            <v>-2522.6260468999972</v>
          </cell>
          <cell r="AB573">
            <v>-2643.8798790400033</v>
          </cell>
          <cell r="AC573">
            <v>-3034.0720296410145</v>
          </cell>
          <cell r="AD573">
            <v>-3101.9701447030529</v>
          </cell>
          <cell r="AE573">
            <v>-33263.940492350142</v>
          </cell>
          <cell r="AF573">
            <v>-2438.1699868229916</v>
          </cell>
          <cell r="AG573">
            <v>-2792.9099828499893</v>
          </cell>
          <cell r="AH573">
            <v>-3627.819484000036</v>
          </cell>
          <cell r="AI573">
            <v>-3322.86790780304</v>
          </cell>
          <cell r="AJ573">
            <v>-2671.8557987000095</v>
          </cell>
          <cell r="AK573">
            <v>-2769.8166327000072</v>
          </cell>
          <cell r="AL573">
            <v>-2176.5842425599694</v>
          </cell>
          <cell r="AM573">
            <v>-2161.3683566300024</v>
          </cell>
          <cell r="AN573">
            <v>-2522.6260468999972</v>
          </cell>
          <cell r="AO573">
            <v>-2643.8798790400033</v>
          </cell>
          <cell r="AP573">
            <v>-3034.0720296410145</v>
          </cell>
          <cell r="AQ573">
            <v>-3101.9701447030529</v>
          </cell>
          <cell r="AR573">
            <v>-33292.275325289927</v>
          </cell>
          <cell r="AS573">
            <v>-2438.1699868229916</v>
          </cell>
          <cell r="AT573">
            <v>-2821.2448157900071</v>
          </cell>
          <cell r="AU573">
            <v>-3627.8194839999778</v>
          </cell>
          <cell r="AV573">
            <v>-3322.86790780304</v>
          </cell>
          <cell r="AW573">
            <v>-2671.8557987000095</v>
          </cell>
          <cell r="AX573">
            <v>-2769.8166326999781</v>
          </cell>
          <cell r="AY573">
            <v>-2176.5842425599694</v>
          </cell>
          <cell r="AZ573">
            <v>-2161.3683566299733</v>
          </cell>
          <cell r="BA573">
            <v>-2522.6260468999972</v>
          </cell>
          <cell r="BB573">
            <v>-2643.8798790400033</v>
          </cell>
          <cell r="BC573">
            <v>-3034.0720296410145</v>
          </cell>
          <cell r="BD573">
            <v>-3101.9701447030529</v>
          </cell>
          <cell r="BE573">
            <v>-33263.933993006125</v>
          </cell>
          <cell r="BF573">
            <v>-2438.1696584799793</v>
          </cell>
          <cell r="BG573">
            <v>-2792.9108622500207</v>
          </cell>
          <cell r="BH573">
            <v>-3627.8194010000443</v>
          </cell>
          <cell r="BI573">
            <v>-3322.8672581592109</v>
          </cell>
          <cell r="BJ573">
            <v>-2671.8555429999251</v>
          </cell>
          <cell r="BK573">
            <v>-2769.814798999927</v>
          </cell>
          <cell r="BL573">
            <v>-2176.5842913000379</v>
          </cell>
          <cell r="BM573">
            <v>-2161.3681305000791</v>
          </cell>
          <cell r="BN573">
            <v>-2522.6259529999224</v>
          </cell>
          <cell r="BO573">
            <v>-2643.8788041999796</v>
          </cell>
          <cell r="BP573">
            <v>-3034.0701318399515</v>
          </cell>
          <cell r="BQ573">
            <v>-3101.9691602749517</v>
          </cell>
          <cell r="BR573">
            <v>-33263.9339930024</v>
          </cell>
          <cell r="BS573">
            <v>-2438.1696584799793</v>
          </cell>
          <cell r="BT573">
            <v>-2792.9108622500207</v>
          </cell>
          <cell r="BU573">
            <v>-3627.8194010000443</v>
          </cell>
          <cell r="BV573">
            <v>-3322.8672581589781</v>
          </cell>
          <cell r="BW573">
            <v>-2671.8555430000415</v>
          </cell>
          <cell r="BX573">
            <v>-2769.8147990000434</v>
          </cell>
          <cell r="BY573">
            <v>-2176.5842913000379</v>
          </cell>
          <cell r="BZ573">
            <v>-2161.3681304999627</v>
          </cell>
          <cell r="CA573">
            <v>-2522.6259530000389</v>
          </cell>
          <cell r="CB573">
            <v>-2643.8788041999796</v>
          </cell>
          <cell r="CC573">
            <v>-3034.0701318399515</v>
          </cell>
          <cell r="CD573">
            <v>-3101.9691602750681</v>
          </cell>
          <cell r="CE573">
            <v>-33263.933993004262</v>
          </cell>
          <cell r="CF573">
            <v>-2438.1696584800957</v>
          </cell>
          <cell r="CG573">
            <v>-2792.9108622500207</v>
          </cell>
          <cell r="CH573">
            <v>-3627.8194009999279</v>
          </cell>
          <cell r="CI573">
            <v>-3322.8672581589781</v>
          </cell>
          <cell r="CJ573">
            <v>-2671.8555430001579</v>
          </cell>
          <cell r="CK573">
            <v>-2769.814798999927</v>
          </cell>
          <cell r="CL573">
            <v>-2176.5842913000379</v>
          </cell>
          <cell r="CM573">
            <v>-2161.3681304999627</v>
          </cell>
          <cell r="CN573">
            <v>-2522.6259530000389</v>
          </cell>
          <cell r="CO573">
            <v>-2643.8788041999796</v>
          </cell>
          <cell r="CP573">
            <v>-3034.0701318399515</v>
          </cell>
          <cell r="CQ573">
            <v>-3101.9691602748353</v>
          </cell>
          <cell r="CR573">
            <v>-33292.268860001117</v>
          </cell>
          <cell r="CS573">
            <v>-2438.1696584799793</v>
          </cell>
          <cell r="CT573">
            <v>-2821.2457292501349</v>
          </cell>
          <cell r="CU573">
            <v>-3627.8194010000443</v>
          </cell>
          <cell r="CV573">
            <v>-3322.8672581589781</v>
          </cell>
          <cell r="CW573">
            <v>-2671.8555429999251</v>
          </cell>
          <cell r="CX573">
            <v>-2769.814798999927</v>
          </cell>
          <cell r="CY573">
            <v>-2176.5842913000379</v>
          </cell>
          <cell r="CZ573">
            <v>-2161.3681305000791</v>
          </cell>
          <cell r="DA573">
            <v>-2522.6259530000389</v>
          </cell>
          <cell r="DB573">
            <v>-2643.8788041999796</v>
          </cell>
          <cell r="DC573">
            <v>-3034.0701318399515</v>
          </cell>
          <cell r="DD573">
            <v>-3101.9691602750681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-1.9624900000000025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-1.9624900000000025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-3.2574139999999971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-3.2574139999999971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-0.81627999999997769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-0.81627999999997769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0</v>
          </cell>
          <cell r="G580">
            <v>0</v>
          </cell>
          <cell r="H580">
            <v>-22.378529999999955</v>
          </cell>
          <cell r="I580">
            <v>0</v>
          </cell>
          <cell r="J580">
            <v>-23.069399999999405</v>
          </cell>
          <cell r="K580">
            <v>-6.3589800000000309</v>
          </cell>
          <cell r="L580">
            <v>-12.179700000000594</v>
          </cell>
          <cell r="M580">
            <v>-11.767299999999977</v>
          </cell>
          <cell r="N580">
            <v>-2.8446999999999889</v>
          </cell>
          <cell r="O580">
            <v>-1.4658199999999795</v>
          </cell>
          <cell r="P580">
            <v>0</v>
          </cell>
          <cell r="Q580">
            <v>0</v>
          </cell>
          <cell r="R580">
            <v>143.99867000000813</v>
          </cell>
          <cell r="S580">
            <v>0</v>
          </cell>
          <cell r="T580">
            <v>0</v>
          </cell>
          <cell r="U580">
            <v>84.890089999998963</v>
          </cell>
          <cell r="V580">
            <v>11.491899999999987</v>
          </cell>
          <cell r="W580">
            <v>0.17374000000000933</v>
          </cell>
          <cell r="X580">
            <v>2.8332000000000335</v>
          </cell>
          <cell r="Y580">
            <v>26.188999999998487</v>
          </cell>
          <cell r="Z580">
            <v>-0.51199999999880674</v>
          </cell>
          <cell r="AA580">
            <v>13.509099999999762</v>
          </cell>
          <cell r="AB580">
            <v>0.96782999999993535</v>
          </cell>
          <cell r="AC580">
            <v>0</v>
          </cell>
          <cell r="AD580">
            <v>4.4558099999999996</v>
          </cell>
          <cell r="AE580">
            <v>112.16269199999806</v>
          </cell>
          <cell r="AF580">
            <v>0</v>
          </cell>
          <cell r="AG580">
            <v>11.510700000000043</v>
          </cell>
          <cell r="AH580">
            <v>42.435300000000097</v>
          </cell>
          <cell r="AI580">
            <v>5.625</v>
          </cell>
          <cell r="AJ580">
            <v>-1.0261000000000422</v>
          </cell>
          <cell r="AK580">
            <v>1.7742000000000644</v>
          </cell>
          <cell r="AL580">
            <v>37.422999999998865</v>
          </cell>
          <cell r="AM580">
            <v>-4.9381699999994453</v>
          </cell>
          <cell r="AN580">
            <v>12.135899999999992</v>
          </cell>
          <cell r="AO580">
            <v>1.5024200000000008</v>
          </cell>
          <cell r="AP580">
            <v>0</v>
          </cell>
          <cell r="AQ580">
            <v>5.7204420000000482</v>
          </cell>
          <cell r="AR580">
            <v>152.81362499998795</v>
          </cell>
          <cell r="AS580">
            <v>0</v>
          </cell>
          <cell r="AT580">
            <v>9.5299399999998968</v>
          </cell>
          <cell r="AU580">
            <v>47.938599999999497</v>
          </cell>
          <cell r="AV580">
            <v>4.4809999999999945</v>
          </cell>
          <cell r="AW580">
            <v>22.769000000000233</v>
          </cell>
          <cell r="AX580">
            <v>7.6695999999999458</v>
          </cell>
          <cell r="AY580">
            <v>36.597999999999956</v>
          </cell>
          <cell r="AZ580">
            <v>0.2180000000007567</v>
          </cell>
          <cell r="BA580">
            <v>14.723500000000058</v>
          </cell>
          <cell r="BB580">
            <v>1.1413000000000011</v>
          </cell>
          <cell r="BC580">
            <v>7.7446849999999969</v>
          </cell>
          <cell r="BD580">
            <v>0</v>
          </cell>
          <cell r="BE580">
            <v>222.52590999999666</v>
          </cell>
          <cell r="BF580">
            <v>0</v>
          </cell>
          <cell r="BG580">
            <v>0</v>
          </cell>
          <cell r="BH580">
            <v>57.502300000000105</v>
          </cell>
          <cell r="BI580">
            <v>82.615999999999985</v>
          </cell>
          <cell r="BJ580">
            <v>13.90400000000227</v>
          </cell>
          <cell r="BK580">
            <v>50.871300000000247</v>
          </cell>
          <cell r="BL580">
            <v>44.402999999998428</v>
          </cell>
          <cell r="BM580">
            <v>-56.635000000002037</v>
          </cell>
          <cell r="BN580">
            <v>11.066000000000713</v>
          </cell>
          <cell r="BO580">
            <v>0.90800000000035652</v>
          </cell>
          <cell r="BP580">
            <v>8.6357099999999889</v>
          </cell>
          <cell r="BQ580">
            <v>9.2545999999999822</v>
          </cell>
          <cell r="BR580">
            <v>190.69020999997156</v>
          </cell>
          <cell r="BS580">
            <v>1.0749199999999917</v>
          </cell>
          <cell r="BT580">
            <v>11.433300000000145</v>
          </cell>
          <cell r="BU580">
            <v>73.036000000000058</v>
          </cell>
          <cell r="BV580">
            <v>84.60799999999972</v>
          </cell>
          <cell r="BW580">
            <v>19.995999999999185</v>
          </cell>
          <cell r="BX580">
            <v>20.466500000000451</v>
          </cell>
          <cell r="BY580">
            <v>-15.038999999997031</v>
          </cell>
          <cell r="BZ580">
            <v>-49.001999999996769</v>
          </cell>
          <cell r="CA580">
            <v>27.628999999998996</v>
          </cell>
          <cell r="CB580">
            <v>8.9655999999995402</v>
          </cell>
          <cell r="CC580">
            <v>-1.2058099999999854</v>
          </cell>
          <cell r="CD580">
            <v>8.7276999999999134</v>
          </cell>
          <cell r="CE580">
            <v>109.93448799999896</v>
          </cell>
          <cell r="CF580">
            <v>0</v>
          </cell>
          <cell r="CG580">
            <v>6.1500000000000909</v>
          </cell>
          <cell r="CH580">
            <v>73.014609999998356</v>
          </cell>
          <cell r="CI580">
            <v>0</v>
          </cell>
          <cell r="CJ580">
            <v>16.370999999999185</v>
          </cell>
          <cell r="CK580">
            <v>30.035200000000259</v>
          </cell>
          <cell r="CL580">
            <v>11.577000000004773</v>
          </cell>
          <cell r="CM580">
            <v>-50.636321999998472</v>
          </cell>
          <cell r="CN580">
            <v>30.847999999999956</v>
          </cell>
          <cell r="CO580">
            <v>-7.4249999999992724</v>
          </cell>
          <cell r="CP580">
            <v>0</v>
          </cell>
          <cell r="CQ580">
            <v>0</v>
          </cell>
          <cell r="CR580">
            <v>151.34978999994928</v>
          </cell>
          <cell r="CS580">
            <v>0</v>
          </cell>
          <cell r="CT580">
            <v>4.6010999999998603</v>
          </cell>
          <cell r="CU580">
            <v>110.9419999999991</v>
          </cell>
          <cell r="CV580">
            <v>81.567999999999302</v>
          </cell>
          <cell r="CW580">
            <v>19.906000000002678</v>
          </cell>
          <cell r="CX580">
            <v>12.346999999999753</v>
          </cell>
          <cell r="CY580">
            <v>-13.582000000002154</v>
          </cell>
          <cell r="CZ580">
            <v>-83.661639999998442</v>
          </cell>
          <cell r="DA580">
            <v>19.169000000001688</v>
          </cell>
          <cell r="DB580">
            <v>-0.26599999999962165</v>
          </cell>
          <cell r="DC580">
            <v>-1.0992999999998574</v>
          </cell>
          <cell r="DD580">
            <v>1.4256300000000124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-4.8446999999998752</v>
          </cell>
          <cell r="K581">
            <v>0</v>
          </cell>
          <cell r="L581">
            <v>0.34009999999989304</v>
          </cell>
          <cell r="M581">
            <v>-2.9998300000002018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3.3878600000000461</v>
          </cell>
          <cell r="S581">
            <v>0</v>
          </cell>
          <cell r="T581">
            <v>0</v>
          </cell>
          <cell r="U581">
            <v>1.8747999999999934</v>
          </cell>
          <cell r="V581">
            <v>0</v>
          </cell>
          <cell r="W581">
            <v>-0.72373999999999228</v>
          </cell>
          <cell r="X581">
            <v>0</v>
          </cell>
          <cell r="Y581">
            <v>0</v>
          </cell>
          <cell r="Z581">
            <v>-2.214800000000082</v>
          </cell>
          <cell r="AA581">
            <v>0</v>
          </cell>
          <cell r="AB581">
            <v>0</v>
          </cell>
          <cell r="AC581">
            <v>0</v>
          </cell>
          <cell r="AD581">
            <v>4.4515999999999849</v>
          </cell>
          <cell r="AE581">
            <v>10.131340000000364</v>
          </cell>
          <cell r="AF581">
            <v>0</v>
          </cell>
          <cell r="AG581">
            <v>0</v>
          </cell>
          <cell r="AH581">
            <v>1.4867200000000196</v>
          </cell>
          <cell r="AI581">
            <v>0</v>
          </cell>
          <cell r="AJ581">
            <v>2.1040300000000229</v>
          </cell>
          <cell r="AK581">
            <v>0</v>
          </cell>
          <cell r="AL581">
            <v>3.5762700000000223</v>
          </cell>
          <cell r="AM581">
            <v>1.3570000000000846</v>
          </cell>
          <cell r="AN581">
            <v>0</v>
          </cell>
          <cell r="AO581">
            <v>0</v>
          </cell>
          <cell r="AP581">
            <v>0</v>
          </cell>
          <cell r="AQ581">
            <v>1.6073200000000156</v>
          </cell>
          <cell r="AR581">
            <v>-3.8163300000001072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-1.2037000000000262</v>
          </cell>
          <cell r="AX581">
            <v>0</v>
          </cell>
          <cell r="AY581">
            <v>-1.2169000000000096</v>
          </cell>
          <cell r="AZ581">
            <v>-1.3957300000000146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13.099840000000768</v>
          </cell>
          <cell r="BF581">
            <v>0</v>
          </cell>
          <cell r="BG581">
            <v>0</v>
          </cell>
          <cell r="BH581">
            <v>1.0586999999999875</v>
          </cell>
          <cell r="BI581">
            <v>7.0913100000000213</v>
          </cell>
          <cell r="BJ581">
            <v>1.1925999999998567</v>
          </cell>
          <cell r="BK581">
            <v>0</v>
          </cell>
          <cell r="BL581">
            <v>2.0178300000000036</v>
          </cell>
          <cell r="BM581">
            <v>1.739400000000046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3.1868699999995442</v>
          </cell>
          <cell r="BS581">
            <v>0</v>
          </cell>
          <cell r="BT581">
            <v>0</v>
          </cell>
          <cell r="BU581">
            <v>1.0588700000000131</v>
          </cell>
          <cell r="BV581">
            <v>0.83150000000000546</v>
          </cell>
          <cell r="BW581">
            <v>1.0032999999998538</v>
          </cell>
          <cell r="BX581">
            <v>0</v>
          </cell>
          <cell r="BY581">
            <v>0.29320000000006985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-1.9453940000003058</v>
          </cell>
          <cell r="CF581">
            <v>0</v>
          </cell>
          <cell r="CG581">
            <v>0</v>
          </cell>
          <cell r="CH581">
            <v>0.16763000000003103</v>
          </cell>
          <cell r="CI581">
            <v>0</v>
          </cell>
          <cell r="CJ581">
            <v>2.0749999999998181</v>
          </cell>
          <cell r="CK581">
            <v>0</v>
          </cell>
          <cell r="CL581">
            <v>-4.1028599999999642</v>
          </cell>
          <cell r="CM581">
            <v>0</v>
          </cell>
          <cell r="CN581">
            <v>0</v>
          </cell>
          <cell r="CO581">
            <v>-8.5164000000006013E-2</v>
          </cell>
          <cell r="CP581">
            <v>0</v>
          </cell>
          <cell r="CQ581">
            <v>0</v>
          </cell>
          <cell r="CR581">
            <v>3.2889800000011746</v>
          </cell>
          <cell r="CS581">
            <v>0</v>
          </cell>
          <cell r="CT581">
            <v>0</v>
          </cell>
          <cell r="CU581">
            <v>0.41070999999999458</v>
          </cell>
          <cell r="CV581">
            <v>5.9934100000000399</v>
          </cell>
          <cell r="CW581">
            <v>0</v>
          </cell>
          <cell r="CX581">
            <v>0</v>
          </cell>
          <cell r="CY581">
            <v>-3.2445000000000164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0.12935999999999126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-0.46631000000002132</v>
          </cell>
          <cell r="K582">
            <v>0</v>
          </cell>
          <cell r="L582">
            <v>2.2687000000000808</v>
          </cell>
          <cell r="M582">
            <v>-5.0388599999999997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20.777399999999034</v>
          </cell>
          <cell r="S582">
            <v>1.5457599999999729</v>
          </cell>
          <cell r="T582">
            <v>0</v>
          </cell>
          <cell r="U582">
            <v>1.486709999999988</v>
          </cell>
          <cell r="V582">
            <v>0</v>
          </cell>
          <cell r="W582">
            <v>0</v>
          </cell>
          <cell r="X582">
            <v>0</v>
          </cell>
          <cell r="Y582">
            <v>18.413499999999658</v>
          </cell>
          <cell r="Z582">
            <v>-4.6883000000002539</v>
          </cell>
          <cell r="AA582">
            <v>0</v>
          </cell>
          <cell r="AB582">
            <v>0</v>
          </cell>
          <cell r="AC582">
            <v>0</v>
          </cell>
          <cell r="AD582">
            <v>4.0197300000000009</v>
          </cell>
          <cell r="AE582">
            <v>33.112019999998665</v>
          </cell>
          <cell r="AF582">
            <v>-0.3562300000000107</v>
          </cell>
          <cell r="AG582">
            <v>0</v>
          </cell>
          <cell r="AH582">
            <v>3.0615400000000363</v>
          </cell>
          <cell r="AI582">
            <v>7.697430000000054</v>
          </cell>
          <cell r="AJ582">
            <v>0</v>
          </cell>
          <cell r="AK582">
            <v>0</v>
          </cell>
          <cell r="AL582">
            <v>12.536800000000312</v>
          </cell>
          <cell r="AM582">
            <v>1.7012999999997191</v>
          </cell>
          <cell r="AN582">
            <v>0</v>
          </cell>
          <cell r="AO582">
            <v>0</v>
          </cell>
          <cell r="AP582">
            <v>0</v>
          </cell>
          <cell r="AQ582">
            <v>8.4711799999999471</v>
          </cell>
          <cell r="AR582">
            <v>-0.98622999999997774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2.3279699999999366</v>
          </cell>
          <cell r="AZ582">
            <v>-3.314200000000028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1.6106700000018463</v>
          </cell>
          <cell r="BF582">
            <v>5.8401999999998679</v>
          </cell>
          <cell r="BG582">
            <v>0</v>
          </cell>
          <cell r="BH582">
            <v>2.9675000000002001</v>
          </cell>
          <cell r="BI582">
            <v>0.43529999999998381</v>
          </cell>
          <cell r="BJ582">
            <v>0</v>
          </cell>
          <cell r="BK582">
            <v>0</v>
          </cell>
          <cell r="BL582">
            <v>-11.138099999999213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3.5057699999999841</v>
          </cell>
          <cell r="BR582">
            <v>1.833730000000287</v>
          </cell>
          <cell r="BS582">
            <v>0.56820000000004711</v>
          </cell>
          <cell r="BT582">
            <v>0</v>
          </cell>
          <cell r="BU582">
            <v>-4.2756999999999152</v>
          </cell>
          <cell r="BV582">
            <v>6.0451000000000477</v>
          </cell>
          <cell r="BW582">
            <v>0</v>
          </cell>
          <cell r="BX582">
            <v>0</v>
          </cell>
          <cell r="BY582">
            <v>-8.5839999999998327</v>
          </cell>
          <cell r="BZ582">
            <v>9.0824000000002343</v>
          </cell>
          <cell r="CA582">
            <v>0</v>
          </cell>
          <cell r="CB582">
            <v>0</v>
          </cell>
          <cell r="CC582">
            <v>0</v>
          </cell>
          <cell r="CD582">
            <v>-1.0022699999999816</v>
          </cell>
          <cell r="CE582">
            <v>-3.7777119999991555</v>
          </cell>
          <cell r="CF582">
            <v>-3.9695199999999886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-0.52689999999984138</v>
          </cell>
          <cell r="CM582">
            <v>-1.2266499999999496</v>
          </cell>
          <cell r="CN582">
            <v>0</v>
          </cell>
          <cell r="CO582">
            <v>0</v>
          </cell>
          <cell r="CP582">
            <v>0</v>
          </cell>
          <cell r="CQ582">
            <v>1.9453580000000059</v>
          </cell>
          <cell r="CR582">
            <v>3.9378859999997076</v>
          </cell>
          <cell r="CS582">
            <v>2.1991399999999999</v>
          </cell>
          <cell r="CT582">
            <v>0</v>
          </cell>
          <cell r="CU582">
            <v>0.24720000000002074</v>
          </cell>
          <cell r="CV582">
            <v>3.119899999999916</v>
          </cell>
          <cell r="CW582">
            <v>-0.64789999999993597</v>
          </cell>
          <cell r="CX582">
            <v>0</v>
          </cell>
          <cell r="CY582">
            <v>2.8114999999997963</v>
          </cell>
          <cell r="CZ582">
            <v>-6.5031300000000556</v>
          </cell>
          <cell r="DA582">
            <v>-0.97099299999999999</v>
          </cell>
          <cell r="DB582">
            <v>2.3126699999999687</v>
          </cell>
          <cell r="DC582">
            <v>0</v>
          </cell>
          <cell r="DD582">
            <v>1.3694990000000047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4">
          <cell r="F584">
            <v>0</v>
          </cell>
          <cell r="G584">
            <v>0</v>
          </cell>
          <cell r="H584">
            <v>-22.378529999999955</v>
          </cell>
          <cell r="I584">
            <v>0</v>
          </cell>
          <cell r="J584">
            <v>-28.380409999999756</v>
          </cell>
          <cell r="K584">
            <v>-6.3589799999999741</v>
          </cell>
          <cell r="L584">
            <v>-9.5709000000024389</v>
          </cell>
          <cell r="M584">
            <v>-19.805990000000293</v>
          </cell>
          <cell r="N584">
            <v>-2.8446999999999889</v>
          </cell>
          <cell r="O584">
            <v>-1.4658199999999795</v>
          </cell>
          <cell r="P584">
            <v>0</v>
          </cell>
          <cell r="Q584">
            <v>0</v>
          </cell>
          <cell r="R584">
            <v>168.16392999999516</v>
          </cell>
          <cell r="S584">
            <v>1.5457599999999729</v>
          </cell>
          <cell r="T584">
            <v>0</v>
          </cell>
          <cell r="U584">
            <v>88.251600000001417</v>
          </cell>
          <cell r="V584">
            <v>11.491899999999987</v>
          </cell>
          <cell r="W584">
            <v>-0.54999999999995453</v>
          </cell>
          <cell r="X584">
            <v>2.8332000000000335</v>
          </cell>
          <cell r="Y584">
            <v>44.602499999997235</v>
          </cell>
          <cell r="Z584">
            <v>-7.4151000000001659</v>
          </cell>
          <cell r="AA584">
            <v>13.509099999999762</v>
          </cell>
          <cell r="AB584">
            <v>0.96782999999993535</v>
          </cell>
          <cell r="AC584">
            <v>0</v>
          </cell>
          <cell r="AD584">
            <v>12.927140000000009</v>
          </cell>
          <cell r="AE584">
            <v>155.40605199999118</v>
          </cell>
          <cell r="AF584">
            <v>-0.3562300000000107</v>
          </cell>
          <cell r="AG584">
            <v>11.510700000000043</v>
          </cell>
          <cell r="AH584">
            <v>46.98356000000058</v>
          </cell>
          <cell r="AI584">
            <v>13.322429999999713</v>
          </cell>
          <cell r="AJ584">
            <v>1.0779299999999239</v>
          </cell>
          <cell r="AK584">
            <v>1.7742000000000644</v>
          </cell>
          <cell r="AL584">
            <v>53.53606999999829</v>
          </cell>
          <cell r="AM584">
            <v>-1.8798700000006647</v>
          </cell>
          <cell r="AN584">
            <v>12.135899999999992</v>
          </cell>
          <cell r="AO584">
            <v>1.5024200000000008</v>
          </cell>
          <cell r="AP584">
            <v>0</v>
          </cell>
          <cell r="AQ584">
            <v>15.798941999999897</v>
          </cell>
          <cell r="AR584">
            <v>148.0110649999915</v>
          </cell>
          <cell r="AS584">
            <v>0</v>
          </cell>
          <cell r="AT584">
            <v>9.5299399999998968</v>
          </cell>
          <cell r="AU584">
            <v>47.938599999999497</v>
          </cell>
          <cell r="AV584">
            <v>4.4809999999999945</v>
          </cell>
          <cell r="AW584">
            <v>21.565300000000207</v>
          </cell>
          <cell r="AX584">
            <v>7.6695999999999458</v>
          </cell>
          <cell r="AY584">
            <v>37.709069999997155</v>
          </cell>
          <cell r="AZ584">
            <v>-4.4919300000001385</v>
          </cell>
          <cell r="BA584">
            <v>14.723500000000058</v>
          </cell>
          <cell r="BB584">
            <v>1.1413000000000011</v>
          </cell>
          <cell r="BC584">
            <v>7.744685000000004</v>
          </cell>
          <cell r="BD584">
            <v>0</v>
          </cell>
          <cell r="BE584">
            <v>235.27392999999574</v>
          </cell>
          <cell r="BF584">
            <v>5.8401999999998679</v>
          </cell>
          <cell r="BG584">
            <v>0</v>
          </cell>
          <cell r="BH584">
            <v>61.52849999999944</v>
          </cell>
          <cell r="BI584">
            <v>90.142610000000332</v>
          </cell>
          <cell r="BJ584">
            <v>15.0966000000044</v>
          </cell>
          <cell r="BK584">
            <v>50.871300000000247</v>
          </cell>
          <cell r="BL584">
            <v>33.320240000008198</v>
          </cell>
          <cell r="BM584">
            <v>-54.895600000003469</v>
          </cell>
          <cell r="BN584">
            <v>11.066000000000713</v>
          </cell>
          <cell r="BO584">
            <v>0.90800000000035652</v>
          </cell>
          <cell r="BP584">
            <v>8.6357099999999889</v>
          </cell>
          <cell r="BQ584">
            <v>12.760369999999966</v>
          </cell>
          <cell r="BR584">
            <v>192.45339599996805</v>
          </cell>
          <cell r="BS584">
            <v>1.6431200000000672</v>
          </cell>
          <cell r="BT584">
            <v>11.433300000000145</v>
          </cell>
          <cell r="BU584">
            <v>69.819169999998849</v>
          </cell>
          <cell r="BV584">
            <v>91.484599999999318</v>
          </cell>
          <cell r="BW584">
            <v>20.999299999999494</v>
          </cell>
          <cell r="BX584">
            <v>20.466500000000451</v>
          </cell>
          <cell r="BY584">
            <v>-26.587214000006497</v>
          </cell>
          <cell r="BZ584">
            <v>-39.919600000001083</v>
          </cell>
          <cell r="CA584">
            <v>27.628999999998996</v>
          </cell>
          <cell r="CB584">
            <v>8.9655999999995402</v>
          </cell>
          <cell r="CC584">
            <v>-1.2058099999999854</v>
          </cell>
          <cell r="CD584">
            <v>7.7254299999999603</v>
          </cell>
          <cell r="CE584">
            <v>104.2113820000086</v>
          </cell>
          <cell r="CF584">
            <v>-3.9695199999999886</v>
          </cell>
          <cell r="CG584">
            <v>6.1500000000000909</v>
          </cell>
          <cell r="CH584">
            <v>73.182239999998274</v>
          </cell>
          <cell r="CI584">
            <v>0</v>
          </cell>
          <cell r="CJ584">
            <v>18.446000000003551</v>
          </cell>
          <cell r="CK584">
            <v>30.035200000000259</v>
          </cell>
          <cell r="CL584">
            <v>6.9472400000086054</v>
          </cell>
          <cell r="CM584">
            <v>-51.862971999995352</v>
          </cell>
          <cell r="CN584">
            <v>30.847999999999956</v>
          </cell>
          <cell r="CO584">
            <v>-7.5101639999993495</v>
          </cell>
          <cell r="CP584">
            <v>0</v>
          </cell>
          <cell r="CQ584">
            <v>1.945358000000013</v>
          </cell>
          <cell r="CR584">
            <v>157.76037600002019</v>
          </cell>
          <cell r="CS584">
            <v>2.1991399999999999</v>
          </cell>
          <cell r="CT584">
            <v>4.6010999999998603</v>
          </cell>
          <cell r="CU584">
            <v>111.59990999999718</v>
          </cell>
          <cell r="CV584">
            <v>90.68130999999812</v>
          </cell>
          <cell r="CW584">
            <v>19.258100000002742</v>
          </cell>
          <cell r="CX584">
            <v>12.346999999999753</v>
          </cell>
          <cell r="CY584">
            <v>-14.831279999998515</v>
          </cell>
          <cell r="CZ584">
            <v>-90.164769999995769</v>
          </cell>
          <cell r="DA584">
            <v>18.19800700000269</v>
          </cell>
          <cell r="DB584">
            <v>2.0466699999997218</v>
          </cell>
          <cell r="DC584">
            <v>-1.0992999999998574</v>
          </cell>
          <cell r="DD584">
            <v>2.9244889999999941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 t="str">
            <v>=</v>
          </cell>
          <cell r="G585" t="str">
            <v>=</v>
          </cell>
          <cell r="H585" t="str">
            <v>=</v>
          </cell>
          <cell r="I585" t="str">
            <v>=</v>
          </cell>
          <cell r="J585" t="str">
            <v>=</v>
          </cell>
          <cell r="K585" t="str">
            <v>=</v>
          </cell>
          <cell r="L585" t="str">
            <v>=</v>
          </cell>
          <cell r="M585" t="str">
            <v>=</v>
          </cell>
          <cell r="N585" t="str">
            <v>=</v>
          </cell>
          <cell r="O585" t="str">
            <v>=</v>
          </cell>
          <cell r="P585" t="str">
            <v>=</v>
          </cell>
          <cell r="Q585" t="str">
            <v>=</v>
          </cell>
          <cell r="R585" t="str">
            <v>=</v>
          </cell>
          <cell r="S585" t="str">
            <v>=</v>
          </cell>
          <cell r="T585" t="str">
            <v>=</v>
          </cell>
          <cell r="U585" t="str">
            <v>=</v>
          </cell>
          <cell r="V585" t="str">
            <v>=</v>
          </cell>
          <cell r="W585" t="str">
            <v>=</v>
          </cell>
          <cell r="X585" t="str">
            <v>=</v>
          </cell>
          <cell r="Y585" t="str">
            <v>=</v>
          </cell>
          <cell r="Z585" t="str">
            <v>=</v>
          </cell>
          <cell r="AA585" t="str">
            <v>=</v>
          </cell>
          <cell r="AB585" t="str">
            <v>=</v>
          </cell>
          <cell r="AC585" t="str">
            <v>=</v>
          </cell>
          <cell r="AD585" t="str">
            <v>=</v>
          </cell>
          <cell r="AE585" t="str">
            <v>=</v>
          </cell>
          <cell r="AF585" t="str">
            <v>=</v>
          </cell>
          <cell r="AG585" t="str">
            <v>=</v>
          </cell>
          <cell r="AH585" t="str">
            <v>=</v>
          </cell>
          <cell r="AI585" t="str">
            <v>=</v>
          </cell>
          <cell r="AJ585" t="str">
            <v>=</v>
          </cell>
          <cell r="AK585" t="str">
            <v>=</v>
          </cell>
          <cell r="AL585" t="str">
            <v>=</v>
          </cell>
          <cell r="AM585" t="str">
            <v>=</v>
          </cell>
          <cell r="AN585" t="str">
            <v>=</v>
          </cell>
          <cell r="AO585" t="str">
            <v>=</v>
          </cell>
          <cell r="AP585" t="str">
            <v>=</v>
          </cell>
          <cell r="AQ585" t="str">
            <v>=</v>
          </cell>
          <cell r="AR585" t="str">
            <v>=</v>
          </cell>
          <cell r="AS585" t="str">
            <v>=</v>
          </cell>
          <cell r="AT585" t="str">
            <v>=</v>
          </cell>
          <cell r="AU585" t="str">
            <v>=</v>
          </cell>
          <cell r="AV585" t="str">
            <v>=</v>
          </cell>
          <cell r="AW585" t="str">
            <v>=</v>
          </cell>
          <cell r="AX585" t="str">
            <v>=</v>
          </cell>
          <cell r="AY585" t="str">
            <v>=</v>
          </cell>
          <cell r="AZ585" t="str">
            <v>=</v>
          </cell>
          <cell r="BA585" t="str">
            <v>=</v>
          </cell>
          <cell r="BB585" t="str">
            <v>=</v>
          </cell>
          <cell r="BC585" t="str">
            <v>=</v>
          </cell>
          <cell r="BD585" t="str">
            <v>=</v>
          </cell>
          <cell r="BE585" t="str">
            <v>=</v>
          </cell>
          <cell r="BF585" t="str">
            <v>=</v>
          </cell>
          <cell r="BG585" t="str">
            <v>=</v>
          </cell>
          <cell r="BH585" t="str">
            <v>=</v>
          </cell>
          <cell r="BI585" t="str">
            <v>=</v>
          </cell>
          <cell r="BJ585" t="str">
            <v>=</v>
          </cell>
          <cell r="BK585" t="str">
            <v>=</v>
          </cell>
          <cell r="BL585" t="str">
            <v>=</v>
          </cell>
          <cell r="BM585" t="str">
            <v>=</v>
          </cell>
          <cell r="BN585" t="str">
            <v>=</v>
          </cell>
          <cell r="BO585" t="str">
            <v>=</v>
          </cell>
          <cell r="BP585" t="str">
            <v>=</v>
          </cell>
          <cell r="BQ585" t="str">
            <v>=</v>
          </cell>
          <cell r="BR585" t="str">
            <v>=</v>
          </cell>
          <cell r="BS585" t="str">
            <v>=</v>
          </cell>
          <cell r="BT585" t="str">
            <v>=</v>
          </cell>
          <cell r="BU585" t="str">
            <v>=</v>
          </cell>
          <cell r="BV585" t="str">
            <v>=</v>
          </cell>
          <cell r="BW585" t="str">
            <v>=</v>
          </cell>
          <cell r="BX585" t="str">
            <v>=</v>
          </cell>
          <cell r="BY585" t="str">
            <v>=</v>
          </cell>
          <cell r="BZ585" t="str">
            <v>=</v>
          </cell>
          <cell r="CA585" t="str">
            <v>=</v>
          </cell>
          <cell r="CB585" t="str">
            <v>=</v>
          </cell>
          <cell r="CC585" t="str">
            <v>=</v>
          </cell>
          <cell r="CD585" t="str">
            <v>=</v>
          </cell>
          <cell r="CE585" t="str">
            <v>=</v>
          </cell>
          <cell r="CF585" t="str">
            <v>=</v>
          </cell>
          <cell r="CG585" t="str">
            <v>=</v>
          </cell>
          <cell r="CH585" t="str">
            <v>=</v>
          </cell>
          <cell r="CI585" t="str">
            <v>=</v>
          </cell>
          <cell r="CJ585" t="str">
            <v>=</v>
          </cell>
          <cell r="CK585" t="str">
            <v>=</v>
          </cell>
          <cell r="CL585" t="str">
            <v>=</v>
          </cell>
          <cell r="CM585" t="str">
            <v>=</v>
          </cell>
          <cell r="CN585" t="str">
            <v>=</v>
          </cell>
          <cell r="CO585" t="str">
            <v>=</v>
          </cell>
          <cell r="CP585" t="str">
            <v>=</v>
          </cell>
          <cell r="CQ585" t="str">
            <v>=</v>
          </cell>
          <cell r="CR585" t="str">
            <v>=</v>
          </cell>
          <cell r="CS585" t="str">
            <v>=</v>
          </cell>
          <cell r="CT585" t="str">
            <v>=</v>
          </cell>
          <cell r="CU585" t="str">
            <v>=</v>
          </cell>
          <cell r="CV585" t="str">
            <v>=</v>
          </cell>
          <cell r="CW585" t="str">
            <v>=</v>
          </cell>
          <cell r="CX585" t="str">
            <v>=</v>
          </cell>
          <cell r="CY585" t="str">
            <v>=</v>
          </cell>
          <cell r="CZ585" t="str">
            <v>=</v>
          </cell>
          <cell r="DA585" t="str">
            <v>=</v>
          </cell>
          <cell r="DB585" t="str">
            <v>=</v>
          </cell>
          <cell r="DC585" t="str">
            <v>=</v>
          </cell>
          <cell r="DD585" t="str">
            <v>=</v>
          </cell>
          <cell r="DE585" t="str">
            <v>=</v>
          </cell>
          <cell r="DF585" t="str">
            <v>=</v>
          </cell>
          <cell r="DG585" t="str">
            <v>=</v>
          </cell>
          <cell r="DH585" t="str">
            <v>=</v>
          </cell>
          <cell r="DI585" t="str">
            <v>=</v>
          </cell>
          <cell r="DJ585" t="str">
            <v>=</v>
          </cell>
          <cell r="DK585" t="str">
            <v>=</v>
          </cell>
          <cell r="DL585" t="str">
            <v>=</v>
          </cell>
          <cell r="DM585" t="str">
            <v>=</v>
          </cell>
          <cell r="DN585" t="str">
            <v>=</v>
          </cell>
          <cell r="DO585" t="str">
            <v>=</v>
          </cell>
          <cell r="DP585" t="str">
            <v>=</v>
          </cell>
          <cell r="DQ585" t="str">
            <v>=</v>
          </cell>
          <cell r="DR585" t="str">
            <v>=</v>
          </cell>
          <cell r="DS585" t="str">
            <v>=</v>
          </cell>
          <cell r="DT585" t="str">
            <v>=</v>
          </cell>
          <cell r="DU585" t="str">
            <v>=</v>
          </cell>
          <cell r="DV585" t="str">
            <v>=</v>
          </cell>
          <cell r="DW585" t="str">
            <v>=</v>
          </cell>
          <cell r="DX585" t="str">
            <v>=</v>
          </cell>
          <cell r="DY585" t="str">
            <v>=</v>
          </cell>
          <cell r="DZ585" t="str">
            <v>=</v>
          </cell>
          <cell r="EA585" t="str">
            <v>=</v>
          </cell>
          <cell r="EB585" t="str">
            <v>=</v>
          </cell>
          <cell r="EC585" t="str">
            <v>=</v>
          </cell>
          <cell r="ED585" t="str">
            <v>=</v>
          </cell>
        </row>
        <row r="586">
          <cell r="F586">
            <v>139.01680899970233</v>
          </cell>
          <cell r="G586">
            <v>114.73048699926585</v>
          </cell>
          <cell r="H586">
            <v>167.9518095003441</v>
          </cell>
          <cell r="I586">
            <v>149.80620099976659</v>
          </cell>
          <cell r="J586">
            <v>108.54737750068307</v>
          </cell>
          <cell r="K586">
            <v>181.06344200018793</v>
          </cell>
          <cell r="L586">
            <v>377.40348799992353</v>
          </cell>
          <cell r="M586">
            <v>422.51788200065494</v>
          </cell>
          <cell r="N586">
            <v>409.20989949908108</v>
          </cell>
          <cell r="O586">
            <v>144.77298200130463</v>
          </cell>
          <cell r="P586">
            <v>145.88126299902797</v>
          </cell>
          <cell r="Q586">
            <v>-6.5597679987549782</v>
          </cell>
          <cell r="R586">
            <v>-1871.3551593646407</v>
          </cell>
          <cell r="S586">
            <v>-51.144246323034167</v>
          </cell>
          <cell r="T586">
            <v>-188.22644484974444</v>
          </cell>
          <cell r="U586">
            <v>-300.58173900190741</v>
          </cell>
          <cell r="V586">
            <v>-344.56205680314451</v>
          </cell>
          <cell r="W586">
            <v>-102.91761670075357</v>
          </cell>
          <cell r="X586">
            <v>-110.22911970037967</v>
          </cell>
          <cell r="Y586">
            <v>-193.30984906014055</v>
          </cell>
          <cell r="Z586">
            <v>-8.0762866297736764</v>
          </cell>
          <cell r="AA586">
            <v>101.79878510069102</v>
          </cell>
          <cell r="AB586">
            <v>166.31636696122587</v>
          </cell>
          <cell r="AC586">
            <v>-542.47211264073849</v>
          </cell>
          <cell r="AD586">
            <v>-297.9508397039026</v>
          </cell>
          <cell r="AE586">
            <v>-1737.2375356554985</v>
          </cell>
          <cell r="AF586">
            <v>-76.722984822466969</v>
          </cell>
          <cell r="AG586">
            <v>-150.31035934947431</v>
          </cell>
          <cell r="AH586">
            <v>-328.12809580098838</v>
          </cell>
          <cell r="AI586">
            <v>-329.18619180284441</v>
          </cell>
          <cell r="AJ586">
            <v>-108.0419901991263</v>
          </cell>
          <cell r="AK586">
            <v>-37.150207700207829</v>
          </cell>
          <cell r="AL586">
            <v>-78.584131060168147</v>
          </cell>
          <cell r="AM586">
            <v>-3.6637486293911934</v>
          </cell>
          <cell r="AN586">
            <v>16.17181110009551</v>
          </cell>
          <cell r="AO586">
            <v>-84.117819040082395</v>
          </cell>
          <cell r="AP586">
            <v>-216.18077064212412</v>
          </cell>
          <cell r="AQ586">
            <v>-341.32304770406336</v>
          </cell>
          <cell r="AR586">
            <v>-1985.1834218800068</v>
          </cell>
          <cell r="AS586">
            <v>-24.804900323040783</v>
          </cell>
          <cell r="AT586">
            <v>-229.16886879038066</v>
          </cell>
          <cell r="AU586">
            <v>-552.82130109891295</v>
          </cell>
          <cell r="AV586">
            <v>-389.69989430438727</v>
          </cell>
          <cell r="AW586">
            <v>-83.490579700097442</v>
          </cell>
          <cell r="AX586">
            <v>-6.2528617000207305</v>
          </cell>
          <cell r="AY586">
            <v>-154.51578306034207</v>
          </cell>
          <cell r="AZ586">
            <v>13.099642870947719</v>
          </cell>
          <cell r="BA586">
            <v>-28.962392898276448</v>
          </cell>
          <cell r="BB586">
            <v>-86.689567042514682</v>
          </cell>
          <cell r="BC586">
            <v>-181.5865476410836</v>
          </cell>
          <cell r="BD586">
            <v>-260.29036820307374</v>
          </cell>
          <cell r="BE586">
            <v>-3664.993236348033</v>
          </cell>
          <cell r="BF586">
            <v>-78.578037479892373</v>
          </cell>
          <cell r="BG586">
            <v>-360.27770124841481</v>
          </cell>
          <cell r="BH586">
            <v>-895.35067400056869</v>
          </cell>
          <cell r="BI586">
            <v>-585.01232015714049</v>
          </cell>
          <cell r="BJ586">
            <v>-225.27436679974198</v>
          </cell>
          <cell r="BK586">
            <v>-270.38538923952729</v>
          </cell>
          <cell r="BL586">
            <v>-109.36436229944229</v>
          </cell>
          <cell r="BM586">
            <v>70.832251900807023</v>
          </cell>
          <cell r="BN586">
            <v>-66.425377598032355</v>
          </cell>
          <cell r="BO586">
            <v>-318.09903730079532</v>
          </cell>
          <cell r="BP586">
            <v>-464.75453383941203</v>
          </cell>
          <cell r="BQ586">
            <v>-362.30368827469647</v>
          </cell>
          <cell r="BR586">
            <v>-3753.4883357211947</v>
          </cell>
          <cell r="BS586">
            <v>-70.289919480681419</v>
          </cell>
          <cell r="BT586">
            <v>-343.24910325184464</v>
          </cell>
          <cell r="BU586">
            <v>-796.15082000009716</v>
          </cell>
          <cell r="BV586">
            <v>-806.79251307900995</v>
          </cell>
          <cell r="BW586">
            <v>-188.85421810019761</v>
          </cell>
          <cell r="BX586">
            <v>-268.03291600011289</v>
          </cell>
          <cell r="BY586">
            <v>-99.542711001820862</v>
          </cell>
          <cell r="BZ586">
            <v>49.207175499759614</v>
          </cell>
          <cell r="CA586">
            <v>44.007263998501003</v>
          </cell>
          <cell r="CB586">
            <v>-384.52884420007467</v>
          </cell>
          <cell r="CC586">
            <v>-487.8481958406046</v>
          </cell>
          <cell r="CD586">
            <v>-401.41353427432477</v>
          </cell>
          <cell r="CE586">
            <v>-3690.3578573539853</v>
          </cell>
          <cell r="CF586">
            <v>-76.616874480620027</v>
          </cell>
          <cell r="CG586">
            <v>-499.68285325076431</v>
          </cell>
          <cell r="CH586">
            <v>-901.74302760045975</v>
          </cell>
          <cell r="CI586">
            <v>-778.84388135932386</v>
          </cell>
          <cell r="CJ586">
            <v>-193.18884200043976</v>
          </cell>
          <cell r="CK586">
            <v>-194.37266753986478</v>
          </cell>
          <cell r="CL586">
            <v>-99.459043299779296</v>
          </cell>
          <cell r="CM586">
            <v>147.50310249999166</v>
          </cell>
          <cell r="CN586">
            <v>104.45344399940223</v>
          </cell>
          <cell r="CO586">
            <v>-334.71543220058084</v>
          </cell>
          <cell r="CP586">
            <v>-445.87160884030163</v>
          </cell>
          <cell r="CQ586">
            <v>-417.82017327472568</v>
          </cell>
          <cell r="CR586">
            <v>-3507.2613840699196</v>
          </cell>
          <cell r="CS586">
            <v>-99.283658480271697</v>
          </cell>
          <cell r="CT586">
            <v>-387.75953825004399</v>
          </cell>
          <cell r="CU586">
            <v>-835.4808410005644</v>
          </cell>
          <cell r="CV586">
            <v>-594.30927623901516</v>
          </cell>
          <cell r="CW586">
            <v>-220.28227599989623</v>
          </cell>
          <cell r="CX586">
            <v>-242.28202299959958</v>
          </cell>
          <cell r="CY586">
            <v>-47.825268279761076</v>
          </cell>
          <cell r="CZ586">
            <v>149.84701349865645</v>
          </cell>
          <cell r="DA586">
            <v>26.458233000710607</v>
          </cell>
          <cell r="DB586">
            <v>-320.02111120056361</v>
          </cell>
          <cell r="DC586">
            <v>-495.73382684122771</v>
          </cell>
          <cell r="DD586">
            <v>-440.58881127554923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 t="str">
            <v>=</v>
          </cell>
          <cell r="G587" t="str">
            <v>=</v>
          </cell>
          <cell r="H587" t="str">
            <v>=</v>
          </cell>
          <cell r="I587" t="str">
            <v>=</v>
          </cell>
          <cell r="J587" t="str">
            <v>=</v>
          </cell>
          <cell r="K587" t="str">
            <v>=</v>
          </cell>
          <cell r="L587" t="str">
            <v>=</v>
          </cell>
          <cell r="M587" t="str">
            <v>=</v>
          </cell>
          <cell r="N587" t="str">
            <v>=</v>
          </cell>
          <cell r="O587" t="str">
            <v>=</v>
          </cell>
          <cell r="P587" t="str">
            <v>=</v>
          </cell>
          <cell r="Q587" t="str">
            <v>=</v>
          </cell>
          <cell r="R587" t="str">
            <v>=</v>
          </cell>
          <cell r="S587" t="str">
            <v>=</v>
          </cell>
          <cell r="T587" t="str">
            <v>=</v>
          </cell>
          <cell r="U587" t="str">
            <v>=</v>
          </cell>
          <cell r="V587" t="str">
            <v>=</v>
          </cell>
          <cell r="W587" t="str">
            <v>=</v>
          </cell>
          <cell r="X587" t="str">
            <v>=</v>
          </cell>
          <cell r="Y587" t="str">
            <v>=</v>
          </cell>
          <cell r="Z587" t="str">
            <v>=</v>
          </cell>
          <cell r="AA587" t="str">
            <v>=</v>
          </cell>
          <cell r="AB587" t="str">
            <v>=</v>
          </cell>
          <cell r="AC587" t="str">
            <v>=</v>
          </cell>
          <cell r="AD587" t="str">
            <v>=</v>
          </cell>
          <cell r="AE587" t="str">
            <v>=</v>
          </cell>
          <cell r="AF587" t="str">
            <v>=</v>
          </cell>
          <cell r="AG587" t="str">
            <v>=</v>
          </cell>
          <cell r="AH587" t="str">
            <v>=</v>
          </cell>
          <cell r="AI587" t="str">
            <v>=</v>
          </cell>
          <cell r="AJ587" t="str">
            <v>=</v>
          </cell>
          <cell r="AK587" t="str">
            <v>=</v>
          </cell>
          <cell r="AL587" t="str">
            <v>=</v>
          </cell>
          <cell r="AM587" t="str">
            <v>=</v>
          </cell>
          <cell r="AN587" t="str">
            <v>=</v>
          </cell>
          <cell r="AO587" t="str">
            <v>=</v>
          </cell>
          <cell r="AP587" t="str">
            <v>=</v>
          </cell>
          <cell r="AQ587" t="str">
            <v>=</v>
          </cell>
          <cell r="AR587" t="str">
            <v>=</v>
          </cell>
          <cell r="AS587" t="str">
            <v>=</v>
          </cell>
          <cell r="AT587" t="str">
            <v>=</v>
          </cell>
          <cell r="AU587" t="str">
            <v>=</v>
          </cell>
          <cell r="AV587" t="str">
            <v>=</v>
          </cell>
          <cell r="AW587" t="str">
            <v>=</v>
          </cell>
          <cell r="AX587" t="str">
            <v>=</v>
          </cell>
          <cell r="AY587" t="str">
            <v>=</v>
          </cell>
          <cell r="AZ587" t="str">
            <v>=</v>
          </cell>
          <cell r="BA587" t="str">
            <v>=</v>
          </cell>
          <cell r="BB587" t="str">
            <v>=</v>
          </cell>
          <cell r="BC587" t="str">
            <v>=</v>
          </cell>
          <cell r="BD587" t="str">
            <v>=</v>
          </cell>
          <cell r="BE587" t="str">
            <v>=</v>
          </cell>
          <cell r="BF587" t="str">
            <v>=</v>
          </cell>
          <cell r="BG587" t="str">
            <v>=</v>
          </cell>
          <cell r="BH587" t="str">
            <v>=</v>
          </cell>
          <cell r="BI587" t="str">
            <v>=</v>
          </cell>
          <cell r="BJ587" t="str">
            <v>=</v>
          </cell>
          <cell r="BK587" t="str">
            <v>=</v>
          </cell>
          <cell r="BL587" t="str">
            <v>=</v>
          </cell>
          <cell r="BM587" t="str">
            <v>=</v>
          </cell>
          <cell r="BN587" t="str">
            <v>=</v>
          </cell>
          <cell r="BO587" t="str">
            <v>=</v>
          </cell>
          <cell r="BP587" t="str">
            <v>=</v>
          </cell>
          <cell r="BQ587" t="str">
            <v>=</v>
          </cell>
          <cell r="BR587" t="str">
            <v>=</v>
          </cell>
          <cell r="BS587" t="str">
            <v>=</v>
          </cell>
          <cell r="BT587" t="str">
            <v>=</v>
          </cell>
          <cell r="BU587" t="str">
            <v>=</v>
          </cell>
          <cell r="BV587" t="str">
            <v>=</v>
          </cell>
          <cell r="BW587" t="str">
            <v>=</v>
          </cell>
          <cell r="BX587" t="str">
            <v>=</v>
          </cell>
          <cell r="BY587" t="str">
            <v>=</v>
          </cell>
          <cell r="BZ587" t="str">
            <v>=</v>
          </cell>
          <cell r="CA587" t="str">
            <v>=</v>
          </cell>
          <cell r="CB587" t="str">
            <v>=</v>
          </cell>
          <cell r="CC587" t="str">
            <v>=</v>
          </cell>
          <cell r="CD587" t="str">
            <v>=</v>
          </cell>
          <cell r="CE587" t="str">
            <v>=</v>
          </cell>
          <cell r="CF587" t="str">
            <v>=</v>
          </cell>
          <cell r="CG587" t="str">
            <v>=</v>
          </cell>
          <cell r="CH587" t="str">
            <v>=</v>
          </cell>
          <cell r="CI587" t="str">
            <v>=</v>
          </cell>
          <cell r="CJ587" t="str">
            <v>=</v>
          </cell>
          <cell r="CK587" t="str">
            <v>=</v>
          </cell>
          <cell r="CL587" t="str">
            <v>=</v>
          </cell>
          <cell r="CM587" t="str">
            <v>=</v>
          </cell>
          <cell r="CN587" t="str">
            <v>=</v>
          </cell>
          <cell r="CO587" t="str">
            <v>=</v>
          </cell>
          <cell r="CP587" t="str">
            <v>=</v>
          </cell>
          <cell r="CQ587" t="str">
            <v>=</v>
          </cell>
          <cell r="CR587" t="str">
            <v>=</v>
          </cell>
          <cell r="CS587" t="str">
            <v>=</v>
          </cell>
          <cell r="CT587" t="str">
            <v>=</v>
          </cell>
          <cell r="CU587" t="str">
            <v>=</v>
          </cell>
          <cell r="CV587" t="str">
            <v>=</v>
          </cell>
          <cell r="CW587" t="str">
            <v>=</v>
          </cell>
          <cell r="CX587" t="str">
            <v>=</v>
          </cell>
          <cell r="CY587" t="str">
            <v>=</v>
          </cell>
          <cell r="CZ587" t="str">
            <v>=</v>
          </cell>
          <cell r="DA587" t="str">
            <v>=</v>
          </cell>
          <cell r="DB587" t="str">
            <v>=</v>
          </cell>
          <cell r="DC587" t="str">
            <v>=</v>
          </cell>
          <cell r="DD587" t="str">
            <v>=</v>
          </cell>
          <cell r="DE587" t="str">
            <v>=</v>
          </cell>
          <cell r="DF587" t="str">
            <v>=</v>
          </cell>
          <cell r="DG587" t="str">
            <v>=</v>
          </cell>
          <cell r="DH587" t="str">
            <v>=</v>
          </cell>
          <cell r="DI587" t="str">
            <v>=</v>
          </cell>
          <cell r="DJ587" t="str">
            <v>=</v>
          </cell>
          <cell r="DK587" t="str">
            <v>=</v>
          </cell>
          <cell r="DL587" t="str">
            <v>=</v>
          </cell>
          <cell r="DM587" t="str">
            <v>=</v>
          </cell>
          <cell r="DN587" t="str">
            <v>=</v>
          </cell>
          <cell r="DO587" t="str">
            <v>=</v>
          </cell>
          <cell r="DP587" t="str">
            <v>=</v>
          </cell>
          <cell r="DQ587" t="str">
            <v>=</v>
          </cell>
          <cell r="DR587" t="str">
            <v>=</v>
          </cell>
          <cell r="DS587" t="str">
            <v>=</v>
          </cell>
          <cell r="DT587" t="str">
            <v>=</v>
          </cell>
          <cell r="DU587" t="str">
            <v>=</v>
          </cell>
          <cell r="DV587" t="str">
            <v>=</v>
          </cell>
          <cell r="DW587" t="str">
            <v>=</v>
          </cell>
          <cell r="DX587" t="str">
            <v>=</v>
          </cell>
          <cell r="DY587" t="str">
            <v>=</v>
          </cell>
          <cell r="DZ587" t="str">
            <v>=</v>
          </cell>
          <cell r="EA587" t="str">
            <v>=</v>
          </cell>
          <cell r="EB587" t="str">
            <v>=</v>
          </cell>
          <cell r="EC587" t="str">
            <v>=</v>
          </cell>
          <cell r="ED587" t="str">
            <v>=</v>
          </cell>
        </row>
        <row r="588"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/>
          </cell>
          <cell r="AE588" t="str">
            <v/>
          </cell>
          <cell r="AF588" t="str">
            <v/>
          </cell>
          <cell r="AG588" t="str">
            <v/>
          </cell>
          <cell r="AH588" t="str">
            <v/>
          </cell>
          <cell r="AI588" t="str">
            <v/>
          </cell>
          <cell r="AJ588" t="str">
            <v/>
          </cell>
          <cell r="AK588" t="str">
            <v/>
          </cell>
          <cell r="AL588" t="str">
            <v/>
          </cell>
          <cell r="AM588" t="str">
            <v/>
          </cell>
          <cell r="AN588" t="str">
            <v/>
          </cell>
          <cell r="AO588" t="str">
            <v/>
          </cell>
          <cell r="AP588" t="str">
            <v/>
          </cell>
          <cell r="AQ588" t="str">
            <v/>
          </cell>
          <cell r="AR588" t="str">
            <v/>
          </cell>
          <cell r="AS588" t="str">
            <v/>
          </cell>
          <cell r="AT588" t="str">
            <v/>
          </cell>
          <cell r="AU588" t="str">
            <v/>
          </cell>
          <cell r="AV588" t="str">
            <v/>
          </cell>
          <cell r="AW588" t="str">
            <v/>
          </cell>
          <cell r="AX588" t="str">
            <v/>
          </cell>
          <cell r="AY588" t="str">
            <v/>
          </cell>
          <cell r="AZ588" t="str">
            <v/>
          </cell>
          <cell r="BA588" t="str">
            <v/>
          </cell>
          <cell r="BB588" t="str">
            <v/>
          </cell>
          <cell r="BC588" t="str">
            <v/>
          </cell>
          <cell r="BD588" t="str">
            <v/>
          </cell>
          <cell r="BE588" t="str">
            <v/>
          </cell>
          <cell r="BF588" t="str">
            <v/>
          </cell>
          <cell r="BG588" t="str">
            <v/>
          </cell>
          <cell r="BH588" t="str">
            <v/>
          </cell>
          <cell r="BI588" t="str">
            <v/>
          </cell>
          <cell r="BJ588" t="str">
            <v/>
          </cell>
          <cell r="BK588" t="str">
            <v/>
          </cell>
          <cell r="BL588" t="str">
            <v/>
          </cell>
          <cell r="BM588" t="str">
            <v/>
          </cell>
          <cell r="BN588" t="str">
            <v/>
          </cell>
          <cell r="BO588" t="str">
            <v/>
          </cell>
          <cell r="BP588" t="str">
            <v/>
          </cell>
          <cell r="BQ588" t="str">
            <v/>
          </cell>
          <cell r="BR588" t="str">
            <v/>
          </cell>
          <cell r="BS588" t="str">
            <v/>
          </cell>
          <cell r="BT588" t="str">
            <v/>
          </cell>
          <cell r="BU588" t="str">
            <v/>
          </cell>
          <cell r="BV588" t="str">
            <v/>
          </cell>
          <cell r="BW588" t="str">
            <v/>
          </cell>
          <cell r="BX588" t="str">
            <v/>
          </cell>
          <cell r="BY588" t="str">
            <v/>
          </cell>
          <cell r="BZ588" t="str">
            <v/>
          </cell>
          <cell r="CA588" t="str">
            <v/>
          </cell>
          <cell r="CB588" t="str">
            <v/>
          </cell>
          <cell r="CC588" t="str">
            <v/>
          </cell>
          <cell r="CD588" t="str">
            <v/>
          </cell>
          <cell r="CE588" t="str">
            <v/>
          </cell>
          <cell r="CF588" t="str">
            <v/>
          </cell>
          <cell r="CG588" t="str">
            <v/>
          </cell>
          <cell r="CH588" t="str">
            <v/>
          </cell>
          <cell r="CI588" t="str">
            <v/>
          </cell>
          <cell r="CJ588" t="str">
            <v/>
          </cell>
          <cell r="CK588" t="str">
            <v/>
          </cell>
          <cell r="CL588" t="str">
            <v/>
          </cell>
          <cell r="CM588" t="str">
            <v/>
          </cell>
          <cell r="CN588" t="str">
            <v/>
          </cell>
          <cell r="CO588" t="str">
            <v/>
          </cell>
          <cell r="CP588" t="str">
            <v/>
          </cell>
          <cell r="CQ588" t="str">
            <v/>
          </cell>
          <cell r="CR588" t="str">
            <v/>
          </cell>
          <cell r="CS588" t="str">
            <v/>
          </cell>
          <cell r="CT588" t="str">
            <v/>
          </cell>
          <cell r="CU588" t="str">
            <v/>
          </cell>
          <cell r="CV588" t="str">
            <v/>
          </cell>
          <cell r="CW588" t="str">
            <v/>
          </cell>
          <cell r="CX588" t="str">
            <v/>
          </cell>
          <cell r="CY588" t="str">
            <v/>
          </cell>
          <cell r="CZ588" t="str">
            <v/>
          </cell>
          <cell r="DA588" t="str">
            <v/>
          </cell>
          <cell r="DB588" t="str">
            <v/>
          </cell>
          <cell r="DC588" t="str">
            <v/>
          </cell>
          <cell r="DD588" t="str">
            <v/>
          </cell>
          <cell r="DE588" t="str">
            <v/>
          </cell>
          <cell r="DF588" t="str">
            <v/>
          </cell>
          <cell r="DG588" t="str">
            <v/>
          </cell>
          <cell r="DH588" t="str">
            <v/>
          </cell>
          <cell r="DI588" t="str">
            <v/>
          </cell>
          <cell r="DJ588" t="str">
            <v/>
          </cell>
          <cell r="DK588" t="str">
            <v/>
          </cell>
          <cell r="DL588" t="str">
            <v/>
          </cell>
          <cell r="DM588" t="str">
            <v/>
          </cell>
          <cell r="DN588" t="str">
            <v/>
          </cell>
          <cell r="DO588" t="str">
            <v/>
          </cell>
          <cell r="DP588" t="str">
            <v/>
          </cell>
          <cell r="DQ588" t="str">
            <v/>
          </cell>
          <cell r="DR588" t="str">
            <v/>
          </cell>
          <cell r="DS588" t="str">
            <v/>
          </cell>
          <cell r="DT588" t="str">
            <v/>
          </cell>
          <cell r="DU588" t="str">
            <v/>
          </cell>
          <cell r="DV588" t="str">
            <v/>
          </cell>
          <cell r="DW588" t="str">
            <v/>
          </cell>
          <cell r="DX588" t="str">
            <v/>
          </cell>
          <cell r="DY588" t="str">
            <v/>
          </cell>
          <cell r="DZ588" t="str">
            <v/>
          </cell>
          <cell r="EA588" t="str">
            <v/>
          </cell>
          <cell r="EB588" t="str">
            <v/>
          </cell>
          <cell r="EC588" t="str">
            <v/>
          </cell>
          <cell r="ED588" t="str">
            <v/>
          </cell>
        </row>
        <row r="589"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/>
          </cell>
          <cell r="AE589" t="str">
            <v/>
          </cell>
          <cell r="AF589" t="str">
            <v/>
          </cell>
          <cell r="AG589" t="str">
            <v/>
          </cell>
          <cell r="AH589" t="str">
            <v/>
          </cell>
          <cell r="AI589" t="str">
            <v/>
          </cell>
          <cell r="AJ589" t="str">
            <v/>
          </cell>
          <cell r="AK589" t="str">
            <v/>
          </cell>
          <cell r="AL589" t="str">
            <v/>
          </cell>
          <cell r="AM589" t="str">
            <v/>
          </cell>
          <cell r="AN589" t="str">
            <v/>
          </cell>
          <cell r="AO589" t="str">
            <v/>
          </cell>
          <cell r="AP589" t="str">
            <v/>
          </cell>
          <cell r="AQ589" t="str">
            <v/>
          </cell>
          <cell r="AR589" t="str">
            <v/>
          </cell>
          <cell r="AS589" t="str">
            <v/>
          </cell>
          <cell r="AT589" t="str">
            <v/>
          </cell>
          <cell r="AU589" t="str">
            <v/>
          </cell>
          <cell r="AV589" t="str">
            <v/>
          </cell>
          <cell r="AW589" t="str">
            <v/>
          </cell>
          <cell r="AX589" t="str">
            <v/>
          </cell>
          <cell r="AY589" t="str">
            <v/>
          </cell>
          <cell r="AZ589" t="str">
            <v/>
          </cell>
          <cell r="BA589" t="str">
            <v/>
          </cell>
          <cell r="BB589" t="str">
            <v/>
          </cell>
          <cell r="BC589" t="str">
            <v/>
          </cell>
          <cell r="BD589" t="str">
            <v/>
          </cell>
          <cell r="BE589" t="str">
            <v/>
          </cell>
          <cell r="BF589" t="str">
            <v/>
          </cell>
          <cell r="BG589" t="str">
            <v/>
          </cell>
          <cell r="BH589" t="str">
            <v/>
          </cell>
          <cell r="BI589" t="str">
            <v/>
          </cell>
          <cell r="BJ589" t="str">
            <v/>
          </cell>
          <cell r="BK589" t="str">
            <v/>
          </cell>
          <cell r="BL589" t="str">
            <v/>
          </cell>
          <cell r="BM589" t="str">
            <v/>
          </cell>
          <cell r="BN589" t="str">
            <v/>
          </cell>
          <cell r="BO589" t="str">
            <v/>
          </cell>
          <cell r="BP589" t="str">
            <v/>
          </cell>
          <cell r="BQ589" t="str">
            <v/>
          </cell>
          <cell r="BR589" t="str">
            <v/>
          </cell>
          <cell r="BS589" t="str">
            <v/>
          </cell>
          <cell r="BT589" t="str">
            <v/>
          </cell>
          <cell r="BU589" t="str">
            <v/>
          </cell>
          <cell r="BV589" t="str">
            <v/>
          </cell>
          <cell r="BW589" t="str">
            <v/>
          </cell>
          <cell r="BX589" t="str">
            <v/>
          </cell>
          <cell r="BY589" t="str">
            <v/>
          </cell>
          <cell r="BZ589" t="str">
            <v/>
          </cell>
          <cell r="CA589" t="str">
            <v/>
          </cell>
          <cell r="CB589" t="str">
            <v/>
          </cell>
          <cell r="CC589" t="str">
            <v/>
          </cell>
          <cell r="CD589" t="str">
            <v/>
          </cell>
          <cell r="CE589" t="str">
            <v/>
          </cell>
          <cell r="CF589" t="str">
            <v/>
          </cell>
          <cell r="CG589" t="str">
            <v/>
          </cell>
          <cell r="CH589" t="str">
            <v/>
          </cell>
          <cell r="CI589" t="str">
            <v/>
          </cell>
          <cell r="CJ589" t="str">
            <v/>
          </cell>
          <cell r="CK589" t="str">
            <v/>
          </cell>
          <cell r="CL589" t="str">
            <v/>
          </cell>
          <cell r="CM589" t="str">
            <v/>
          </cell>
          <cell r="CN589" t="str">
            <v/>
          </cell>
          <cell r="CO589" t="str">
            <v/>
          </cell>
          <cell r="CP589" t="str">
            <v/>
          </cell>
          <cell r="CQ589" t="str">
            <v/>
          </cell>
          <cell r="CR589" t="str">
            <v/>
          </cell>
          <cell r="CS589" t="str">
            <v/>
          </cell>
          <cell r="CT589" t="str">
            <v/>
          </cell>
          <cell r="CU589" t="str">
            <v/>
          </cell>
          <cell r="CV589" t="str">
            <v/>
          </cell>
          <cell r="CW589" t="str">
            <v/>
          </cell>
          <cell r="CX589" t="str">
            <v/>
          </cell>
          <cell r="CY589" t="str">
            <v/>
          </cell>
          <cell r="CZ589" t="str">
            <v/>
          </cell>
          <cell r="DA589" t="str">
            <v/>
          </cell>
          <cell r="DB589" t="str">
            <v/>
          </cell>
          <cell r="DC589" t="str">
            <v/>
          </cell>
          <cell r="DD589" t="str">
            <v/>
          </cell>
          <cell r="DE589" t="str">
            <v/>
          </cell>
          <cell r="DF589" t="str">
            <v/>
          </cell>
          <cell r="DG589" t="str">
            <v/>
          </cell>
          <cell r="DH589" t="str">
            <v/>
          </cell>
          <cell r="DI589" t="str">
            <v/>
          </cell>
          <cell r="DJ589" t="str">
            <v/>
          </cell>
          <cell r="DK589" t="str">
            <v/>
          </cell>
          <cell r="DL589" t="str">
            <v/>
          </cell>
          <cell r="DM589" t="str">
            <v/>
          </cell>
          <cell r="DN589" t="str">
            <v/>
          </cell>
          <cell r="DO589" t="str">
            <v/>
          </cell>
          <cell r="DP589" t="str">
            <v/>
          </cell>
          <cell r="DQ589" t="str">
            <v/>
          </cell>
          <cell r="DR589" t="str">
            <v/>
          </cell>
          <cell r="DS589" t="str">
            <v/>
          </cell>
          <cell r="DT589" t="str">
            <v/>
          </cell>
          <cell r="DU589" t="str">
            <v/>
          </cell>
          <cell r="DV589" t="str">
            <v/>
          </cell>
          <cell r="DW589" t="str">
            <v/>
          </cell>
          <cell r="DX589" t="str">
            <v/>
          </cell>
          <cell r="DY589" t="str">
            <v/>
          </cell>
          <cell r="DZ589" t="str">
            <v/>
          </cell>
          <cell r="EA589" t="str">
            <v/>
          </cell>
          <cell r="EB589" t="str">
            <v/>
          </cell>
          <cell r="EC589" t="str">
            <v/>
          </cell>
          <cell r="ED589" t="str">
            <v/>
          </cell>
        </row>
        <row r="590">
          <cell r="J590" t="str">
            <v>"The Rack"</v>
          </cell>
          <cell r="W590" t="str">
            <v>"The Rack"</v>
          </cell>
          <cell r="AJ590" t="str">
            <v>"The Rack"</v>
          </cell>
          <cell r="AW590" t="str">
            <v>"The Rack"</v>
          </cell>
          <cell r="BJ590" t="str">
            <v>"The Rack"</v>
          </cell>
          <cell r="BW590" t="str">
            <v>"The Rack"</v>
          </cell>
          <cell r="CJ590" t="str">
            <v>"The Rack"</v>
          </cell>
          <cell r="CW590" t="str">
            <v>"The Rack"</v>
          </cell>
          <cell r="DJ590" t="str">
            <v>"The Rack"</v>
          </cell>
          <cell r="DW590" t="str">
            <v>"The Rack"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-26.559999999939464</v>
          </cell>
          <cell r="H594">
            <v>-98.009999999892898</v>
          </cell>
          <cell r="I594">
            <v>-3.5300000000279397</v>
          </cell>
          <cell r="J594">
            <v>-25.459999999962747</v>
          </cell>
          <cell r="K594">
            <v>0</v>
          </cell>
          <cell r="L594">
            <v>-36.439999999944121</v>
          </cell>
          <cell r="M594">
            <v>0</v>
          </cell>
          <cell r="N594">
            <v>0</v>
          </cell>
          <cell r="O594">
            <v>-69.149999999906868</v>
          </cell>
          <cell r="P594">
            <v>0</v>
          </cell>
          <cell r="Q594">
            <v>0</v>
          </cell>
          <cell r="R594">
            <v>810.03000000119209</v>
          </cell>
          <cell r="S594">
            <v>69.699999999953434</v>
          </cell>
          <cell r="T594">
            <v>70.39000000001397</v>
          </cell>
          <cell r="U594">
            <v>348.84000000008382</v>
          </cell>
          <cell r="V594">
            <v>160.67999999993481</v>
          </cell>
          <cell r="W594">
            <v>50.959999999962747</v>
          </cell>
          <cell r="X594">
            <v>133.17999999993481</v>
          </cell>
          <cell r="Y594">
            <v>0</v>
          </cell>
          <cell r="Z594">
            <v>0</v>
          </cell>
          <cell r="AA594">
            <v>0</v>
          </cell>
          <cell r="AB594">
            <v>-23.71999999997206</v>
          </cell>
          <cell r="AC594">
            <v>0</v>
          </cell>
          <cell r="AD594">
            <v>0</v>
          </cell>
          <cell r="AE594">
            <v>640.14000000245869</v>
          </cell>
          <cell r="AF594">
            <v>0</v>
          </cell>
          <cell r="AG594">
            <v>0</v>
          </cell>
          <cell r="AH594">
            <v>278.46999999997206</v>
          </cell>
          <cell r="AI594">
            <v>57.330000000074506</v>
          </cell>
          <cell r="AJ594">
            <v>-0.71000000002095476</v>
          </cell>
          <cell r="AK594">
            <v>177.44999999995343</v>
          </cell>
          <cell r="AL594">
            <v>0</v>
          </cell>
          <cell r="AM594">
            <v>0</v>
          </cell>
          <cell r="AN594">
            <v>0</v>
          </cell>
          <cell r="AO594">
            <v>41.899999999906868</v>
          </cell>
          <cell r="AP594">
            <v>85.699999999953434</v>
          </cell>
          <cell r="AQ594">
            <v>0</v>
          </cell>
          <cell r="AR594">
            <v>601.87999999895692</v>
          </cell>
          <cell r="AS594">
            <v>0</v>
          </cell>
          <cell r="AT594">
            <v>0</v>
          </cell>
          <cell r="AU594">
            <v>169.59999999997672</v>
          </cell>
          <cell r="AV594">
            <v>231.83000000007451</v>
          </cell>
          <cell r="AW594">
            <v>0</v>
          </cell>
          <cell r="AX594">
            <v>0</v>
          </cell>
          <cell r="AY594">
            <v>108.06000000005588</v>
          </cell>
          <cell r="AZ594">
            <v>0</v>
          </cell>
          <cell r="BA594">
            <v>0</v>
          </cell>
          <cell r="BB594">
            <v>92.389999999897555</v>
          </cell>
          <cell r="BC594">
            <v>0</v>
          </cell>
          <cell r="BD594">
            <v>0</v>
          </cell>
          <cell r="BE594">
            <v>3742.2399999983609</v>
          </cell>
          <cell r="BF594">
            <v>65.899999999906868</v>
          </cell>
          <cell r="BG594">
            <v>704.19000000006054</v>
          </cell>
          <cell r="BH594">
            <v>580.90999999991618</v>
          </cell>
          <cell r="BI594">
            <v>365.12999999988824</v>
          </cell>
          <cell r="BJ594">
            <v>183.82999999995809</v>
          </cell>
          <cell r="BK594">
            <v>324.53999999992084</v>
          </cell>
          <cell r="BL594">
            <v>0</v>
          </cell>
          <cell r="BM594">
            <v>114.65999999991618</v>
          </cell>
          <cell r="BN594">
            <v>93.699999999953434</v>
          </cell>
          <cell r="BO594">
            <v>472.88999999989755</v>
          </cell>
          <cell r="BP594">
            <v>460.68999999994412</v>
          </cell>
          <cell r="BQ594">
            <v>375.79999999981374</v>
          </cell>
          <cell r="BR594">
            <v>4741.3199999947101</v>
          </cell>
          <cell r="BS594">
            <v>18.199999999953434</v>
          </cell>
          <cell r="BT594">
            <v>963.94999999995343</v>
          </cell>
          <cell r="BU594">
            <v>744.57999999995809</v>
          </cell>
          <cell r="BV594">
            <v>486.31999999994878</v>
          </cell>
          <cell r="BW594">
            <v>84.770000000018626</v>
          </cell>
          <cell r="BX594">
            <v>362.80999999982305</v>
          </cell>
          <cell r="BY594">
            <v>0</v>
          </cell>
          <cell r="BZ594">
            <v>90.939999999827705</v>
          </cell>
          <cell r="CA594">
            <v>203.11999999999534</v>
          </cell>
          <cell r="CB594">
            <v>536.23999999987427</v>
          </cell>
          <cell r="CC594">
            <v>644.93999999994412</v>
          </cell>
          <cell r="CD594">
            <v>605.45000000018626</v>
          </cell>
          <cell r="CE594">
            <v>4431.730000000447</v>
          </cell>
          <cell r="CF594">
            <v>84.25</v>
          </cell>
          <cell r="CG594">
            <v>858.34999999997672</v>
          </cell>
          <cell r="CH594">
            <v>828.03999999992084</v>
          </cell>
          <cell r="CI594">
            <v>425.25</v>
          </cell>
          <cell r="CJ594">
            <v>97.489999999990687</v>
          </cell>
          <cell r="CK594">
            <v>193.34000000008382</v>
          </cell>
          <cell r="CL594">
            <v>63.639999999897555</v>
          </cell>
          <cell r="CM594">
            <v>57.099999999976717</v>
          </cell>
          <cell r="CN594">
            <v>128.37000000011176</v>
          </cell>
          <cell r="CO594">
            <v>539.26000000000931</v>
          </cell>
          <cell r="CP594">
            <v>327.58000000007451</v>
          </cell>
          <cell r="CQ594">
            <v>829.06000000005588</v>
          </cell>
          <cell r="CR594">
            <v>3949.4600000008941</v>
          </cell>
          <cell r="CS594">
            <v>50.700000000186265</v>
          </cell>
          <cell r="CT594">
            <v>512.77000000013504</v>
          </cell>
          <cell r="CU594">
            <v>673.11000000010245</v>
          </cell>
          <cell r="CV594">
            <v>448.68000000005122</v>
          </cell>
          <cell r="CW594">
            <v>22.849999999976717</v>
          </cell>
          <cell r="CX594">
            <v>263.5</v>
          </cell>
          <cell r="CY594">
            <v>149.33999999985099</v>
          </cell>
          <cell r="CZ594">
            <v>61.239999999990687</v>
          </cell>
          <cell r="DA594">
            <v>115.34000000008382</v>
          </cell>
          <cell r="DB594">
            <v>581.98999999987427</v>
          </cell>
          <cell r="DC594">
            <v>459.3000000002794</v>
          </cell>
          <cell r="DD594">
            <v>610.63999999989755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-82.559999999997672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-33.970000000030268</v>
          </cell>
          <cell r="P595">
            <v>0</v>
          </cell>
          <cell r="Q595">
            <v>0</v>
          </cell>
          <cell r="R595">
            <v>129.07999999914318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52.419999999983702</v>
          </cell>
          <cell r="Y595">
            <v>0</v>
          </cell>
          <cell r="Z595">
            <v>0</v>
          </cell>
          <cell r="AA595">
            <v>0</v>
          </cell>
          <cell r="AB595">
            <v>76.659999999974389</v>
          </cell>
          <cell r="AC595">
            <v>0</v>
          </cell>
          <cell r="AD595">
            <v>0</v>
          </cell>
          <cell r="AE595">
            <v>271.41999999992549</v>
          </cell>
          <cell r="AF595">
            <v>0</v>
          </cell>
          <cell r="AG595">
            <v>0</v>
          </cell>
          <cell r="AH595">
            <v>82.349999999976717</v>
          </cell>
          <cell r="AI595">
            <v>0</v>
          </cell>
          <cell r="AJ595">
            <v>0</v>
          </cell>
          <cell r="AK595">
            <v>65.300000000046566</v>
          </cell>
          <cell r="AL595">
            <v>64.310000000055879</v>
          </cell>
          <cell r="AM595">
            <v>0</v>
          </cell>
          <cell r="AN595">
            <v>0</v>
          </cell>
          <cell r="AO595">
            <v>0</v>
          </cell>
          <cell r="AP595">
            <v>59.460000000079162</v>
          </cell>
          <cell r="AQ595">
            <v>0</v>
          </cell>
          <cell r="AR595">
            <v>309.67999999877065</v>
          </cell>
          <cell r="AS595">
            <v>0</v>
          </cell>
          <cell r="AT595">
            <v>0</v>
          </cell>
          <cell r="AU595">
            <v>158.28000000002794</v>
          </cell>
          <cell r="AV595">
            <v>0</v>
          </cell>
          <cell r="AW595">
            <v>0</v>
          </cell>
          <cell r="AX595">
            <v>0</v>
          </cell>
          <cell r="AY595">
            <v>62.5</v>
          </cell>
          <cell r="AZ595">
            <v>0</v>
          </cell>
          <cell r="BA595">
            <v>0</v>
          </cell>
          <cell r="BB595">
            <v>88.899999999965075</v>
          </cell>
          <cell r="BC595">
            <v>0</v>
          </cell>
          <cell r="BD595">
            <v>0</v>
          </cell>
          <cell r="BE595">
            <v>764.12999999988824</v>
          </cell>
          <cell r="BF595">
            <v>15</v>
          </cell>
          <cell r="BG595">
            <v>187.5</v>
          </cell>
          <cell r="BH595">
            <v>12.28000000002794</v>
          </cell>
          <cell r="BI595">
            <v>76.670000000012806</v>
          </cell>
          <cell r="BJ595">
            <v>247.46000000007916</v>
          </cell>
          <cell r="BK595">
            <v>45.5</v>
          </cell>
          <cell r="BL595">
            <v>-10.25</v>
          </cell>
          <cell r="BM595">
            <v>0</v>
          </cell>
          <cell r="BN595">
            <v>49.369999999995343</v>
          </cell>
          <cell r="BO595">
            <v>92.400000000023283</v>
          </cell>
          <cell r="BP595">
            <v>48.199999999953434</v>
          </cell>
          <cell r="BQ595">
            <v>0</v>
          </cell>
          <cell r="BR595">
            <v>521.28000000026077</v>
          </cell>
          <cell r="BS595">
            <v>-4.1999999999534339</v>
          </cell>
          <cell r="BT595">
            <v>216.31000000005588</v>
          </cell>
          <cell r="BU595">
            <v>-31.089999999967404</v>
          </cell>
          <cell r="BV595">
            <v>0</v>
          </cell>
          <cell r="BW595">
            <v>201.23999999999069</v>
          </cell>
          <cell r="BX595">
            <v>0</v>
          </cell>
          <cell r="BY595">
            <v>0</v>
          </cell>
          <cell r="BZ595">
            <v>-12.239999999990687</v>
          </cell>
          <cell r="CA595">
            <v>68.659999999974389</v>
          </cell>
          <cell r="CB595">
            <v>38.599999999976717</v>
          </cell>
          <cell r="CC595">
            <v>87.699999999953434</v>
          </cell>
          <cell r="CD595">
            <v>-43.699999999953434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-50.459999999991851</v>
          </cell>
          <cell r="I597">
            <v>-20.799999999988358</v>
          </cell>
          <cell r="J597">
            <v>0</v>
          </cell>
          <cell r="K597">
            <v>-63.080000000074506</v>
          </cell>
          <cell r="L597">
            <v>-78.5</v>
          </cell>
          <cell r="M597">
            <v>-52.720000000030268</v>
          </cell>
          <cell r="N597">
            <v>-9.1500000000232831</v>
          </cell>
          <cell r="O597">
            <v>0</v>
          </cell>
          <cell r="P597">
            <v>0</v>
          </cell>
          <cell r="Q597">
            <v>0</v>
          </cell>
          <cell r="R597">
            <v>-26.981000000145286</v>
          </cell>
          <cell r="S597">
            <v>0</v>
          </cell>
          <cell r="T597">
            <v>10.020000000018626</v>
          </cell>
          <cell r="U597">
            <v>17.779999999998836</v>
          </cell>
          <cell r="V597">
            <v>15.919999999983702</v>
          </cell>
          <cell r="W597">
            <v>-17.710999999952037</v>
          </cell>
          <cell r="X597">
            <v>-106.85000000003492</v>
          </cell>
          <cell r="Y597">
            <v>34.010000000009313</v>
          </cell>
          <cell r="Z597">
            <v>-27.330000000016298</v>
          </cell>
          <cell r="AA597">
            <v>58.820000000065193</v>
          </cell>
          <cell r="AB597">
            <v>0</v>
          </cell>
          <cell r="AC597">
            <v>0</v>
          </cell>
          <cell r="AD597">
            <v>-11.64000000001397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-2543.3000000007451</v>
          </cell>
          <cell r="G598">
            <v>-1608.9999999990687</v>
          </cell>
          <cell r="H598">
            <v>-2834.7999999998137</v>
          </cell>
          <cell r="I598">
            <v>-2264.5999999996275</v>
          </cell>
          <cell r="J598">
            <v>-4303.0999999996275</v>
          </cell>
          <cell r="K598">
            <v>-2508.4000000003725</v>
          </cell>
          <cell r="L598">
            <v>-728.79999999981374</v>
          </cell>
          <cell r="M598">
            <v>-1016.7000000011176</v>
          </cell>
          <cell r="N598">
            <v>-2465</v>
          </cell>
          <cell r="O598">
            <v>-3848.7000000001863</v>
          </cell>
          <cell r="P598">
            <v>-2520.2999999998137</v>
          </cell>
          <cell r="Q598">
            <v>-2157.4999999990687</v>
          </cell>
          <cell r="R598">
            <v>7897.2000000029802</v>
          </cell>
          <cell r="S598">
            <v>347.19999999925494</v>
          </cell>
          <cell r="T598">
            <v>771.40000000037253</v>
          </cell>
          <cell r="U598">
            <v>1069.0999999996275</v>
          </cell>
          <cell r="V598">
            <v>1111.5</v>
          </cell>
          <cell r="W598">
            <v>-472.49999999906868</v>
          </cell>
          <cell r="X598">
            <v>1570.5999999996275</v>
          </cell>
          <cell r="Y598">
            <v>248.80000000074506</v>
          </cell>
          <cell r="Z598">
            <v>331.39999999944121</v>
          </cell>
          <cell r="AA598">
            <v>1273.7000000001863</v>
          </cell>
          <cell r="AB598">
            <v>535.09999999962747</v>
          </cell>
          <cell r="AC598">
            <v>785.39999999944121</v>
          </cell>
          <cell r="AD598">
            <v>325.49999999906868</v>
          </cell>
          <cell r="AE598">
            <v>9352</v>
          </cell>
          <cell r="AF598">
            <v>813.09999999962747</v>
          </cell>
          <cell r="AG598">
            <v>1307.6000000005588</v>
          </cell>
          <cell r="AH598">
            <v>793.20000000018626</v>
          </cell>
          <cell r="AI598">
            <v>431.29999999981374</v>
          </cell>
          <cell r="AJ598">
            <v>1271</v>
          </cell>
          <cell r="AK598">
            <v>1647.7999999998137</v>
          </cell>
          <cell r="AL598">
            <v>668.50000000093132</v>
          </cell>
          <cell r="AM598">
            <v>168.60000000055879</v>
          </cell>
          <cell r="AN598">
            <v>590.10000000055879</v>
          </cell>
          <cell r="AO598">
            <v>889.70000000018626</v>
          </cell>
          <cell r="AP598">
            <v>749.29999999981374</v>
          </cell>
          <cell r="AQ598">
            <v>21.799999999813735</v>
          </cell>
          <cell r="AR598">
            <v>10505.70000000298</v>
          </cell>
          <cell r="AS598">
            <v>785.30000000074506</v>
          </cell>
          <cell r="AT598">
            <v>977.90000000037253</v>
          </cell>
          <cell r="AU598">
            <v>916.10000000149012</v>
          </cell>
          <cell r="AV598">
            <v>847.79999999981374</v>
          </cell>
          <cell r="AW598">
            <v>1379.1000000005588</v>
          </cell>
          <cell r="AX598">
            <v>1713.6000000005588</v>
          </cell>
          <cell r="AY598">
            <v>419.49999999906868</v>
          </cell>
          <cell r="AZ598">
            <v>228</v>
          </cell>
          <cell r="BA598">
            <v>569.09999999869615</v>
          </cell>
          <cell r="BB598">
            <v>1358.6000000005588</v>
          </cell>
          <cell r="BC598">
            <v>935.49999999906868</v>
          </cell>
          <cell r="BD598">
            <v>375.20000000018626</v>
          </cell>
          <cell r="BE598">
            <v>8506.6000000089407</v>
          </cell>
          <cell r="BF598">
            <v>507.70000000111759</v>
          </cell>
          <cell r="BG598">
            <v>1572.9000000003725</v>
          </cell>
          <cell r="BH598">
            <v>984.70000000111759</v>
          </cell>
          <cell r="BI598">
            <v>494.89999999850988</v>
          </cell>
          <cell r="BJ598">
            <v>735.70000000018626</v>
          </cell>
          <cell r="BK598">
            <v>1294.8999999994412</v>
          </cell>
          <cell r="BL598">
            <v>531.40000000037253</v>
          </cell>
          <cell r="BM598">
            <v>194.89999999944121</v>
          </cell>
          <cell r="BN598">
            <v>898.59999999869615</v>
          </cell>
          <cell r="BO598">
            <v>347.79999999981374</v>
          </cell>
          <cell r="BP598">
            <v>610.60000000055879</v>
          </cell>
          <cell r="BQ598">
            <v>332.5</v>
          </cell>
          <cell r="BR598">
            <v>7416.1999999731779</v>
          </cell>
          <cell r="BS598">
            <v>739.90000000037253</v>
          </cell>
          <cell r="BT598">
            <v>1450.2000000001863</v>
          </cell>
          <cell r="BU598">
            <v>632.5</v>
          </cell>
          <cell r="BV598">
            <v>585.70000000018626</v>
          </cell>
          <cell r="BW598">
            <v>59.700000000186265</v>
          </cell>
          <cell r="BX598">
            <v>1566</v>
          </cell>
          <cell r="BY598">
            <v>198</v>
          </cell>
          <cell r="BZ598">
            <v>338.90000000037253</v>
          </cell>
          <cell r="CA598">
            <v>1259.8000000007451</v>
          </cell>
          <cell r="CB598">
            <v>-419.70000000018626</v>
          </cell>
          <cell r="CC598">
            <v>522.79999999888241</v>
          </cell>
          <cell r="CD598">
            <v>482.40000000037253</v>
          </cell>
          <cell r="CE598">
            <v>9196.7999999970198</v>
          </cell>
          <cell r="CF598">
            <v>728.00000000093132</v>
          </cell>
          <cell r="CG598">
            <v>1124.4999999990687</v>
          </cell>
          <cell r="CH598">
            <v>475</v>
          </cell>
          <cell r="CI598">
            <v>712.70000000018626</v>
          </cell>
          <cell r="CJ598">
            <v>516.80000000074506</v>
          </cell>
          <cell r="CK598">
            <v>2139.8999999994412</v>
          </cell>
          <cell r="CL598">
            <v>276.40000000037253</v>
          </cell>
          <cell r="CM598">
            <v>812.79999999981374</v>
          </cell>
          <cell r="CN598">
            <v>1325.7000000001863</v>
          </cell>
          <cell r="CO598">
            <v>279.09999999962747</v>
          </cell>
          <cell r="CP598">
            <v>556.39999999944121</v>
          </cell>
          <cell r="CQ598">
            <v>249.5</v>
          </cell>
          <cell r="CR598">
            <v>7991.2000000029802</v>
          </cell>
          <cell r="CS598">
            <v>952.19999999925494</v>
          </cell>
          <cell r="CT598">
            <v>1361.5999999996275</v>
          </cell>
          <cell r="CU598">
            <v>476.40000000037253</v>
          </cell>
          <cell r="CV598">
            <v>487.5</v>
          </cell>
          <cell r="CW598">
            <v>631.69999999925494</v>
          </cell>
          <cell r="CX598">
            <v>1475.7999999998137</v>
          </cell>
          <cell r="CY598">
            <v>280.70000000111759</v>
          </cell>
          <cell r="CZ598">
            <v>915.50000000093132</v>
          </cell>
          <cell r="DA598">
            <v>1535.4000000003725</v>
          </cell>
          <cell r="DB598">
            <v>-142.39999999944121</v>
          </cell>
          <cell r="DC598">
            <v>34.400000000372529</v>
          </cell>
          <cell r="DD598">
            <v>-17.600000000558794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-382.29999999981374</v>
          </cell>
          <cell r="G599">
            <v>-1091.7000000001863</v>
          </cell>
          <cell r="H599">
            <v>-1557.5</v>
          </cell>
          <cell r="I599">
            <v>-1435.0999999996275</v>
          </cell>
          <cell r="J599">
            <v>-4886.1999999992549</v>
          </cell>
          <cell r="K599">
            <v>-1794.7999999998137</v>
          </cell>
          <cell r="L599">
            <v>-585.5</v>
          </cell>
          <cell r="M599">
            <v>-309.5</v>
          </cell>
          <cell r="N599">
            <v>-432.89999999944121</v>
          </cell>
          <cell r="O599">
            <v>-3212</v>
          </cell>
          <cell r="P599">
            <v>-768.90000000037253</v>
          </cell>
          <cell r="Q599">
            <v>-1221.2000000001863</v>
          </cell>
          <cell r="R599">
            <v>7766.0999999940395</v>
          </cell>
          <cell r="S599">
            <v>732.19999999925494</v>
          </cell>
          <cell r="T599">
            <v>1318.7999999998137</v>
          </cell>
          <cell r="U599">
            <v>1159.4000000003725</v>
          </cell>
          <cell r="V599">
            <v>893.40000000037253</v>
          </cell>
          <cell r="W599">
            <v>1141.3000000002794</v>
          </cell>
          <cell r="X599">
            <v>1346.1000000005588</v>
          </cell>
          <cell r="Y599">
            <v>-257.39999999944121</v>
          </cell>
          <cell r="Z599">
            <v>432.29999999981374</v>
          </cell>
          <cell r="AA599">
            <v>339.00000000093132</v>
          </cell>
          <cell r="AB599">
            <v>158.5</v>
          </cell>
          <cell r="AC599">
            <v>341.89999999944121</v>
          </cell>
          <cell r="AD599">
            <v>160.59999999962747</v>
          </cell>
          <cell r="AE599">
            <v>8069.8999999910593</v>
          </cell>
          <cell r="AF599">
            <v>588.20000000018626</v>
          </cell>
          <cell r="AG599">
            <v>1206</v>
          </cell>
          <cell r="AH599">
            <v>1027.0999999996275</v>
          </cell>
          <cell r="AI599">
            <v>786</v>
          </cell>
          <cell r="AJ599">
            <v>1048.7999999998137</v>
          </cell>
          <cell r="AK599">
            <v>684.70000000018626</v>
          </cell>
          <cell r="AL599">
            <v>227.5</v>
          </cell>
          <cell r="AM599">
            <v>203.5</v>
          </cell>
          <cell r="AN599">
            <v>604.89999999850988</v>
          </cell>
          <cell r="AO599">
            <v>211.20000000018626</v>
          </cell>
          <cell r="AP599">
            <v>977</v>
          </cell>
          <cell r="AQ599">
            <v>505</v>
          </cell>
          <cell r="AR599">
            <v>8563.2000000178814</v>
          </cell>
          <cell r="AS599">
            <v>602</v>
          </cell>
          <cell r="AT599">
            <v>893.20000000018626</v>
          </cell>
          <cell r="AU599">
            <v>1012.7999999998137</v>
          </cell>
          <cell r="AV599">
            <v>1381.9000000003725</v>
          </cell>
          <cell r="AW599">
            <v>978.89999999944121</v>
          </cell>
          <cell r="AX599">
            <v>1207.5999999996275</v>
          </cell>
          <cell r="AY599">
            <v>131.40000000037253</v>
          </cell>
          <cell r="AZ599">
            <v>208.20000000018626</v>
          </cell>
          <cell r="BA599">
            <v>401.89999999944121</v>
          </cell>
          <cell r="BB599">
            <v>652.59999999962747</v>
          </cell>
          <cell r="BC599">
            <v>671.20000000018626</v>
          </cell>
          <cell r="BD599">
            <v>421.5</v>
          </cell>
          <cell r="BE599">
            <v>5530.5000000074506</v>
          </cell>
          <cell r="BF599">
            <v>1012.7000000001863</v>
          </cell>
          <cell r="BG599">
            <v>648</v>
          </cell>
          <cell r="BH599">
            <v>482.79999999981374</v>
          </cell>
          <cell r="BI599">
            <v>137.29999999981374</v>
          </cell>
          <cell r="BJ599">
            <v>355.8000000002794</v>
          </cell>
          <cell r="BK599">
            <v>784.10000000055879</v>
          </cell>
          <cell r="BL599">
            <v>-134.40000000037253</v>
          </cell>
          <cell r="BM599">
            <v>498.59999999962747</v>
          </cell>
          <cell r="BN599">
            <v>880.70000000018626</v>
          </cell>
          <cell r="BO599">
            <v>282.70000000018626</v>
          </cell>
          <cell r="BP599">
            <v>-62.5</v>
          </cell>
          <cell r="BQ599">
            <v>644.70000000018626</v>
          </cell>
          <cell r="BR599">
            <v>6119.4999999925494</v>
          </cell>
          <cell r="BS599">
            <v>1087</v>
          </cell>
          <cell r="BT599">
            <v>1172.6000000005588</v>
          </cell>
          <cell r="BU599">
            <v>937.20000000018626</v>
          </cell>
          <cell r="BV599">
            <v>237.90000000037253</v>
          </cell>
          <cell r="BW599">
            <v>-529.89999999990687</v>
          </cell>
          <cell r="BX599">
            <v>967.20000000018626</v>
          </cell>
          <cell r="BY599">
            <v>5</v>
          </cell>
          <cell r="BZ599">
            <v>368.29999999981374</v>
          </cell>
          <cell r="CA599">
            <v>868.1999999997206</v>
          </cell>
          <cell r="CB599">
            <v>101.29999999888241</v>
          </cell>
          <cell r="CC599">
            <v>472.79999999981374</v>
          </cell>
          <cell r="CD599">
            <v>431.89999999944121</v>
          </cell>
          <cell r="CE599">
            <v>8053.6000000089407</v>
          </cell>
          <cell r="CF599">
            <v>977.79999999981374</v>
          </cell>
          <cell r="CG599">
            <v>1119.7999999998137</v>
          </cell>
          <cell r="CH599">
            <v>1028.2000000001863</v>
          </cell>
          <cell r="CI599">
            <v>465.29999999888241</v>
          </cell>
          <cell r="CJ599">
            <v>370.70000000018626</v>
          </cell>
          <cell r="CK599">
            <v>1258.4000000003725</v>
          </cell>
          <cell r="CL599">
            <v>-47.799999999813735</v>
          </cell>
          <cell r="CM599">
            <v>461.29999999981374</v>
          </cell>
          <cell r="CN599">
            <v>880.50000000046566</v>
          </cell>
          <cell r="CO599">
            <v>25.800000000745058</v>
          </cell>
          <cell r="CP599">
            <v>986</v>
          </cell>
          <cell r="CQ599">
            <v>527.59999999962747</v>
          </cell>
          <cell r="CR599">
            <v>6811.0999999940395</v>
          </cell>
          <cell r="CS599">
            <v>825.40000000037253</v>
          </cell>
          <cell r="CT599">
            <v>1333.7000000001863</v>
          </cell>
          <cell r="CU599">
            <v>588</v>
          </cell>
          <cell r="CV599">
            <v>402.30000000074506</v>
          </cell>
          <cell r="CW599">
            <v>811.8000000002794</v>
          </cell>
          <cell r="CX599">
            <v>1262.8999999994412</v>
          </cell>
          <cell r="CY599">
            <v>109.70000000018626</v>
          </cell>
          <cell r="CZ599">
            <v>455.79999999981374</v>
          </cell>
          <cell r="DA599">
            <v>547.80000000074506</v>
          </cell>
          <cell r="DB599">
            <v>-183</v>
          </cell>
          <cell r="DC599">
            <v>65.899999999441206</v>
          </cell>
          <cell r="DD599">
            <v>590.79999999981374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-5083</v>
          </cell>
          <cell r="G600">
            <v>-4718.7000000001863</v>
          </cell>
          <cell r="H600">
            <v>-2846</v>
          </cell>
          <cell r="I600">
            <v>-3591.3999999994412</v>
          </cell>
          <cell r="J600">
            <v>-1407.8500000005588</v>
          </cell>
          <cell r="K600">
            <v>-6406.7000000011176</v>
          </cell>
          <cell r="L600">
            <v>-3184.2999999988824</v>
          </cell>
          <cell r="M600">
            <v>-3498.7999999998137</v>
          </cell>
          <cell r="N600">
            <v>-4542.3599999998696</v>
          </cell>
          <cell r="O600">
            <v>-4611.0099999997765</v>
          </cell>
          <cell r="P600">
            <v>-5075.9000000003725</v>
          </cell>
          <cell r="Q600">
            <v>-4670.3999999994412</v>
          </cell>
          <cell r="R600">
            <v>3341.4200000017881</v>
          </cell>
          <cell r="S600">
            <v>255.5</v>
          </cell>
          <cell r="T600">
            <v>1184.7999999988824</v>
          </cell>
          <cell r="U600">
            <v>1360.6000000005588</v>
          </cell>
          <cell r="V600">
            <v>807.40000000037253</v>
          </cell>
          <cell r="W600">
            <v>54.34000000031665</v>
          </cell>
          <cell r="X600">
            <v>616.5</v>
          </cell>
          <cell r="Y600">
            <v>77.700000000186265</v>
          </cell>
          <cell r="Z600">
            <v>582</v>
          </cell>
          <cell r="AA600">
            <v>-1158.160000000149</v>
          </cell>
          <cell r="AB600">
            <v>-208.96000000042841</v>
          </cell>
          <cell r="AC600">
            <v>-203.09999999962747</v>
          </cell>
          <cell r="AD600">
            <v>-27.200000000186265</v>
          </cell>
          <cell r="AE600">
            <v>2854.2000000178814</v>
          </cell>
          <cell r="AF600">
            <v>-138.79999999981374</v>
          </cell>
          <cell r="AG600">
            <v>1522.3999999994412</v>
          </cell>
          <cell r="AH600">
            <v>1235.7999999998137</v>
          </cell>
          <cell r="AI600">
            <v>1178.1999999992549</v>
          </cell>
          <cell r="AJ600">
            <v>-135.5</v>
          </cell>
          <cell r="AK600">
            <v>825.20000000018626</v>
          </cell>
          <cell r="AL600">
            <v>-425.79999999981374</v>
          </cell>
          <cell r="AM600">
            <v>619.40000000037253</v>
          </cell>
          <cell r="AN600">
            <v>-754.9499999997206</v>
          </cell>
          <cell r="AO600">
            <v>-1003.9500000001863</v>
          </cell>
          <cell r="AP600">
            <v>93.799999999813735</v>
          </cell>
          <cell r="AQ600">
            <v>-161.60000000055879</v>
          </cell>
          <cell r="AR600">
            <v>3996.859999999404</v>
          </cell>
          <cell r="AS600">
            <v>-30.5</v>
          </cell>
          <cell r="AT600">
            <v>1537</v>
          </cell>
          <cell r="AU600">
            <v>1164.2000000001863</v>
          </cell>
          <cell r="AV600">
            <v>1064.3000000007451</v>
          </cell>
          <cell r="AW600">
            <v>273.43999999994412</v>
          </cell>
          <cell r="AX600">
            <v>1052.2000000001863</v>
          </cell>
          <cell r="AY600">
            <v>-301.69999999925494</v>
          </cell>
          <cell r="AZ600">
            <v>133.09999999962747</v>
          </cell>
          <cell r="BA600">
            <v>-270.47999999951571</v>
          </cell>
          <cell r="BB600">
            <v>-721.60000000009313</v>
          </cell>
          <cell r="BC600">
            <v>-295.79999999888241</v>
          </cell>
          <cell r="BD600">
            <v>392.70000000018626</v>
          </cell>
          <cell r="BE600">
            <v>158.74000000208616</v>
          </cell>
          <cell r="BF600">
            <v>-294.3000000002794</v>
          </cell>
          <cell r="BG600">
            <v>984.5</v>
          </cell>
          <cell r="BH600">
            <v>-137</v>
          </cell>
          <cell r="BI600">
            <v>203.09999999962747</v>
          </cell>
          <cell r="BJ600">
            <v>-136.5</v>
          </cell>
          <cell r="BK600">
            <v>659.29999999981374</v>
          </cell>
          <cell r="BL600">
            <v>-124.79999999888241</v>
          </cell>
          <cell r="BM600">
            <v>563.29999999981374</v>
          </cell>
          <cell r="BN600">
            <v>-395</v>
          </cell>
          <cell r="BO600">
            <v>-604.95999999996275</v>
          </cell>
          <cell r="BP600">
            <v>-449.5</v>
          </cell>
          <cell r="BQ600">
            <v>-109.39999999944121</v>
          </cell>
          <cell r="BR600">
            <v>22.03999999910593</v>
          </cell>
          <cell r="BS600">
            <v>-42.399999999906868</v>
          </cell>
          <cell r="BT600">
            <v>654.59999999962747</v>
          </cell>
          <cell r="BU600">
            <v>-152.6999999997206</v>
          </cell>
          <cell r="BV600">
            <v>222.10000000009313</v>
          </cell>
          <cell r="BW600">
            <v>-68.100000000093132</v>
          </cell>
          <cell r="BX600">
            <v>640.60000000009313</v>
          </cell>
          <cell r="BY600">
            <v>192.50000000093132</v>
          </cell>
          <cell r="BZ600">
            <v>338.1999999997206</v>
          </cell>
          <cell r="CA600">
            <v>-365.16000000014901</v>
          </cell>
          <cell r="CB600">
            <v>-748.79999999981374</v>
          </cell>
          <cell r="CC600">
            <v>-775.40000000037253</v>
          </cell>
          <cell r="CD600">
            <v>126.60000000009313</v>
          </cell>
          <cell r="CE600">
            <v>112.10000000149012</v>
          </cell>
          <cell r="CF600">
            <v>-233.3000000002794</v>
          </cell>
          <cell r="CG600">
            <v>916.39999999944121</v>
          </cell>
          <cell r="CH600">
            <v>-98.799999999813735</v>
          </cell>
          <cell r="CI600">
            <v>398.1999999997206</v>
          </cell>
          <cell r="CJ600">
            <v>-426.6999999997206</v>
          </cell>
          <cell r="CK600">
            <v>191</v>
          </cell>
          <cell r="CL600">
            <v>205.30000000074506</v>
          </cell>
          <cell r="CM600">
            <v>406.5</v>
          </cell>
          <cell r="CN600">
            <v>-158.29999999981374</v>
          </cell>
          <cell r="CO600">
            <v>-499.79999999981374</v>
          </cell>
          <cell r="CP600">
            <v>-772.10000000009313</v>
          </cell>
          <cell r="CQ600">
            <v>183.6999999997206</v>
          </cell>
          <cell r="CR600">
            <v>317.05999999493361</v>
          </cell>
          <cell r="CS600">
            <v>-112.29999999888241</v>
          </cell>
          <cell r="CT600">
            <v>206.60000000009313</v>
          </cell>
          <cell r="CU600">
            <v>-99.599999999627471</v>
          </cell>
          <cell r="CV600">
            <v>287.3000000002794</v>
          </cell>
          <cell r="CW600">
            <v>-262.09999999962747</v>
          </cell>
          <cell r="CX600">
            <v>256.79999999981374</v>
          </cell>
          <cell r="CY600">
            <v>452.19999999925494</v>
          </cell>
          <cell r="CZ600">
            <v>359.10000000009313</v>
          </cell>
          <cell r="DA600">
            <v>-167.1999999997206</v>
          </cell>
          <cell r="DB600">
            <v>-259.14000000013039</v>
          </cell>
          <cell r="DC600">
            <v>-131.60000000009313</v>
          </cell>
          <cell r="DD600">
            <v>-213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-1291.9599999999627</v>
          </cell>
          <cell r="G601">
            <v>-965.60000000009313</v>
          </cell>
          <cell r="H601">
            <v>-1862.6299999998882</v>
          </cell>
          <cell r="I601">
            <v>-727.57000000006519</v>
          </cell>
          <cell r="J601">
            <v>-469.98999999999069</v>
          </cell>
          <cell r="K601">
            <v>-2187.5</v>
          </cell>
          <cell r="L601">
            <v>-899.19999999995343</v>
          </cell>
          <cell r="M601">
            <v>-1528.6000000000931</v>
          </cell>
          <cell r="N601">
            <v>-1584.1899999999441</v>
          </cell>
          <cell r="O601">
            <v>-1245.7399999999907</v>
          </cell>
          <cell r="P601">
            <v>-1561.5600000000559</v>
          </cell>
          <cell r="Q601">
            <v>-2470.8500000000931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-62.599999999860302</v>
          </cell>
          <cell r="I602">
            <v>-131.5999999998603</v>
          </cell>
          <cell r="J602">
            <v>-113.20000000018626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-134.70000000018626</v>
          </cell>
          <cell r="P602">
            <v>0</v>
          </cell>
          <cell r="Q602">
            <v>0</v>
          </cell>
          <cell r="R602">
            <v>751.30000000074506</v>
          </cell>
          <cell r="S602">
            <v>0</v>
          </cell>
          <cell r="T602">
            <v>0</v>
          </cell>
          <cell r="U602">
            <v>-15.300000000046566</v>
          </cell>
          <cell r="V602">
            <v>142.80000000004657</v>
          </cell>
          <cell r="W602">
            <v>623.79999999981374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1173.6999999992549</v>
          </cell>
          <cell r="AF602">
            <v>0</v>
          </cell>
          <cell r="AG602">
            <v>152.5</v>
          </cell>
          <cell r="AH602">
            <v>59.300000000046566</v>
          </cell>
          <cell r="AI602">
            <v>199.5999999998603</v>
          </cell>
          <cell r="AJ602">
            <v>537.29999999981374</v>
          </cell>
          <cell r="AK602">
            <v>223</v>
          </cell>
          <cell r="AL602">
            <v>0</v>
          </cell>
          <cell r="AM602">
            <v>0</v>
          </cell>
          <cell r="AN602">
            <v>0</v>
          </cell>
          <cell r="AO602">
            <v>2</v>
          </cell>
          <cell r="AP602">
            <v>0</v>
          </cell>
          <cell r="AQ602">
            <v>0</v>
          </cell>
          <cell r="AR602">
            <v>1005.2999999970198</v>
          </cell>
          <cell r="AS602">
            <v>0</v>
          </cell>
          <cell r="AT602">
            <v>68.5</v>
          </cell>
          <cell r="AU602">
            <v>97.599999999860302</v>
          </cell>
          <cell r="AV602">
            <v>188</v>
          </cell>
          <cell r="AW602">
            <v>386.79999999981374</v>
          </cell>
          <cell r="AX602">
            <v>219.5</v>
          </cell>
          <cell r="AY602">
            <v>0</v>
          </cell>
          <cell r="AZ602">
            <v>0</v>
          </cell>
          <cell r="BA602">
            <v>44.899999999906868</v>
          </cell>
          <cell r="BB602">
            <v>0</v>
          </cell>
          <cell r="BC602">
            <v>0</v>
          </cell>
          <cell r="BD602">
            <v>0</v>
          </cell>
          <cell r="BE602">
            <v>2083.5999999977648</v>
          </cell>
          <cell r="BF602">
            <v>128.79999999981374</v>
          </cell>
          <cell r="BG602">
            <v>327.19999999995343</v>
          </cell>
          <cell r="BH602">
            <v>118.60000000009313</v>
          </cell>
          <cell r="BI602">
            <v>235.79999999981374</v>
          </cell>
          <cell r="BJ602">
            <v>390.10000000009313</v>
          </cell>
          <cell r="BK602">
            <v>304.20000000018626</v>
          </cell>
          <cell r="BL602">
            <v>0</v>
          </cell>
          <cell r="BM602">
            <v>70.400000000372529</v>
          </cell>
          <cell r="BN602">
            <v>213.19999999995343</v>
          </cell>
          <cell r="BO602">
            <v>87</v>
          </cell>
          <cell r="BP602">
            <v>176.10000000009313</v>
          </cell>
          <cell r="BQ602">
            <v>32.199999999953434</v>
          </cell>
          <cell r="BR602">
            <v>2152.3999999947846</v>
          </cell>
          <cell r="BS602">
            <v>172.20000000018626</v>
          </cell>
          <cell r="BT602">
            <v>356.4000000001397</v>
          </cell>
          <cell r="BU602">
            <v>76.099999999860302</v>
          </cell>
          <cell r="BV602">
            <v>229.5999999998603</v>
          </cell>
          <cell r="BW602">
            <v>508.9000000001397</v>
          </cell>
          <cell r="BX602">
            <v>352</v>
          </cell>
          <cell r="BY602">
            <v>0</v>
          </cell>
          <cell r="BZ602">
            <v>86.400000000372529</v>
          </cell>
          <cell r="CA602">
            <v>192.30000000004657</v>
          </cell>
          <cell r="CB602">
            <v>141.70000000018626</v>
          </cell>
          <cell r="CC602">
            <v>23</v>
          </cell>
          <cell r="CD602">
            <v>13.799999999813735</v>
          </cell>
          <cell r="CE602">
            <v>3256.5000000037253</v>
          </cell>
          <cell r="CF602">
            <v>335.40000000037253</v>
          </cell>
          <cell r="CG602">
            <v>333.39999999990687</v>
          </cell>
          <cell r="CH602">
            <v>380.5999999998603</v>
          </cell>
          <cell r="CI602">
            <v>362</v>
          </cell>
          <cell r="CJ602">
            <v>573.30000000004657</v>
          </cell>
          <cell r="CK602">
            <v>341</v>
          </cell>
          <cell r="CL602">
            <v>0</v>
          </cell>
          <cell r="CM602">
            <v>94</v>
          </cell>
          <cell r="CN602">
            <v>351.60000000009313</v>
          </cell>
          <cell r="CO602">
            <v>128.70000000018626</v>
          </cell>
          <cell r="CP602">
            <v>220.30000000004657</v>
          </cell>
          <cell r="CQ602">
            <v>136.20000000018626</v>
          </cell>
          <cell r="CR602">
            <v>2423</v>
          </cell>
          <cell r="CS602">
            <v>41</v>
          </cell>
          <cell r="CT602">
            <v>123</v>
          </cell>
          <cell r="CU602">
            <v>106.70000000018626</v>
          </cell>
          <cell r="CV602">
            <v>343.39999999990687</v>
          </cell>
          <cell r="CW602">
            <v>626.29999999981374</v>
          </cell>
          <cell r="CX602">
            <v>241.9000000001397</v>
          </cell>
          <cell r="CY602">
            <v>130</v>
          </cell>
          <cell r="CZ602">
            <v>-28.400000000372529</v>
          </cell>
          <cell r="DA602">
            <v>95.800000000046566</v>
          </cell>
          <cell r="DB602">
            <v>304.20000000018626</v>
          </cell>
          <cell r="DC602">
            <v>229.59999999962747</v>
          </cell>
          <cell r="DD602">
            <v>209.5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-279.79999999981374</v>
          </cell>
          <cell r="J604">
            <v>0</v>
          </cell>
          <cell r="K604">
            <v>-547</v>
          </cell>
          <cell r="L604">
            <v>-202.10000000009313</v>
          </cell>
          <cell r="M604">
            <v>-661.70000000018626</v>
          </cell>
          <cell r="N604">
            <v>-199.79999999981374</v>
          </cell>
          <cell r="O604">
            <v>-709</v>
          </cell>
          <cell r="P604">
            <v>0</v>
          </cell>
          <cell r="Q604">
            <v>-22.060000000055879</v>
          </cell>
          <cell r="R604">
            <v>750.30000000074506</v>
          </cell>
          <cell r="S604">
            <v>0</v>
          </cell>
          <cell r="T604">
            <v>443.89999999990687</v>
          </cell>
          <cell r="U604">
            <v>0</v>
          </cell>
          <cell r="V604">
            <v>0</v>
          </cell>
          <cell r="W604">
            <v>0</v>
          </cell>
          <cell r="X604">
            <v>56</v>
          </cell>
          <cell r="Y604">
            <v>40.600000000093132</v>
          </cell>
          <cell r="Z604">
            <v>57</v>
          </cell>
          <cell r="AA604">
            <v>250.5</v>
          </cell>
          <cell r="AB604">
            <v>-97.700000000186265</v>
          </cell>
          <cell r="AC604">
            <v>0</v>
          </cell>
          <cell r="AD604">
            <v>0</v>
          </cell>
          <cell r="AE604">
            <v>1516.1999999992549</v>
          </cell>
          <cell r="AF604">
            <v>0</v>
          </cell>
          <cell r="AG604">
            <v>520.60000000009313</v>
          </cell>
          <cell r="AH604">
            <v>0</v>
          </cell>
          <cell r="AI604">
            <v>0</v>
          </cell>
          <cell r="AJ604">
            <v>0</v>
          </cell>
          <cell r="AK604">
            <v>559.70000000018626</v>
          </cell>
          <cell r="AL604">
            <v>-16</v>
          </cell>
          <cell r="AM604">
            <v>16.599999999627471</v>
          </cell>
          <cell r="AN604">
            <v>270.20000000018626</v>
          </cell>
          <cell r="AO604">
            <v>168.79999999981374</v>
          </cell>
          <cell r="AP604">
            <v>0</v>
          </cell>
          <cell r="AQ604">
            <v>-3.7000000001862645</v>
          </cell>
          <cell r="AR604">
            <v>1619.1999999992549</v>
          </cell>
          <cell r="AS604">
            <v>-48.400000000139698</v>
          </cell>
          <cell r="AT604">
            <v>409.5</v>
          </cell>
          <cell r="AU604">
            <v>342.10000000009313</v>
          </cell>
          <cell r="AV604">
            <v>92.100000000093132</v>
          </cell>
          <cell r="AW604">
            <v>0</v>
          </cell>
          <cell r="AX604">
            <v>382.5</v>
          </cell>
          <cell r="AY604">
            <v>-23</v>
          </cell>
          <cell r="AZ604">
            <v>152.70000000018626</v>
          </cell>
          <cell r="BA604">
            <v>272.5</v>
          </cell>
          <cell r="BB604">
            <v>42</v>
          </cell>
          <cell r="BC604">
            <v>0</v>
          </cell>
          <cell r="BD604">
            <v>-2.8000000000465661</v>
          </cell>
          <cell r="BE604">
            <v>606.29999999888241</v>
          </cell>
          <cell r="BF604">
            <v>0</v>
          </cell>
          <cell r="BG604">
            <v>30.199999999953434</v>
          </cell>
          <cell r="BH604">
            <v>0</v>
          </cell>
          <cell r="BI604">
            <v>0</v>
          </cell>
          <cell r="BJ604">
            <v>0</v>
          </cell>
          <cell r="BK604">
            <v>405.60000000009313</v>
          </cell>
          <cell r="BL604">
            <v>-28.799999999813735</v>
          </cell>
          <cell r="BM604">
            <v>197.29999999981374</v>
          </cell>
          <cell r="BN604">
            <v>242</v>
          </cell>
          <cell r="BO604">
            <v>-138.5</v>
          </cell>
          <cell r="BP604">
            <v>-98.5</v>
          </cell>
          <cell r="BQ604">
            <v>-3</v>
          </cell>
          <cell r="BR604">
            <v>684.10000000335276</v>
          </cell>
          <cell r="BS604">
            <v>-24.200000000186265</v>
          </cell>
          <cell r="BT604">
            <v>-11.800000000046566</v>
          </cell>
          <cell r="BU604">
            <v>0</v>
          </cell>
          <cell r="BV604">
            <v>0</v>
          </cell>
          <cell r="BW604">
            <v>0</v>
          </cell>
          <cell r="BX604">
            <v>333.69999999995343</v>
          </cell>
          <cell r="BY604">
            <v>25.899999999906868</v>
          </cell>
          <cell r="BZ604">
            <v>96.299999999813735</v>
          </cell>
          <cell r="CA604">
            <v>242.20000000018626</v>
          </cell>
          <cell r="CB604">
            <v>104.5</v>
          </cell>
          <cell r="CC604">
            <v>-74.700000000186265</v>
          </cell>
          <cell r="CD604">
            <v>-7.8000000000465661</v>
          </cell>
          <cell r="CE604">
            <v>335.30000000074506</v>
          </cell>
          <cell r="CF604">
            <v>-80.200000000186265</v>
          </cell>
          <cell r="CG604">
            <v>52.700000000186265</v>
          </cell>
          <cell r="CH604">
            <v>0</v>
          </cell>
          <cell r="CI604">
            <v>102.0999999998603</v>
          </cell>
          <cell r="CJ604">
            <v>0</v>
          </cell>
          <cell r="CK604">
            <v>191</v>
          </cell>
          <cell r="CL604">
            <v>101.5</v>
          </cell>
          <cell r="CM604">
            <v>13.700000000186265</v>
          </cell>
          <cell r="CN604">
            <v>113</v>
          </cell>
          <cell r="CO604">
            <v>-32.799999999813735</v>
          </cell>
          <cell r="CP604">
            <v>-96</v>
          </cell>
          <cell r="CQ604">
            <v>-29.699999999953434</v>
          </cell>
          <cell r="CR604">
            <v>650.70000000298023</v>
          </cell>
          <cell r="CS604">
            <v>-96.199999999953434</v>
          </cell>
          <cell r="CT604">
            <v>376.60000000009313</v>
          </cell>
          <cell r="CU604">
            <v>0</v>
          </cell>
          <cell r="CV604">
            <v>0</v>
          </cell>
          <cell r="CW604">
            <v>0</v>
          </cell>
          <cell r="CX604">
            <v>14.699999999953434</v>
          </cell>
          <cell r="CY604">
            <v>74.399999999906868</v>
          </cell>
          <cell r="CZ604">
            <v>122.20000000018626</v>
          </cell>
          <cell r="DA604">
            <v>287.59999999962747</v>
          </cell>
          <cell r="DB604">
            <v>57.5</v>
          </cell>
          <cell r="DC604">
            <v>-147</v>
          </cell>
          <cell r="DD604">
            <v>-39.099999999860302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</row>
        <row r="606">
          <cell r="F606">
            <v>-836.41999999992549</v>
          </cell>
          <cell r="G606">
            <v>-319.68000000016764</v>
          </cell>
          <cell r="H606">
            <v>-805.5999999998603</v>
          </cell>
          <cell r="I606">
            <v>-118.29000000003725</v>
          </cell>
          <cell r="J606">
            <v>0</v>
          </cell>
          <cell r="K606">
            <v>-70.399999999906868</v>
          </cell>
          <cell r="L606">
            <v>-134.24999999976717</v>
          </cell>
          <cell r="M606">
            <v>-438.32000000029802</v>
          </cell>
          <cell r="N606">
            <v>-242.09599999990314</v>
          </cell>
          <cell r="O606">
            <v>-688.69999999995343</v>
          </cell>
          <cell r="P606">
            <v>-824.80000000004657</v>
          </cell>
          <cell r="Q606">
            <v>-684.48999999999069</v>
          </cell>
          <cell r="R606">
            <v>12.193000003695488</v>
          </cell>
          <cell r="S606">
            <v>-199.84000000008382</v>
          </cell>
          <cell r="T606">
            <v>100.82499999995343</v>
          </cell>
          <cell r="U606">
            <v>44.700000000186265</v>
          </cell>
          <cell r="V606">
            <v>41.322999999858439</v>
          </cell>
          <cell r="W606">
            <v>227.30000000004657</v>
          </cell>
          <cell r="X606">
            <v>227.04999999981374</v>
          </cell>
          <cell r="Y606">
            <v>-57.310000000055879</v>
          </cell>
          <cell r="Z606">
            <v>-83.300000000046566</v>
          </cell>
          <cell r="AA606">
            <v>-67.320000000065193</v>
          </cell>
          <cell r="AB606">
            <v>-114.9000000001397</v>
          </cell>
          <cell r="AC606">
            <v>-126.93499999982305</v>
          </cell>
          <cell r="AD606">
            <v>20.600000000093132</v>
          </cell>
          <cell r="AE606">
            <v>-387.03099999949336</v>
          </cell>
          <cell r="AF606">
            <v>-41.835999999893829</v>
          </cell>
          <cell r="AG606">
            <v>39.860000000102445</v>
          </cell>
          <cell r="AH606">
            <v>71.600000000093132</v>
          </cell>
          <cell r="AI606">
            <v>61.695999999996275</v>
          </cell>
          <cell r="AJ606">
            <v>-120.0999999998603</v>
          </cell>
          <cell r="AK606">
            <v>234.62000000011176</v>
          </cell>
          <cell r="AL606">
            <v>4.2999999998137355</v>
          </cell>
          <cell r="AM606">
            <v>-88.629999999888241</v>
          </cell>
          <cell r="AN606">
            <v>-123.14500000001863</v>
          </cell>
          <cell r="AO606">
            <v>-263.80000000004657</v>
          </cell>
          <cell r="AP606">
            <v>-136.69599999976344</v>
          </cell>
          <cell r="AQ606">
            <v>-24.899999999906868</v>
          </cell>
          <cell r="AR606">
            <v>-386.48000000417233</v>
          </cell>
          <cell r="AS606">
            <v>-19.989999999990687</v>
          </cell>
          <cell r="AT606">
            <v>158.90999999991618</v>
          </cell>
          <cell r="AU606">
            <v>149.30899999989197</v>
          </cell>
          <cell r="AV606">
            <v>78.699999999953434</v>
          </cell>
          <cell r="AW606">
            <v>0</v>
          </cell>
          <cell r="AX606">
            <v>-32.709999999962747</v>
          </cell>
          <cell r="AY606">
            <v>-54.800000000046566</v>
          </cell>
          <cell r="AZ606">
            <v>-6.8999999999068677</v>
          </cell>
          <cell r="BA606">
            <v>-199.33499999996275</v>
          </cell>
          <cell r="BB606">
            <v>-194.80000000004657</v>
          </cell>
          <cell r="BC606">
            <v>-294.69400000013411</v>
          </cell>
          <cell r="BD606">
            <v>29.829999999841675</v>
          </cell>
          <cell r="BE606">
            <v>-929.24000000208616</v>
          </cell>
          <cell r="BF606">
            <v>-133.60000000009313</v>
          </cell>
          <cell r="BG606">
            <v>-20.609999999869615</v>
          </cell>
          <cell r="BH606">
            <v>-41.169999999925494</v>
          </cell>
          <cell r="BI606">
            <v>10.599999999860302</v>
          </cell>
          <cell r="BJ606">
            <v>0</v>
          </cell>
          <cell r="BK606">
            <v>-36.429999999934807</v>
          </cell>
          <cell r="BL606">
            <v>-31.300000000279397</v>
          </cell>
          <cell r="BM606">
            <v>-7.8999999999068677</v>
          </cell>
          <cell r="BN606">
            <v>-159.5</v>
          </cell>
          <cell r="BO606">
            <v>-221.60000000009313</v>
          </cell>
          <cell r="BP606">
            <v>-170.39999999990687</v>
          </cell>
          <cell r="BQ606">
            <v>-117.33000000007451</v>
          </cell>
          <cell r="BR606">
            <v>-830.50600000470877</v>
          </cell>
          <cell r="BS606">
            <v>-82.899999999906868</v>
          </cell>
          <cell r="BT606">
            <v>-8.1099999998696148</v>
          </cell>
          <cell r="BU606">
            <v>-30.405999999959022</v>
          </cell>
          <cell r="BV606">
            <v>11.5</v>
          </cell>
          <cell r="BW606">
            <v>0</v>
          </cell>
          <cell r="BX606">
            <v>-59.329999999841675</v>
          </cell>
          <cell r="BY606">
            <v>-41.190000000176951</v>
          </cell>
          <cell r="BZ606">
            <v>-30.799999999813735</v>
          </cell>
          <cell r="CA606">
            <v>-109</v>
          </cell>
          <cell r="CB606">
            <v>-156</v>
          </cell>
          <cell r="CC606">
            <v>-222.87000000034459</v>
          </cell>
          <cell r="CD606">
            <v>-101.39999999990687</v>
          </cell>
          <cell r="CE606">
            <v>-1154.9399999976158</v>
          </cell>
          <cell r="CF606">
            <v>-113.39999999990687</v>
          </cell>
          <cell r="CG606">
            <v>-101.25500000012107</v>
          </cell>
          <cell r="CH606">
            <v>-23.995000000111759</v>
          </cell>
          <cell r="CI606">
            <v>18.100000000093132</v>
          </cell>
          <cell r="CJ606">
            <v>0</v>
          </cell>
          <cell r="CK606">
            <v>1.9200000001583248</v>
          </cell>
          <cell r="CL606">
            <v>-51.069999999832362</v>
          </cell>
          <cell r="CM606">
            <v>-35.799999999813735</v>
          </cell>
          <cell r="CN606">
            <v>-168.33899999991991</v>
          </cell>
          <cell r="CO606">
            <v>-221.52600000007078</v>
          </cell>
          <cell r="CP606">
            <v>-228.07499999995343</v>
          </cell>
          <cell r="CQ606">
            <v>-231.5</v>
          </cell>
          <cell r="CR606">
            <v>-595.50500000268221</v>
          </cell>
          <cell r="CS606">
            <v>-72.300000000046566</v>
          </cell>
          <cell r="CT606">
            <v>-28.330000000074506</v>
          </cell>
          <cell r="CU606">
            <v>93.635000000009313</v>
          </cell>
          <cell r="CV606">
            <v>-13.800000000046566</v>
          </cell>
          <cell r="CW606">
            <v>0</v>
          </cell>
          <cell r="CX606">
            <v>-54.020000000018626</v>
          </cell>
          <cell r="CY606">
            <v>-56</v>
          </cell>
          <cell r="CZ606">
            <v>-37.590000000083819</v>
          </cell>
          <cell r="DA606">
            <v>-199.20000000018626</v>
          </cell>
          <cell r="DB606">
            <v>-79.799999999813735</v>
          </cell>
          <cell r="DC606">
            <v>-77.5</v>
          </cell>
          <cell r="DD606">
            <v>-70.600000000093132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8">
          <cell r="F608">
            <v>-5.7199999999720603</v>
          </cell>
          <cell r="G608">
            <v>-17.054999999993015</v>
          </cell>
          <cell r="H608">
            <v>280.9649999999674</v>
          </cell>
          <cell r="I608">
            <v>-25.297999999980675</v>
          </cell>
          <cell r="J608">
            <v>-6.3470000000088476</v>
          </cell>
          <cell r="K608">
            <v>-18.92000000004191</v>
          </cell>
          <cell r="L608">
            <v>-23.663999999989755</v>
          </cell>
          <cell r="M608">
            <v>-250.5</v>
          </cell>
          <cell r="N608">
            <v>-371.26000000000931</v>
          </cell>
          <cell r="O608">
            <v>-37.804000000003725</v>
          </cell>
          <cell r="P608">
            <v>-68.753999999957159</v>
          </cell>
          <cell r="Q608">
            <v>-74.945000000006985</v>
          </cell>
          <cell r="R608">
            <v>14.639000000432134</v>
          </cell>
          <cell r="S608">
            <v>13.739000000001397</v>
          </cell>
          <cell r="T608">
            <v>2.5200000000186265</v>
          </cell>
          <cell r="U608">
            <v>16.220000000001164</v>
          </cell>
          <cell r="V608">
            <v>13.607999999978347</v>
          </cell>
          <cell r="W608">
            <v>28.808999999979278</v>
          </cell>
          <cell r="X608">
            <v>-0.6840000000083819</v>
          </cell>
          <cell r="Y608">
            <v>-16.884000000020023</v>
          </cell>
          <cell r="Z608">
            <v>-27.33399999991525</v>
          </cell>
          <cell r="AA608">
            <v>-63.070000000006985</v>
          </cell>
          <cell r="AB608">
            <v>1.9300000000512227</v>
          </cell>
          <cell r="AC608">
            <v>11.26600000000326</v>
          </cell>
          <cell r="AD608">
            <v>34.519000000029337</v>
          </cell>
          <cell r="AE608">
            <v>135.50700000068173</v>
          </cell>
          <cell r="AF608">
            <v>6.3050000000221189</v>
          </cell>
          <cell r="AG608">
            <v>23.681000000011409</v>
          </cell>
          <cell r="AH608">
            <v>343.2850000000617</v>
          </cell>
          <cell r="AI608">
            <v>18.245999999984633</v>
          </cell>
          <cell r="AJ608">
            <v>-0.39800000001559965</v>
          </cell>
          <cell r="AK608">
            <v>-1.5339999999850988</v>
          </cell>
          <cell r="AL608">
            <v>-37.669999999983702</v>
          </cell>
          <cell r="AM608">
            <v>-20.149999999965075</v>
          </cell>
          <cell r="AN608">
            <v>-69.984000000054948</v>
          </cell>
          <cell r="AO608">
            <v>1.1600000000325963</v>
          </cell>
          <cell r="AP608">
            <v>14.051000000006752</v>
          </cell>
          <cell r="AQ608">
            <v>-141.48499999998603</v>
          </cell>
          <cell r="AR608">
            <v>-166.00899999961257</v>
          </cell>
          <cell r="AS608">
            <v>-27.835999999952037</v>
          </cell>
          <cell r="AT608">
            <v>29.196000000025379</v>
          </cell>
          <cell r="AU608">
            <v>10.188999999983935</v>
          </cell>
          <cell r="AV608">
            <v>6.0510000000067521</v>
          </cell>
          <cell r="AW608">
            <v>-0.65799999999580905</v>
          </cell>
          <cell r="AX608">
            <v>-33.489999999990687</v>
          </cell>
          <cell r="AY608">
            <v>-18.739000000001397</v>
          </cell>
          <cell r="AZ608">
            <v>-69.974999999976717</v>
          </cell>
          <cell r="BA608">
            <v>-73.990999999979977</v>
          </cell>
          <cell r="BB608">
            <v>2.0059999999939464</v>
          </cell>
          <cell r="BC608">
            <v>10.304000000003725</v>
          </cell>
          <cell r="BD608">
            <v>0.9340000000083819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</row>
        <row r="609">
          <cell r="F609">
            <v>-193.65000000002328</v>
          </cell>
          <cell r="G609">
            <v>-34.349999999976717</v>
          </cell>
          <cell r="H609">
            <v>-1.8449999999720603</v>
          </cell>
          <cell r="I609">
            <v>-39.950000000011642</v>
          </cell>
          <cell r="J609">
            <v>0</v>
          </cell>
          <cell r="K609">
            <v>-5.9499999999534339</v>
          </cell>
          <cell r="L609">
            <v>-4.6749999999883585</v>
          </cell>
          <cell r="M609">
            <v>0</v>
          </cell>
          <cell r="N609">
            <v>-7.5</v>
          </cell>
          <cell r="O609">
            <v>-53.25</v>
          </cell>
          <cell r="P609">
            <v>-17.700000000069849</v>
          </cell>
          <cell r="Q609">
            <v>-99.400000000023283</v>
          </cell>
          <cell r="R609">
            <v>177.77999999932945</v>
          </cell>
          <cell r="S609">
            <v>29.650000000023283</v>
          </cell>
          <cell r="T609">
            <v>-2.4199999999837019</v>
          </cell>
          <cell r="U609">
            <v>17.25</v>
          </cell>
          <cell r="V609">
            <v>0</v>
          </cell>
          <cell r="W609">
            <v>0</v>
          </cell>
          <cell r="X609">
            <v>46.650000000023283</v>
          </cell>
          <cell r="Y609">
            <v>27.849999999976717</v>
          </cell>
          <cell r="Z609">
            <v>9.4499999999534339</v>
          </cell>
          <cell r="AA609">
            <v>19.599999999976717</v>
          </cell>
          <cell r="AB609">
            <v>6.8499999999767169</v>
          </cell>
          <cell r="AC609">
            <v>19.800000000046566</v>
          </cell>
          <cell r="AD609">
            <v>3.1000000000931323</v>
          </cell>
          <cell r="AE609">
            <v>408.82999999914318</v>
          </cell>
          <cell r="AF609">
            <v>51.850000000093132</v>
          </cell>
          <cell r="AG609">
            <v>42.180000000051223</v>
          </cell>
          <cell r="AH609">
            <v>28.28000000002794</v>
          </cell>
          <cell r="AI609">
            <v>0</v>
          </cell>
          <cell r="AJ609">
            <v>0</v>
          </cell>
          <cell r="AK609">
            <v>0</v>
          </cell>
          <cell r="AL609">
            <v>23.069999999948777</v>
          </cell>
          <cell r="AM609">
            <v>54.75</v>
          </cell>
          <cell r="AN609">
            <v>67.100000000093132</v>
          </cell>
          <cell r="AO609">
            <v>119.25</v>
          </cell>
          <cell r="AP609">
            <v>25.049999999930151</v>
          </cell>
          <cell r="AQ609">
            <v>-2.6999999999534339</v>
          </cell>
          <cell r="AR609">
            <v>349.0699999993667</v>
          </cell>
          <cell r="AS609">
            <v>18.5</v>
          </cell>
          <cell r="AT609">
            <v>43.75</v>
          </cell>
          <cell r="AU609">
            <v>28.819999999948777</v>
          </cell>
          <cell r="AV609">
            <v>26.649999999965075</v>
          </cell>
          <cell r="AW609">
            <v>0</v>
          </cell>
          <cell r="AX609">
            <v>63.699999999953434</v>
          </cell>
          <cell r="AY609">
            <v>45</v>
          </cell>
          <cell r="AZ609">
            <v>7.8000000000465661</v>
          </cell>
          <cell r="BA609">
            <v>23.449999999953434</v>
          </cell>
          <cell r="BB609">
            <v>35.5</v>
          </cell>
          <cell r="BC609">
            <v>23.900000000023283</v>
          </cell>
          <cell r="BD609">
            <v>32</v>
          </cell>
          <cell r="BE609">
            <v>166.48000000044703</v>
          </cell>
          <cell r="BF609">
            <v>62.350000000093132</v>
          </cell>
          <cell r="BG609">
            <v>-28.575000000011642</v>
          </cell>
          <cell r="BH609">
            <v>-9.0199999999604188</v>
          </cell>
          <cell r="BI609">
            <v>-5.9050000000279397</v>
          </cell>
          <cell r="BJ609">
            <v>0</v>
          </cell>
          <cell r="BK609">
            <v>97.730000000039581</v>
          </cell>
          <cell r="BL609">
            <v>-14.649999999965075</v>
          </cell>
          <cell r="BM609">
            <v>20.049999999930151</v>
          </cell>
          <cell r="BN609">
            <v>76.699999999953434</v>
          </cell>
          <cell r="BO609">
            <v>-18.450000000069849</v>
          </cell>
          <cell r="BP609">
            <v>-29.199999999953434</v>
          </cell>
          <cell r="BQ609">
            <v>15.449999999953434</v>
          </cell>
          <cell r="BR609">
            <v>285.75</v>
          </cell>
          <cell r="BS609">
            <v>6.25</v>
          </cell>
          <cell r="BT609">
            <v>26.71999999997206</v>
          </cell>
          <cell r="BU609">
            <v>6</v>
          </cell>
          <cell r="BV609">
            <v>6.5799999999871943</v>
          </cell>
          <cell r="BW609">
            <v>0</v>
          </cell>
          <cell r="BX609">
            <v>65</v>
          </cell>
          <cell r="BY609">
            <v>13.200000000011642</v>
          </cell>
          <cell r="BZ609">
            <v>53.300000000046566</v>
          </cell>
          <cell r="CA609">
            <v>51.5</v>
          </cell>
          <cell r="CB609">
            <v>-11.049999999930151</v>
          </cell>
          <cell r="CC609">
            <v>41.099999999976717</v>
          </cell>
          <cell r="CD609">
            <v>27.150000000023283</v>
          </cell>
          <cell r="CE609">
            <v>161.01999999955297</v>
          </cell>
          <cell r="CF609">
            <v>44.25</v>
          </cell>
          <cell r="CG609">
            <v>19.119999999995343</v>
          </cell>
          <cell r="CH609">
            <v>13.519999999960419</v>
          </cell>
          <cell r="CI609">
            <v>-7.1500000000232831</v>
          </cell>
          <cell r="CJ609">
            <v>0</v>
          </cell>
          <cell r="CK609">
            <v>15.150000000023283</v>
          </cell>
          <cell r="CL609">
            <v>-20.96999999997206</v>
          </cell>
          <cell r="CM609">
            <v>21.200000000069849</v>
          </cell>
          <cell r="CN609">
            <v>24.099999999976717</v>
          </cell>
          <cell r="CO609">
            <v>20.300000000046566</v>
          </cell>
          <cell r="CP609">
            <v>15.199999999953434</v>
          </cell>
          <cell r="CQ609">
            <v>16.300000000046566</v>
          </cell>
          <cell r="CR609">
            <v>320.07500000018626</v>
          </cell>
          <cell r="CS609">
            <v>52.699999999953434</v>
          </cell>
          <cell r="CT609">
            <v>110.70000000001164</v>
          </cell>
          <cell r="CU609">
            <v>7.5</v>
          </cell>
          <cell r="CV609">
            <v>9.9700000000011642</v>
          </cell>
          <cell r="CW609">
            <v>0</v>
          </cell>
          <cell r="CX609">
            <v>127.82500000001164</v>
          </cell>
          <cell r="CY609">
            <v>43.600000000034925</v>
          </cell>
          <cell r="CZ609">
            <v>0.70000000006984919</v>
          </cell>
          <cell r="DA609">
            <v>49.25</v>
          </cell>
          <cell r="DB609">
            <v>-2.75</v>
          </cell>
          <cell r="DC609">
            <v>-52.919999999983702</v>
          </cell>
          <cell r="DD609">
            <v>-26.5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</row>
        <row r="610">
          <cell r="F610">
            <v>-835.40000000037253</v>
          </cell>
          <cell r="G610">
            <v>-894.39999999990687</v>
          </cell>
          <cell r="H610">
            <v>-187.39999999990687</v>
          </cell>
          <cell r="I610">
            <v>-93.299999999813735</v>
          </cell>
          <cell r="J610">
            <v>-293</v>
          </cell>
          <cell r="K610">
            <v>-39.200000000186265</v>
          </cell>
          <cell r="L610">
            <v>-61.200000000186265</v>
          </cell>
          <cell r="M610">
            <v>-91.200000000186265</v>
          </cell>
          <cell r="N610">
            <v>-195.70000000018626</v>
          </cell>
          <cell r="O610">
            <v>-564</v>
          </cell>
          <cell r="P610">
            <v>-1238.5</v>
          </cell>
          <cell r="Q610">
            <v>-1167.5999999996275</v>
          </cell>
          <cell r="R610">
            <v>522.60000000149012</v>
          </cell>
          <cell r="S610">
            <v>-16.599999999627471</v>
          </cell>
          <cell r="T610">
            <v>28.600000000093132</v>
          </cell>
          <cell r="U610">
            <v>-3.8999999999068677</v>
          </cell>
          <cell r="V610">
            <v>49.899999999906868</v>
          </cell>
          <cell r="W610">
            <v>161.69999999995343</v>
          </cell>
          <cell r="X610">
            <v>237.29999999981374</v>
          </cell>
          <cell r="Y610">
            <v>119</v>
          </cell>
          <cell r="Z610">
            <v>-51</v>
          </cell>
          <cell r="AA610">
            <v>229.5</v>
          </cell>
          <cell r="AB610">
            <v>92</v>
          </cell>
          <cell r="AC610">
            <v>-97.5</v>
          </cell>
          <cell r="AD610">
            <v>-226.40000000037253</v>
          </cell>
          <cell r="AE610">
            <v>-618.3999999910593</v>
          </cell>
          <cell r="AF610">
            <v>77.700000000186265</v>
          </cell>
          <cell r="AG610">
            <v>-14.599999999860302</v>
          </cell>
          <cell r="AH610">
            <v>40.399999999906868</v>
          </cell>
          <cell r="AI610">
            <v>77.900000000139698</v>
          </cell>
          <cell r="AJ610">
            <v>-63.600000000093132</v>
          </cell>
          <cell r="AK610">
            <v>117.79999999981374</v>
          </cell>
          <cell r="AL610">
            <v>-110.5</v>
          </cell>
          <cell r="AM610">
            <v>-70</v>
          </cell>
          <cell r="AN610">
            <v>-19.599999999627471</v>
          </cell>
          <cell r="AO610">
            <v>-34.5</v>
          </cell>
          <cell r="AP610">
            <v>-432.79999999981374</v>
          </cell>
          <cell r="AQ610">
            <v>-186.59999999962747</v>
          </cell>
          <cell r="AR610">
            <v>-1022.25</v>
          </cell>
          <cell r="AS610">
            <v>123.20000000018626</v>
          </cell>
          <cell r="AT610">
            <v>70.800000000046566</v>
          </cell>
          <cell r="AU610">
            <v>151.30000000004657</v>
          </cell>
          <cell r="AV610">
            <v>51.699999999953434</v>
          </cell>
          <cell r="AW610">
            <v>-217.55000000004657</v>
          </cell>
          <cell r="AX610">
            <v>131.20000000018626</v>
          </cell>
          <cell r="AY610">
            <v>-155.29999999981374</v>
          </cell>
          <cell r="AZ610">
            <v>-30</v>
          </cell>
          <cell r="BA610">
            <v>-51.799999999813735</v>
          </cell>
          <cell r="BB610">
            <v>-267</v>
          </cell>
          <cell r="BC610">
            <v>-433.79999999981374</v>
          </cell>
          <cell r="BD610">
            <v>-395</v>
          </cell>
          <cell r="BE610">
            <v>-879.94999999552965</v>
          </cell>
          <cell r="BF610">
            <v>-81.799999999813735</v>
          </cell>
          <cell r="BG610">
            <v>24.800000000046566</v>
          </cell>
          <cell r="BH610">
            <v>30.400000000139698</v>
          </cell>
          <cell r="BI610">
            <v>47.310000000055879</v>
          </cell>
          <cell r="BJ610">
            <v>-122.36000000010245</v>
          </cell>
          <cell r="BK610">
            <v>-85.900000000372529</v>
          </cell>
          <cell r="BL610">
            <v>-2.7999999998137355</v>
          </cell>
          <cell r="BM610">
            <v>-61.700000000186265</v>
          </cell>
          <cell r="BN610">
            <v>-166.1999999997206</v>
          </cell>
          <cell r="BO610">
            <v>-185.89999999990687</v>
          </cell>
          <cell r="BP610">
            <v>-146.60000000009313</v>
          </cell>
          <cell r="BQ610">
            <v>-129.20000000018626</v>
          </cell>
          <cell r="BR610">
            <v>-910.54000000283122</v>
          </cell>
          <cell r="BS610">
            <v>-154</v>
          </cell>
          <cell r="BT610">
            <v>20.199999999953434</v>
          </cell>
          <cell r="BU610">
            <v>4.6000000000931323</v>
          </cell>
          <cell r="BV610">
            <v>-20.739999999990687</v>
          </cell>
          <cell r="BW610">
            <v>-77.899999999906868</v>
          </cell>
          <cell r="BX610">
            <v>26.300000000279397</v>
          </cell>
          <cell r="BY610">
            <v>42.200000000186265</v>
          </cell>
          <cell r="BZ610">
            <v>-16</v>
          </cell>
          <cell r="CA610">
            <v>-100.3000000002794</v>
          </cell>
          <cell r="CB610">
            <v>-231</v>
          </cell>
          <cell r="CC610">
            <v>-268.90000000037253</v>
          </cell>
          <cell r="CD610">
            <v>-135</v>
          </cell>
          <cell r="CE610">
            <v>-456.59999999776483</v>
          </cell>
          <cell r="CF610">
            <v>-5.7000000001862645</v>
          </cell>
          <cell r="CG610">
            <v>152.80000000004657</v>
          </cell>
          <cell r="CH610">
            <v>-19.300000000046566</v>
          </cell>
          <cell r="CI610">
            <v>27.399999999906868</v>
          </cell>
          <cell r="CJ610">
            <v>-98.5</v>
          </cell>
          <cell r="CK610">
            <v>-10.100000000093132</v>
          </cell>
          <cell r="CL610">
            <v>-55.799999999813735</v>
          </cell>
          <cell r="CM610">
            <v>-70.799999999813735</v>
          </cell>
          <cell r="CN610">
            <v>-121.5</v>
          </cell>
          <cell r="CO610">
            <v>-161.5</v>
          </cell>
          <cell r="CP610">
            <v>-146.3000000002794</v>
          </cell>
          <cell r="CQ610">
            <v>52.700000000186265</v>
          </cell>
          <cell r="CR610">
            <v>-187.30000000074506</v>
          </cell>
          <cell r="CS610">
            <v>-24.200000000186265</v>
          </cell>
          <cell r="CT610">
            <v>68.399999999906868</v>
          </cell>
          <cell r="CU610">
            <v>95.899999999906868</v>
          </cell>
          <cell r="CV610">
            <v>44.260000000009313</v>
          </cell>
          <cell r="CW610">
            <v>-103.76000000000931</v>
          </cell>
          <cell r="CX610">
            <v>65.199999999720603</v>
          </cell>
          <cell r="CY610">
            <v>-84.700000000186265</v>
          </cell>
          <cell r="CZ610">
            <v>-73.700000000186265</v>
          </cell>
          <cell r="DA610">
            <v>-122.6999999997206</v>
          </cell>
          <cell r="DB610">
            <v>-35</v>
          </cell>
          <cell r="DC610">
            <v>-145.79999999981374</v>
          </cell>
          <cell r="DD610">
            <v>128.79999999981374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</row>
        <row r="611">
          <cell r="F611">
            <v>-158.02000000001863</v>
          </cell>
          <cell r="G611">
            <v>-104.98999999999069</v>
          </cell>
          <cell r="H611">
            <v>-537.5999999998603</v>
          </cell>
          <cell r="I611">
            <v>-229.81999999983236</v>
          </cell>
          <cell r="J611">
            <v>-92</v>
          </cell>
          <cell r="K611">
            <v>-698.01000000000931</v>
          </cell>
          <cell r="L611">
            <v>-426.90400000009686</v>
          </cell>
          <cell r="M611">
            <v>-575.7839999999851</v>
          </cell>
          <cell r="N611">
            <v>-936.05500000016764</v>
          </cell>
          <cell r="O611">
            <v>-466.8699999996461</v>
          </cell>
          <cell r="P611">
            <v>-549.91000000038184</v>
          </cell>
          <cell r="Q611">
            <v>-254.17999999970198</v>
          </cell>
          <cell r="R611">
            <v>-514.78199999779463</v>
          </cell>
          <cell r="S611">
            <v>-27.873999999836087</v>
          </cell>
          <cell r="T611">
            <v>36.479999999981374</v>
          </cell>
          <cell r="U611">
            <v>6.9400000001769513</v>
          </cell>
          <cell r="V611">
            <v>72.732000000076368</v>
          </cell>
          <cell r="W611">
            <v>-61.010000000009313</v>
          </cell>
          <cell r="X611">
            <v>23.850000000093132</v>
          </cell>
          <cell r="Y611">
            <v>-33</v>
          </cell>
          <cell r="Z611">
            <v>-185.28000000026077</v>
          </cell>
          <cell r="AA611">
            <v>-139.79999999981374</v>
          </cell>
          <cell r="AB611">
            <v>-133.07000000029802</v>
          </cell>
          <cell r="AC611">
            <v>-90.010000000242144</v>
          </cell>
          <cell r="AD611">
            <v>15.260000000242144</v>
          </cell>
          <cell r="AE611">
            <v>-648.86500000208616</v>
          </cell>
          <cell r="AF611">
            <v>-82.699999999720603</v>
          </cell>
          <cell r="AG611">
            <v>-8.9200000003911555</v>
          </cell>
          <cell r="AH611">
            <v>92.820000000065193</v>
          </cell>
          <cell r="AI611">
            <v>10.910999999847263</v>
          </cell>
          <cell r="AJ611">
            <v>-4.9199999999254942</v>
          </cell>
          <cell r="AK611">
            <v>47.759999999776483</v>
          </cell>
          <cell r="AL611">
            <v>-16.105999999679625</v>
          </cell>
          <cell r="AM611">
            <v>-170.75999999977648</v>
          </cell>
          <cell r="AN611">
            <v>-164.65400000009686</v>
          </cell>
          <cell r="AO611">
            <v>-172.75999999977648</v>
          </cell>
          <cell r="AP611">
            <v>-189.39600000018254</v>
          </cell>
          <cell r="AQ611">
            <v>9.8599999998696148</v>
          </cell>
          <cell r="AR611">
            <v>-827.42500000074506</v>
          </cell>
          <cell r="AS611">
            <v>-54.370000000111759</v>
          </cell>
          <cell r="AT611">
            <v>-4.0200000000186265</v>
          </cell>
          <cell r="AU611">
            <v>48.513999999733642</v>
          </cell>
          <cell r="AV611">
            <v>9.6550000000279397</v>
          </cell>
          <cell r="AW611">
            <v>14.699999999953434</v>
          </cell>
          <cell r="AX611">
            <v>-91.689999999944121</v>
          </cell>
          <cell r="AY611">
            <v>-40.099999999627471</v>
          </cell>
          <cell r="AZ611">
            <v>-171.14000000013039</v>
          </cell>
          <cell r="BA611">
            <v>-213.1300000003539</v>
          </cell>
          <cell r="BB611">
            <v>-274.31400000024587</v>
          </cell>
          <cell r="BC611">
            <v>-45.239999999757856</v>
          </cell>
          <cell r="BD611">
            <v>-6.2899999995715916</v>
          </cell>
          <cell r="BE611">
            <v>-532.68700000271201</v>
          </cell>
          <cell r="BF611">
            <v>-95.800000000046566</v>
          </cell>
          <cell r="BG611">
            <v>12.202999999979511</v>
          </cell>
          <cell r="BH611">
            <v>-4.0999999998603016</v>
          </cell>
          <cell r="BI611">
            <v>-31.899999999906868</v>
          </cell>
          <cell r="BJ611">
            <v>-0.60000000009313226</v>
          </cell>
          <cell r="BK611">
            <v>-27.645000000018626</v>
          </cell>
          <cell r="BL611">
            <v>-35.800000000046566</v>
          </cell>
          <cell r="BM611">
            <v>-87.53499999968335</v>
          </cell>
          <cell r="BN611">
            <v>-132.70999999996275</v>
          </cell>
          <cell r="BO611">
            <v>-92.600000000093132</v>
          </cell>
          <cell r="BP611">
            <v>-18.600000000093132</v>
          </cell>
          <cell r="BQ611">
            <v>-17.600000000093132</v>
          </cell>
          <cell r="BR611">
            <v>-814.02899999916553</v>
          </cell>
          <cell r="BS611">
            <v>-74</v>
          </cell>
          <cell r="BT611">
            <v>-9.5</v>
          </cell>
          <cell r="BU611">
            <v>21.975999999791384</v>
          </cell>
          <cell r="BV611">
            <v>-0.29999999981373549</v>
          </cell>
          <cell r="BW611">
            <v>-0.20000000018626451</v>
          </cell>
          <cell r="BX611">
            <v>-57.21999999997206</v>
          </cell>
          <cell r="BY611">
            <v>-38.199999999953434</v>
          </cell>
          <cell r="BZ611">
            <v>-89.950000000186265</v>
          </cell>
          <cell r="CA611">
            <v>-241.63499999977648</v>
          </cell>
          <cell r="CB611">
            <v>-113.70000000018626</v>
          </cell>
          <cell r="CC611">
            <v>-128.69999999995343</v>
          </cell>
          <cell r="CD611">
            <v>-82.600000000093132</v>
          </cell>
          <cell r="CE611">
            <v>-670.23499999940395</v>
          </cell>
          <cell r="CF611">
            <v>-158.5</v>
          </cell>
          <cell r="CG611">
            <v>-10.600000000093132</v>
          </cell>
          <cell r="CH611">
            <v>-17.500000000232831</v>
          </cell>
          <cell r="CI611">
            <v>-7.2000000001862645</v>
          </cell>
          <cell r="CJ611">
            <v>3</v>
          </cell>
          <cell r="CK611">
            <v>-15.974999999860302</v>
          </cell>
          <cell r="CL611">
            <v>-22.5</v>
          </cell>
          <cell r="CM611">
            <v>-67.949999999720603</v>
          </cell>
          <cell r="CN611">
            <v>-204.82000000006519</v>
          </cell>
          <cell r="CO611">
            <v>-112.30000000004657</v>
          </cell>
          <cell r="CP611">
            <v>-5.1899999999441206</v>
          </cell>
          <cell r="CQ611">
            <v>-50.700000000186265</v>
          </cell>
          <cell r="CR611">
            <v>-286.90600000694394</v>
          </cell>
          <cell r="CS611">
            <v>-10</v>
          </cell>
          <cell r="CT611">
            <v>-5.9399999999441206</v>
          </cell>
          <cell r="CU611">
            <v>-3.6000000000931323</v>
          </cell>
          <cell r="CV611">
            <v>-3</v>
          </cell>
          <cell r="CW611">
            <v>-17</v>
          </cell>
          <cell r="CX611">
            <v>-14.409999999916181</v>
          </cell>
          <cell r="CY611">
            <v>-18.399999999906868</v>
          </cell>
          <cell r="CZ611">
            <v>-64.100000000093132</v>
          </cell>
          <cell r="DA611">
            <v>-77.460000000195578</v>
          </cell>
          <cell r="DB611">
            <v>-52.099999999860302</v>
          </cell>
          <cell r="DC611">
            <v>-10.99599999981001</v>
          </cell>
          <cell r="DD611">
            <v>-9.8999999999068677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-1E-3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-1E-3</v>
          </cell>
          <cell r="BH625">
            <v>-1E-3</v>
          </cell>
          <cell r="BI625">
            <v>-1E-3</v>
          </cell>
          <cell r="BJ625">
            <v>-1E-3</v>
          </cell>
          <cell r="BK625">
            <v>-1E-3</v>
          </cell>
          <cell r="BL625">
            <v>0</v>
          </cell>
          <cell r="BM625">
            <v>0</v>
          </cell>
          <cell r="BN625">
            <v>0</v>
          </cell>
          <cell r="BO625">
            <v>-1E-3</v>
          </cell>
          <cell r="BP625">
            <v>-1E-3</v>
          </cell>
          <cell r="BQ625">
            <v>0</v>
          </cell>
          <cell r="BR625">
            <v>-1E-3</v>
          </cell>
          <cell r="BS625">
            <v>0</v>
          </cell>
          <cell r="BT625">
            <v>-1E-3</v>
          </cell>
          <cell r="BU625">
            <v>-1E-3</v>
          </cell>
          <cell r="BV625">
            <v>-1E-3</v>
          </cell>
          <cell r="BW625">
            <v>0</v>
          </cell>
          <cell r="BX625">
            <v>-1E-3</v>
          </cell>
          <cell r="BY625">
            <v>0</v>
          </cell>
          <cell r="BZ625">
            <v>0</v>
          </cell>
          <cell r="CA625">
            <v>0</v>
          </cell>
          <cell r="CB625">
            <v>-1E-3</v>
          </cell>
          <cell r="CC625">
            <v>-1E-3</v>
          </cell>
          <cell r="CD625">
            <v>-1E-3</v>
          </cell>
          <cell r="CE625">
            <v>-1E-3</v>
          </cell>
          <cell r="CF625">
            <v>0</v>
          </cell>
          <cell r="CG625">
            <v>-1E-3</v>
          </cell>
          <cell r="CH625">
            <v>-1E-3</v>
          </cell>
          <cell r="CI625">
            <v>-1E-3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-1E-3</v>
          </cell>
          <cell r="CP625">
            <v>0</v>
          </cell>
          <cell r="CQ625">
            <v>-1E-3</v>
          </cell>
          <cell r="CR625">
            <v>-1E-3</v>
          </cell>
          <cell r="CS625">
            <v>0</v>
          </cell>
          <cell r="CT625">
            <v>-1E-3</v>
          </cell>
          <cell r="CU625">
            <v>-1E-3</v>
          </cell>
          <cell r="CV625">
            <v>-1E-3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-1E-3</v>
          </cell>
          <cell r="DC625">
            <v>-1E-3</v>
          </cell>
          <cell r="DD625">
            <v>-1E-3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1E-3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1E-3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1E-3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-1E-3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-1E-3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-1E-3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1E-3</v>
          </cell>
          <cell r="H631">
            <v>0</v>
          </cell>
          <cell r="I631">
            <v>0</v>
          </cell>
          <cell r="J631">
            <v>0</v>
          </cell>
          <cell r="K631">
            <v>1E-3</v>
          </cell>
          <cell r="L631">
            <v>0</v>
          </cell>
          <cell r="M631">
            <v>0</v>
          </cell>
          <cell r="N631">
            <v>0</v>
          </cell>
          <cell r="O631">
            <v>1E-3</v>
          </cell>
          <cell r="P631">
            <v>1E-3</v>
          </cell>
          <cell r="Q631">
            <v>1E-3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2E-3</v>
          </cell>
          <cell r="G632">
            <v>1E-3</v>
          </cell>
          <cell r="H632">
            <v>3.0000000000000001E-3</v>
          </cell>
          <cell r="I632">
            <v>2E-3</v>
          </cell>
          <cell r="J632">
            <v>2E-3</v>
          </cell>
          <cell r="K632">
            <v>4.0000000000000001E-3</v>
          </cell>
          <cell r="L632">
            <v>1E-3</v>
          </cell>
          <cell r="M632">
            <v>1E-3</v>
          </cell>
          <cell r="N632">
            <v>2E-3</v>
          </cell>
          <cell r="O632">
            <v>4.0000000000000001E-3</v>
          </cell>
          <cell r="P632">
            <v>2E-3</v>
          </cell>
          <cell r="Q632">
            <v>2E-3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1E-3</v>
          </cell>
          <cell r="L635">
            <v>0</v>
          </cell>
          <cell r="M635">
            <v>0</v>
          </cell>
          <cell r="N635">
            <v>0</v>
          </cell>
          <cell r="O635">
            <v>1E-3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-1E-3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</row>
        <row r="637">
          <cell r="F637">
            <v>1E-3</v>
          </cell>
          <cell r="G637">
            <v>0</v>
          </cell>
          <cell r="H637">
            <v>1E-3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1E-3</v>
          </cell>
          <cell r="P637">
            <v>1E-3</v>
          </cell>
          <cell r="Q637">
            <v>1E-3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</row>
        <row r="639">
          <cell r="F639">
            <v>0</v>
          </cell>
          <cell r="G639">
            <v>1E-3</v>
          </cell>
          <cell r="H639">
            <v>4.0000000000000001E-3</v>
          </cell>
          <cell r="I639">
            <v>2E-3</v>
          </cell>
          <cell r="J639">
            <v>1E-3</v>
          </cell>
          <cell r="K639">
            <v>1E-3</v>
          </cell>
          <cell r="L639">
            <v>1E-3</v>
          </cell>
          <cell r="M639">
            <v>8.9999999999999993E-3</v>
          </cell>
          <cell r="N639">
            <v>1.6E-2</v>
          </cell>
          <cell r="O639">
            <v>2E-3</v>
          </cell>
          <cell r="P639">
            <v>3.0000000000000001E-3</v>
          </cell>
          <cell r="Q639">
            <v>4.0000000000000001E-3</v>
          </cell>
          <cell r="R639">
            <v>0</v>
          </cell>
          <cell r="S639">
            <v>-1E-3</v>
          </cell>
          <cell r="T639">
            <v>0</v>
          </cell>
          <cell r="U639">
            <v>-1E-3</v>
          </cell>
          <cell r="V639">
            <v>-1E-3</v>
          </cell>
          <cell r="W639">
            <v>-2E-3</v>
          </cell>
          <cell r="X639">
            <v>0</v>
          </cell>
          <cell r="Y639">
            <v>1E-3</v>
          </cell>
          <cell r="Z639">
            <v>1E-3</v>
          </cell>
          <cell r="AA639">
            <v>2E-3</v>
          </cell>
          <cell r="AB639">
            <v>0</v>
          </cell>
          <cell r="AC639">
            <v>0</v>
          </cell>
          <cell r="AD639">
            <v>-2E-3</v>
          </cell>
          <cell r="AE639">
            <v>0</v>
          </cell>
          <cell r="AF639">
            <v>0</v>
          </cell>
          <cell r="AG639">
            <v>-1E-3</v>
          </cell>
          <cell r="AH639">
            <v>1E-3</v>
          </cell>
          <cell r="AI639">
            <v>-1E-3</v>
          </cell>
          <cell r="AJ639">
            <v>0</v>
          </cell>
          <cell r="AK639">
            <v>0</v>
          </cell>
          <cell r="AL639">
            <v>2E-3</v>
          </cell>
          <cell r="AM639">
            <v>1E-3</v>
          </cell>
          <cell r="AN639">
            <v>3.0000000000000001E-3</v>
          </cell>
          <cell r="AO639">
            <v>0</v>
          </cell>
          <cell r="AP639">
            <v>0</v>
          </cell>
          <cell r="AQ639">
            <v>-2E-3</v>
          </cell>
          <cell r="AR639">
            <v>1E-3</v>
          </cell>
          <cell r="AS639">
            <v>1E-3</v>
          </cell>
          <cell r="AT639">
            <v>-2E-3</v>
          </cell>
          <cell r="AU639">
            <v>-1E-3</v>
          </cell>
          <cell r="AV639">
            <v>0</v>
          </cell>
          <cell r="AW639">
            <v>0</v>
          </cell>
          <cell r="AX639">
            <v>2E-3</v>
          </cell>
          <cell r="AY639">
            <v>1E-3</v>
          </cell>
          <cell r="AZ639">
            <v>2E-3</v>
          </cell>
          <cell r="BA639">
            <v>3.0000000000000001E-3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</row>
        <row r="640">
          <cell r="F640">
            <v>1E-3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</row>
        <row r="641">
          <cell r="F641">
            <v>1E-3</v>
          </cell>
          <cell r="G641">
            <v>1E-3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1E-3</v>
          </cell>
          <cell r="Q641">
            <v>1E-3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0</v>
          </cell>
          <cell r="DH719">
            <v>0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1E-3</v>
          </cell>
          <cell r="BH730">
            <v>1E-3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1E-3</v>
          </cell>
          <cell r="BU730">
            <v>1E-3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1E-3</v>
          </cell>
          <cell r="CC730">
            <v>1E-3</v>
          </cell>
          <cell r="CD730">
            <v>1E-3</v>
          </cell>
          <cell r="CE730">
            <v>0</v>
          </cell>
          <cell r="CF730">
            <v>0</v>
          </cell>
          <cell r="CG730">
            <v>1E-3</v>
          </cell>
          <cell r="CH730">
            <v>1E-3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1E-3</v>
          </cell>
          <cell r="CP730">
            <v>0</v>
          </cell>
          <cell r="CQ730">
            <v>1E-3</v>
          </cell>
          <cell r="CR730">
            <v>0</v>
          </cell>
          <cell r="CS730">
            <v>0</v>
          </cell>
          <cell r="CT730">
            <v>1E-3</v>
          </cell>
          <cell r="CU730">
            <v>1E-3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1E-3</v>
          </cell>
          <cell r="DC730">
            <v>0</v>
          </cell>
          <cell r="DD730">
            <v>1E-3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-1E-3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-1E-3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-1E-3</v>
          </cell>
          <cell r="G736">
            <v>-1E-3</v>
          </cell>
          <cell r="H736">
            <v>0</v>
          </cell>
          <cell r="I736">
            <v>0</v>
          </cell>
          <cell r="J736">
            <v>0</v>
          </cell>
          <cell r="K736">
            <v>-1E-3</v>
          </cell>
          <cell r="L736">
            <v>0</v>
          </cell>
          <cell r="M736">
            <v>0</v>
          </cell>
          <cell r="N736">
            <v>-1E-3</v>
          </cell>
          <cell r="O736">
            <v>-1E-3</v>
          </cell>
          <cell r="P736">
            <v>-1E-3</v>
          </cell>
          <cell r="Q736">
            <v>-1E-3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-1E-3</v>
          </cell>
          <cell r="G737">
            <v>0</v>
          </cell>
          <cell r="H737">
            <v>-1E-3</v>
          </cell>
          <cell r="I737">
            <v>0</v>
          </cell>
          <cell r="J737">
            <v>0</v>
          </cell>
          <cell r="K737">
            <v>-1E-3</v>
          </cell>
          <cell r="L737">
            <v>0</v>
          </cell>
          <cell r="M737">
            <v>-1E-3</v>
          </cell>
          <cell r="N737">
            <v>-1E-3</v>
          </cell>
          <cell r="O737">
            <v>-1E-3</v>
          </cell>
          <cell r="P737">
            <v>-1E-3</v>
          </cell>
          <cell r="Q737">
            <v>-1E-3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-1E-3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-1E-3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2.458752709655343E-6</v>
          </cell>
          <cell r="AF760">
            <v>0</v>
          </cell>
          <cell r="AG760">
            <v>0</v>
          </cell>
          <cell r="AH760">
            <v>2.8949830292224199E-5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1.9753235910857647E-6</v>
          </cell>
          <cell r="AS760">
            <v>0</v>
          </cell>
          <cell r="AT760">
            <v>0</v>
          </cell>
          <cell r="AU760">
            <v>2.3321562398204154E-5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9.2203433876836272E-7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1.3635646184118055E-5</v>
          </cell>
          <cell r="BL760">
            <v>0</v>
          </cell>
          <cell r="BM760">
            <v>-8.8801482567291146E-6</v>
          </cell>
          <cell r="BN760">
            <v>0</v>
          </cell>
          <cell r="BO760">
            <v>6.5405723905231916E-6</v>
          </cell>
          <cell r="BP760">
            <v>0</v>
          </cell>
          <cell r="BQ760">
            <v>0</v>
          </cell>
          <cell r="BR760">
            <v>6.0425406808728432E-6</v>
          </cell>
          <cell r="BS760">
            <v>0</v>
          </cell>
          <cell r="BT760">
            <v>2.7941332972569732E-5</v>
          </cell>
          <cell r="BU760">
            <v>0</v>
          </cell>
          <cell r="BV760">
            <v>3.7968225028162106E-5</v>
          </cell>
          <cell r="BW760">
            <v>9.1652669164665745E-6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4.4014478123299838E-7</v>
          </cell>
          <cell r="CF760">
            <v>0</v>
          </cell>
          <cell r="CG760">
            <v>0</v>
          </cell>
          <cell r="CH760">
            <v>3.7144618224571602E-6</v>
          </cell>
          <cell r="CI760">
            <v>0</v>
          </cell>
          <cell r="CJ760">
            <v>0</v>
          </cell>
          <cell r="CK760">
            <v>1.5168176206725725E-6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2.026546567612808E-6</v>
          </cell>
          <cell r="CS760">
            <v>0</v>
          </cell>
          <cell r="CT760">
            <v>0</v>
          </cell>
          <cell r="CU760">
            <v>0</v>
          </cell>
          <cell r="CV760">
            <v>1.9322282547695746E-5</v>
          </cell>
          <cell r="CW760">
            <v>0</v>
          </cell>
          <cell r="CX760">
            <v>0</v>
          </cell>
          <cell r="CY760">
            <v>5.2273408819303313E-6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5.4851583538018112E-6</v>
          </cell>
          <cell r="AF761">
            <v>0</v>
          </cell>
          <cell r="AG761">
            <v>0</v>
          </cell>
          <cell r="AH761">
            <v>6.4583316101374244E-5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4.396230033676396E-6</v>
          </cell>
          <cell r="AS761">
            <v>0</v>
          </cell>
          <cell r="AT761">
            <v>0</v>
          </cell>
          <cell r="AU761">
            <v>5.1903877171244339E-5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1.8709447371478838E-5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5.751389578162458E-5</v>
          </cell>
          <cell r="BK761">
            <v>1.5130619301995107E-4</v>
          </cell>
          <cell r="BL761">
            <v>0</v>
          </cell>
          <cell r="BM761">
            <v>-5.2461379928314678E-5</v>
          </cell>
          <cell r="BN761">
            <v>4.5547165242187937E-5</v>
          </cell>
          <cell r="BO761">
            <v>2.4732888751100024E-5</v>
          </cell>
          <cell r="BP761">
            <v>0</v>
          </cell>
          <cell r="BQ761">
            <v>0</v>
          </cell>
          <cell r="BR761">
            <v>2.4430026636268476E-5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1.9327984330486103E-4</v>
          </cell>
          <cell r="BY761">
            <v>1.0059885235730315E-4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1.410563897669137E-5</v>
          </cell>
          <cell r="CF761">
            <v>0</v>
          </cell>
          <cell r="CG761">
            <v>0</v>
          </cell>
          <cell r="CH761">
            <v>0</v>
          </cell>
          <cell r="CI761">
            <v>8.8966623931596711E-5</v>
          </cell>
          <cell r="CJ761">
            <v>0</v>
          </cell>
          <cell r="CK761">
            <v>8.2651983618231561E-5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1.2188145696589991E-6</v>
          </cell>
          <cell r="CS761">
            <v>0</v>
          </cell>
          <cell r="CT761">
            <v>0</v>
          </cell>
          <cell r="CU761">
            <v>0</v>
          </cell>
          <cell r="CV761">
            <v>1.4869537749262474E-5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6.564169088063565E-6</v>
          </cell>
          <cell r="BS768">
            <v>0</v>
          </cell>
          <cell r="BT768">
            <v>4.2061988936969996E-5</v>
          </cell>
          <cell r="BU768">
            <v>1.7574562832634033E-5</v>
          </cell>
          <cell r="BV768">
            <v>0</v>
          </cell>
          <cell r="BW768">
            <v>2.1721760616877361E-5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6.2226119643682409E-6</v>
          </cell>
          <cell r="CF768">
            <v>0</v>
          </cell>
          <cell r="CG768">
            <v>0</v>
          </cell>
          <cell r="CH768">
            <v>4.3976716085580847E-5</v>
          </cell>
          <cell r="CI768">
            <v>3.0265838944942836E-5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9.5322763155047951E-7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1.1629377104360739E-5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2.1323286999249831</v>
          </cell>
          <cell r="AF778">
            <v>0</v>
          </cell>
          <cell r="AG778">
            <v>0</v>
          </cell>
          <cell r="AH778">
            <v>2.1323286999977427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1.7177730000112206</v>
          </cell>
          <cell r="AS778">
            <v>0</v>
          </cell>
          <cell r="AT778">
            <v>0</v>
          </cell>
          <cell r="AU778">
            <v>1.7177730000003066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0.79962505999719724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0.97194885999851977</v>
          </cell>
          <cell r="BL778">
            <v>0</v>
          </cell>
          <cell r="BM778">
            <v>-0.65407620000041788</v>
          </cell>
          <cell r="BN778">
            <v>0</v>
          </cell>
          <cell r="BO778">
            <v>0.48175239999909536</v>
          </cell>
          <cell r="BP778">
            <v>0</v>
          </cell>
          <cell r="BQ778">
            <v>0</v>
          </cell>
          <cell r="BR778">
            <v>5.240332980058156</v>
          </cell>
          <cell r="BS778">
            <v>0</v>
          </cell>
          <cell r="BT778">
            <v>1.8588810000001104</v>
          </cell>
          <cell r="BU778">
            <v>0</v>
          </cell>
          <cell r="BV778">
            <v>2.7063750800007256</v>
          </cell>
          <cell r="BW778">
            <v>0.67507690000275034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0.38171116006560624</v>
          </cell>
          <cell r="CF778">
            <v>0</v>
          </cell>
          <cell r="CG778">
            <v>0</v>
          </cell>
          <cell r="CH778">
            <v>0.27359239999714191</v>
          </cell>
          <cell r="CI778">
            <v>0</v>
          </cell>
          <cell r="CJ778">
            <v>0</v>
          </cell>
          <cell r="CK778">
            <v>0.10811876000298071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1.7623173199826851</v>
          </cell>
          <cell r="CS778">
            <v>0</v>
          </cell>
          <cell r="CT778">
            <v>0</v>
          </cell>
          <cell r="CU778">
            <v>0</v>
          </cell>
          <cell r="CV778">
            <v>1.3772922999996808</v>
          </cell>
          <cell r="CW778">
            <v>0</v>
          </cell>
          <cell r="CX778">
            <v>0</v>
          </cell>
          <cell r="CY778">
            <v>0.38502502000119421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1.8739495000045281</v>
          </cell>
          <cell r="AF779">
            <v>0</v>
          </cell>
          <cell r="AG779">
            <v>0</v>
          </cell>
          <cell r="AH779">
            <v>1.8739494999990711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1.506042900000466</v>
          </cell>
          <cell r="AS779">
            <v>0</v>
          </cell>
          <cell r="AT779">
            <v>0</v>
          </cell>
          <cell r="AU779">
            <v>1.506042900000466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6.3918955999833997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1.6688232000014978</v>
          </cell>
          <cell r="BK779">
            <v>4.2486778999991657</v>
          </cell>
          <cell r="BL779">
            <v>0</v>
          </cell>
          <cell r="BM779">
            <v>-1.5222193999998126</v>
          </cell>
          <cell r="BN779">
            <v>1.2789644000004046</v>
          </cell>
          <cell r="BO779">
            <v>0.71764950000033423</v>
          </cell>
          <cell r="BP779">
            <v>0</v>
          </cell>
          <cell r="BQ779">
            <v>0</v>
          </cell>
          <cell r="BR779">
            <v>8.3462743000127375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5.4272980000005191</v>
          </cell>
          <cell r="BY779">
            <v>2.918976300000395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4.8190504999947734</v>
          </cell>
          <cell r="CF779">
            <v>0</v>
          </cell>
          <cell r="CG779">
            <v>0</v>
          </cell>
          <cell r="CH779">
            <v>0</v>
          </cell>
          <cell r="CI779">
            <v>2.498182799999995</v>
          </cell>
          <cell r="CJ779">
            <v>0</v>
          </cell>
          <cell r="CK779">
            <v>2.3208677000002353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0.41753662002156489</v>
          </cell>
          <cell r="CS779">
            <v>0</v>
          </cell>
          <cell r="CT779">
            <v>0</v>
          </cell>
          <cell r="CU779">
            <v>0</v>
          </cell>
          <cell r="CV779">
            <v>0.41753661999973701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5.6927099999738857</v>
          </cell>
          <cell r="BS786">
            <v>0</v>
          </cell>
          <cell r="BT786">
            <v>2.7983000000022002</v>
          </cell>
          <cell r="BU786">
            <v>1.2944720000014058</v>
          </cell>
          <cell r="BV786">
            <v>0</v>
          </cell>
          <cell r="BW786">
            <v>1.5999379999993835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5.396498000016436</v>
          </cell>
          <cell r="CF786">
            <v>0</v>
          </cell>
          <cell r="CG786">
            <v>0</v>
          </cell>
          <cell r="CH786">
            <v>3.2391490000009071</v>
          </cell>
          <cell r="CI786">
            <v>2.157348999997339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0.82894199999282137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0.82894200000009732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-10.490234999997483</v>
          </cell>
          <cell r="I803">
            <v>-0.53002799999740091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-10.420414000000164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-5.9599589999997988</v>
          </cell>
          <cell r="I804">
            <v>-2.9599640000014915</v>
          </cell>
          <cell r="J804">
            <v>0</v>
          </cell>
          <cell r="K804">
            <v>-5.6298830000014277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28.693998999951873</v>
          </cell>
          <cell r="S804">
            <v>0</v>
          </cell>
          <cell r="T804">
            <v>0</v>
          </cell>
          <cell r="U804">
            <v>0</v>
          </cell>
          <cell r="V804">
            <v>9.6152929999952903</v>
          </cell>
          <cell r="W804">
            <v>0</v>
          </cell>
          <cell r="X804">
            <v>19.078706000000238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8"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0</v>
          </cell>
          <cell r="G842">
            <v>0</v>
          </cell>
          <cell r="H842">
            <v>-16.450194000033662</v>
          </cell>
          <cell r="I842">
            <v>-3.4899919999297708</v>
          </cell>
          <cell r="J842">
            <v>0</v>
          </cell>
          <cell r="K842">
            <v>-5.6298830001614988</v>
          </cell>
          <cell r="L842">
            <v>0</v>
          </cell>
          <cell r="M842">
            <v>0</v>
          </cell>
          <cell r="N842">
            <v>0</v>
          </cell>
          <cell r="O842">
            <v>-10.420414000051096</v>
          </cell>
          <cell r="P842">
            <v>0</v>
          </cell>
          <cell r="Q842">
            <v>0</v>
          </cell>
          <cell r="R842">
            <v>28.693998999893665</v>
          </cell>
          <cell r="S842">
            <v>0</v>
          </cell>
          <cell r="T842">
            <v>0</v>
          </cell>
          <cell r="U842">
            <v>0</v>
          </cell>
          <cell r="V842">
            <v>9.6152929998934269</v>
          </cell>
          <cell r="W842">
            <v>0</v>
          </cell>
          <cell r="X842">
            <v>19.078706000000238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4.0062782019376755</v>
          </cell>
          <cell r="AF842">
            <v>0</v>
          </cell>
          <cell r="AG842">
            <v>0</v>
          </cell>
          <cell r="AH842">
            <v>4.0062782000750303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3.2238158993422985</v>
          </cell>
          <cell r="AS842">
            <v>0</v>
          </cell>
          <cell r="AT842">
            <v>0</v>
          </cell>
          <cell r="AU842">
            <v>3.2238158998079598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7.1915206611156464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1.6688232000451535</v>
          </cell>
          <cell r="BK842">
            <v>5.2206267600413412</v>
          </cell>
          <cell r="BL842">
            <v>0</v>
          </cell>
          <cell r="BM842">
            <v>-2.1762956001330167</v>
          </cell>
          <cell r="BN842">
            <v>1.2789643998257816</v>
          </cell>
          <cell r="BO842">
            <v>1.1994018999394029</v>
          </cell>
          <cell r="BP842">
            <v>0</v>
          </cell>
          <cell r="BQ842">
            <v>0</v>
          </cell>
          <cell r="BR842">
            <v>19.27931728027761</v>
          </cell>
          <cell r="BS842">
            <v>0</v>
          </cell>
          <cell r="BT842">
            <v>4.657181000104174</v>
          </cell>
          <cell r="BU842">
            <v>1.2944720000959933</v>
          </cell>
          <cell r="BV842">
            <v>2.706375079927966</v>
          </cell>
          <cell r="BW842">
            <v>2.2750148999039084</v>
          </cell>
          <cell r="BX842">
            <v>5.4272980000823736</v>
          </cell>
          <cell r="BY842">
            <v>2.9189762999303639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10.597259659320116</v>
          </cell>
          <cell r="CF842">
            <v>0</v>
          </cell>
          <cell r="CG842">
            <v>0</v>
          </cell>
          <cell r="CH842">
            <v>3.5127413999289274</v>
          </cell>
          <cell r="CI842">
            <v>4.6555317998863757</v>
          </cell>
          <cell r="CJ842">
            <v>0</v>
          </cell>
          <cell r="CK842">
            <v>2.4289864599704742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3.0087959412485361</v>
          </cell>
          <cell r="CS842">
            <v>0</v>
          </cell>
          <cell r="CT842">
            <v>0</v>
          </cell>
          <cell r="CU842">
            <v>0</v>
          </cell>
          <cell r="CV842">
            <v>1.7948289199266583</v>
          </cell>
          <cell r="CW842">
            <v>0</v>
          </cell>
          <cell r="CX842">
            <v>0.8289419999346137</v>
          </cell>
          <cell r="CY842">
            <v>0.38502501999028027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</row>
        <row r="843"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</row>
        <row r="844">
          <cell r="F844">
            <v>0</v>
          </cell>
          <cell r="G844">
            <v>0</v>
          </cell>
          <cell r="H844">
            <v>-3.1255368600250222</v>
          </cell>
          <cell r="I844">
            <v>-0.66309847999946214</v>
          </cell>
          <cell r="J844">
            <v>0</v>
          </cell>
          <cell r="K844">
            <v>-1.0696777700504754</v>
          </cell>
          <cell r="L844">
            <v>0</v>
          </cell>
          <cell r="M844">
            <v>0</v>
          </cell>
          <cell r="N844">
            <v>0</v>
          </cell>
          <cell r="O844">
            <v>-1.979878660000395</v>
          </cell>
          <cell r="P844">
            <v>0</v>
          </cell>
          <cell r="Q844">
            <v>0</v>
          </cell>
          <cell r="R844">
            <v>5.7387998001649976</v>
          </cell>
          <cell r="S844">
            <v>0</v>
          </cell>
          <cell r="T844">
            <v>0</v>
          </cell>
          <cell r="U844">
            <v>0</v>
          </cell>
          <cell r="V844">
            <v>1.9230585999903269</v>
          </cell>
          <cell r="W844">
            <v>0</v>
          </cell>
          <cell r="X844">
            <v>3.8157412000000477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0.80125564057379961</v>
          </cell>
          <cell r="AF844">
            <v>0</v>
          </cell>
          <cell r="AG844">
            <v>0</v>
          </cell>
          <cell r="AH844">
            <v>0.80125564004993066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0.67700133891776204</v>
          </cell>
          <cell r="AS844">
            <v>0</v>
          </cell>
          <cell r="AT844">
            <v>0</v>
          </cell>
          <cell r="AU844">
            <v>0.67700133891776204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1.5102193388156593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0.35045287199318409</v>
          </cell>
          <cell r="BK844">
            <v>1.0963316195993684</v>
          </cell>
          <cell r="BL844">
            <v>0</v>
          </cell>
          <cell r="BM844">
            <v>-0.45702207603608258</v>
          </cell>
          <cell r="BN844">
            <v>0.26858252394595183</v>
          </cell>
          <cell r="BO844">
            <v>0.25187439896399155</v>
          </cell>
          <cell r="BP844">
            <v>0</v>
          </cell>
          <cell r="BQ844">
            <v>0</v>
          </cell>
          <cell r="BR844">
            <v>4.2414498017169535</v>
          </cell>
          <cell r="BS844">
            <v>0</v>
          </cell>
          <cell r="BT844">
            <v>1.0245798200194258</v>
          </cell>
          <cell r="BU844">
            <v>0.28478384000482038</v>
          </cell>
          <cell r="BV844">
            <v>0.59540251758880913</v>
          </cell>
          <cell r="BW844">
            <v>0.50050327798817307</v>
          </cell>
          <cell r="BX844">
            <v>1.1940055600134656</v>
          </cell>
          <cell r="BY844">
            <v>0.64217478598584421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2.3313971250317991</v>
          </cell>
          <cell r="CF844">
            <v>0</v>
          </cell>
          <cell r="CG844">
            <v>0</v>
          </cell>
          <cell r="CH844">
            <v>0.77280310803325847</v>
          </cell>
          <cell r="CI844">
            <v>1.0242169959819876</v>
          </cell>
          <cell r="CJ844">
            <v>0</v>
          </cell>
          <cell r="CK844">
            <v>0.53437702122027986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0.69202306633815169</v>
          </cell>
          <cell r="CS844">
            <v>0</v>
          </cell>
          <cell r="CT844">
            <v>0</v>
          </cell>
          <cell r="CU844">
            <v>0</v>
          </cell>
          <cell r="CV844">
            <v>0.41281065158545971</v>
          </cell>
          <cell r="CW844">
            <v>0</v>
          </cell>
          <cell r="CX844">
            <v>0.19065665997914039</v>
          </cell>
          <cell r="CY844">
            <v>8.8555754598928615E-2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7">
          <cell r="F847">
            <v>2063.09</v>
          </cell>
          <cell r="G847">
            <v>1725.33</v>
          </cell>
          <cell r="H847">
            <v>2108.62</v>
          </cell>
          <cell r="I847">
            <v>1813.43</v>
          </cell>
          <cell r="J847">
            <v>1788.74</v>
          </cell>
          <cell r="K847">
            <v>2241.88</v>
          </cell>
          <cell r="L847">
            <v>2577.4499999999998</v>
          </cell>
          <cell r="M847">
            <v>2687.86</v>
          </cell>
          <cell r="N847">
            <v>2630.99</v>
          </cell>
          <cell r="O847">
            <v>2527.04</v>
          </cell>
          <cell r="P847">
            <v>2516.33</v>
          </cell>
          <cell r="Q847">
            <v>2479.6</v>
          </cell>
          <cell r="R847">
            <v>27160.36</v>
          </cell>
          <cell r="S847">
            <v>2063.09</v>
          </cell>
          <cell r="T847">
            <v>1725.33</v>
          </cell>
          <cell r="U847">
            <v>2108.62</v>
          </cell>
          <cell r="V847">
            <v>1813.43</v>
          </cell>
          <cell r="W847">
            <v>1788.74</v>
          </cell>
          <cell r="X847">
            <v>2241.88</v>
          </cell>
          <cell r="Y847">
            <v>2577.4499999999998</v>
          </cell>
          <cell r="Z847">
            <v>2687.86</v>
          </cell>
          <cell r="AA847">
            <v>2630.99</v>
          </cell>
          <cell r="AB847">
            <v>2527.04</v>
          </cell>
          <cell r="AC847">
            <v>2516.33</v>
          </cell>
          <cell r="AD847">
            <v>2479.6</v>
          </cell>
          <cell r="AE847">
            <v>27160.36</v>
          </cell>
          <cell r="AF847">
            <v>2063.09</v>
          </cell>
          <cell r="AG847">
            <v>1725.33</v>
          </cell>
          <cell r="AH847">
            <v>2108.62</v>
          </cell>
          <cell r="AI847">
            <v>1813.43</v>
          </cell>
          <cell r="AJ847">
            <v>1788.74</v>
          </cell>
          <cell r="AK847">
            <v>2241.88</v>
          </cell>
          <cell r="AL847">
            <v>2577.4499999999998</v>
          </cell>
          <cell r="AM847">
            <v>2687.86</v>
          </cell>
          <cell r="AN847">
            <v>2630.99</v>
          </cell>
          <cell r="AO847">
            <v>2527.04</v>
          </cell>
          <cell r="AP847">
            <v>2516.33</v>
          </cell>
          <cell r="AQ847">
            <v>2479.6</v>
          </cell>
          <cell r="AR847">
            <v>27185.480000000003</v>
          </cell>
          <cell r="AS847">
            <v>2063.09</v>
          </cell>
          <cell r="AT847">
            <v>1750.45</v>
          </cell>
          <cell r="AU847">
            <v>2108.62</v>
          </cell>
          <cell r="AV847">
            <v>1813.43</v>
          </cell>
          <cell r="AW847">
            <v>1788.74</v>
          </cell>
          <cell r="AX847">
            <v>2241.88</v>
          </cell>
          <cell r="AY847">
            <v>2577.4499999999998</v>
          </cell>
          <cell r="AZ847">
            <v>2687.86</v>
          </cell>
          <cell r="BA847">
            <v>2630.99</v>
          </cell>
          <cell r="BB847">
            <v>2527.04</v>
          </cell>
          <cell r="BC847">
            <v>2516.33</v>
          </cell>
          <cell r="BD847">
            <v>2479.6</v>
          </cell>
          <cell r="BE847">
            <v>27160.36</v>
          </cell>
          <cell r="BF847">
            <v>2063.09</v>
          </cell>
          <cell r="BG847">
            <v>1725.33</v>
          </cell>
          <cell r="BH847">
            <v>2108.62</v>
          </cell>
          <cell r="BI847">
            <v>1813.43</v>
          </cell>
          <cell r="BJ847">
            <v>1788.74</v>
          </cell>
          <cell r="BK847">
            <v>2241.88</v>
          </cell>
          <cell r="BL847">
            <v>2577.4499999999998</v>
          </cell>
          <cell r="BM847">
            <v>2687.86</v>
          </cell>
          <cell r="BN847">
            <v>2630.99</v>
          </cell>
          <cell r="BO847">
            <v>2527.04</v>
          </cell>
          <cell r="BP847">
            <v>2516.33</v>
          </cell>
          <cell r="BQ847">
            <v>2479.6</v>
          </cell>
          <cell r="BR847">
            <v>27160.36</v>
          </cell>
          <cell r="BS847">
            <v>2063.09</v>
          </cell>
          <cell r="BT847">
            <v>1725.33</v>
          </cell>
          <cell r="BU847">
            <v>2108.62</v>
          </cell>
          <cell r="BV847">
            <v>1813.43</v>
          </cell>
          <cell r="BW847">
            <v>1788.74</v>
          </cell>
          <cell r="BX847">
            <v>2241.88</v>
          </cell>
          <cell r="BY847">
            <v>2577.4499999999998</v>
          </cell>
          <cell r="BZ847">
            <v>2687.86</v>
          </cell>
          <cell r="CA847">
            <v>2630.99</v>
          </cell>
          <cell r="CB847">
            <v>2527.04</v>
          </cell>
          <cell r="CC847">
            <v>2516.33</v>
          </cell>
          <cell r="CD847">
            <v>2479.6</v>
          </cell>
          <cell r="CE847">
            <v>27160.36</v>
          </cell>
          <cell r="CF847">
            <v>2063.09</v>
          </cell>
          <cell r="CG847">
            <v>1725.33</v>
          </cell>
          <cell r="CH847">
            <v>2108.62</v>
          </cell>
          <cell r="CI847">
            <v>1813.43</v>
          </cell>
          <cell r="CJ847">
            <v>1788.74</v>
          </cell>
          <cell r="CK847">
            <v>2241.88</v>
          </cell>
          <cell r="CL847">
            <v>2577.4499999999998</v>
          </cell>
          <cell r="CM847">
            <v>2687.86</v>
          </cell>
          <cell r="CN847">
            <v>2630.99</v>
          </cell>
          <cell r="CO847">
            <v>2527.04</v>
          </cell>
          <cell r="CP847">
            <v>2516.33</v>
          </cell>
          <cell r="CQ847">
            <v>2479.6</v>
          </cell>
          <cell r="CR847">
            <v>27185.480000000003</v>
          </cell>
          <cell r="CS847">
            <v>2063.09</v>
          </cell>
          <cell r="CT847">
            <v>1750.45</v>
          </cell>
          <cell r="CU847">
            <v>2108.62</v>
          </cell>
          <cell r="CV847">
            <v>1813.43</v>
          </cell>
          <cell r="CW847">
            <v>1788.74</v>
          </cell>
          <cell r="CX847">
            <v>2241.88</v>
          </cell>
          <cell r="CY847">
            <v>2577.4499999999998</v>
          </cell>
          <cell r="CZ847">
            <v>2687.86</v>
          </cell>
          <cell r="DA847">
            <v>2630.99</v>
          </cell>
          <cell r="DB847">
            <v>2527.04</v>
          </cell>
          <cell r="DC847">
            <v>2516.33</v>
          </cell>
          <cell r="DD847">
            <v>2479.6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-33263.94049234991</v>
          </cell>
          <cell r="S849">
            <v>-2438.1699868229916</v>
          </cell>
          <cell r="T849">
            <v>-2792.9099828500184</v>
          </cell>
          <cell r="U849">
            <v>-3627.8194840000069</v>
          </cell>
          <cell r="V849">
            <v>-3322.8679078030109</v>
          </cell>
          <cell r="W849">
            <v>-2671.8557986999949</v>
          </cell>
          <cell r="X849">
            <v>-2769.8166327000072</v>
          </cell>
          <cell r="Y849">
            <v>-2176.5842425599985</v>
          </cell>
          <cell r="Z849">
            <v>-2161.3683566299878</v>
          </cell>
          <cell r="AA849">
            <v>-2522.6260468999972</v>
          </cell>
          <cell r="AB849">
            <v>-2643.8798790400033</v>
          </cell>
          <cell r="AC849">
            <v>-3034.0720296409854</v>
          </cell>
          <cell r="AD849">
            <v>-3101.9701447030238</v>
          </cell>
          <cell r="AE849">
            <v>-33263.94049234991</v>
          </cell>
          <cell r="AF849">
            <v>-2438.1699868229916</v>
          </cell>
          <cell r="AG849">
            <v>-2792.9099828500184</v>
          </cell>
          <cell r="AH849">
            <v>-3627.8194840000069</v>
          </cell>
          <cell r="AI849">
            <v>-3322.8679078030109</v>
          </cell>
          <cell r="AJ849">
            <v>-2671.8557986999949</v>
          </cell>
          <cell r="AK849">
            <v>-2769.8166327000072</v>
          </cell>
          <cell r="AL849">
            <v>-2176.5842425599985</v>
          </cell>
          <cell r="AM849">
            <v>-2161.3683566299878</v>
          </cell>
          <cell r="AN849">
            <v>-2522.6260468999972</v>
          </cell>
          <cell r="AO849">
            <v>-2643.8798790400033</v>
          </cell>
          <cell r="AP849">
            <v>-3034.0720296409854</v>
          </cell>
          <cell r="AQ849">
            <v>-3101.9701447030238</v>
          </cell>
          <cell r="AR849">
            <v>-33292.27532529016</v>
          </cell>
          <cell r="AS849">
            <v>-2438.1699868229916</v>
          </cell>
          <cell r="AT849">
            <v>-2821.2448157900071</v>
          </cell>
          <cell r="AU849">
            <v>-3627.8194840000069</v>
          </cell>
          <cell r="AV849">
            <v>-3322.8679078030109</v>
          </cell>
          <cell r="AW849">
            <v>-2671.8557986999949</v>
          </cell>
          <cell r="AX849">
            <v>-2769.8166327000072</v>
          </cell>
          <cell r="AY849">
            <v>-2176.5842425599985</v>
          </cell>
          <cell r="AZ849">
            <v>-2161.3683566299878</v>
          </cell>
          <cell r="BA849">
            <v>-2522.6260468999972</v>
          </cell>
          <cell r="BB849">
            <v>-2643.8798790400033</v>
          </cell>
          <cell r="BC849">
            <v>-3034.0720296409854</v>
          </cell>
          <cell r="BD849">
            <v>-3101.9701447030238</v>
          </cell>
          <cell r="BE849">
            <v>-33263.933993004262</v>
          </cell>
          <cell r="BF849">
            <v>-2438.1696584800375</v>
          </cell>
          <cell r="BG849">
            <v>-2792.9108622500207</v>
          </cell>
          <cell r="BH849">
            <v>-3627.8194010000443</v>
          </cell>
          <cell r="BI849">
            <v>-3322.8672581590363</v>
          </cell>
          <cell r="BJ849">
            <v>-2671.8555429999833</v>
          </cell>
          <cell r="BK849">
            <v>-2769.8147989999852</v>
          </cell>
          <cell r="BL849">
            <v>-2176.5842913000379</v>
          </cell>
          <cell r="BM849">
            <v>-2161.3681304999918</v>
          </cell>
          <cell r="BN849">
            <v>-2522.6259529999807</v>
          </cell>
          <cell r="BO849">
            <v>-2643.8788041999796</v>
          </cell>
          <cell r="BP849">
            <v>-3034.0701318399515</v>
          </cell>
          <cell r="BQ849">
            <v>-3101.9691602750099</v>
          </cell>
          <cell r="BR849">
            <v>-33263.933993004262</v>
          </cell>
          <cell r="BS849">
            <v>-2438.1696584800375</v>
          </cell>
          <cell r="BT849">
            <v>-2792.9108622500207</v>
          </cell>
          <cell r="BU849">
            <v>-3627.8194010000443</v>
          </cell>
          <cell r="BV849">
            <v>-3322.8672581590363</v>
          </cell>
          <cell r="BW849">
            <v>-2671.8555429999833</v>
          </cell>
          <cell r="BX849">
            <v>-2769.8147989999852</v>
          </cell>
          <cell r="BY849">
            <v>-2176.5842913000379</v>
          </cell>
          <cell r="BZ849">
            <v>-2161.3681304999918</v>
          </cell>
          <cell r="CA849">
            <v>-2522.6259529999807</v>
          </cell>
          <cell r="CB849">
            <v>-2643.8788041999796</v>
          </cell>
          <cell r="CC849">
            <v>-3034.0701318399515</v>
          </cell>
          <cell r="CD849">
            <v>-3101.9691602750099</v>
          </cell>
          <cell r="CE849">
            <v>-33263.933993004262</v>
          </cell>
          <cell r="CF849">
            <v>-2438.1696584800375</v>
          </cell>
          <cell r="CG849">
            <v>-2792.9108622500207</v>
          </cell>
          <cell r="CH849">
            <v>-3627.8194010000443</v>
          </cell>
          <cell r="CI849">
            <v>-3322.8672581589781</v>
          </cell>
          <cell r="CJ849">
            <v>-2671.8555429999833</v>
          </cell>
          <cell r="CK849">
            <v>-2769.8147990000434</v>
          </cell>
          <cell r="CL849">
            <v>-2176.5842913000379</v>
          </cell>
          <cell r="CM849">
            <v>-2161.3681305000209</v>
          </cell>
          <cell r="CN849">
            <v>-2522.6259529999807</v>
          </cell>
          <cell r="CO849">
            <v>-2643.8788041999796</v>
          </cell>
          <cell r="CP849">
            <v>-3034.0701318399515</v>
          </cell>
          <cell r="CQ849">
            <v>-3101.9691602749517</v>
          </cell>
          <cell r="CR849">
            <v>-33292.268860004842</v>
          </cell>
          <cell r="CS849">
            <v>-2438.1696584800957</v>
          </cell>
          <cell r="CT849">
            <v>-2821.2457292500185</v>
          </cell>
          <cell r="CU849">
            <v>-3627.8194010000443</v>
          </cell>
          <cell r="CV849">
            <v>-3322.8672581589781</v>
          </cell>
          <cell r="CW849">
            <v>-2671.8555429999833</v>
          </cell>
          <cell r="CX849">
            <v>-2769.8147990000434</v>
          </cell>
          <cell r="CY849">
            <v>-2176.5842913000379</v>
          </cell>
          <cell r="CZ849">
            <v>-2161.3681304999627</v>
          </cell>
          <cell r="DA849">
            <v>-2522.6259529999807</v>
          </cell>
          <cell r="DB849">
            <v>-2643.8788041999796</v>
          </cell>
          <cell r="DC849">
            <v>-3034.0701318399515</v>
          </cell>
          <cell r="DD849">
            <v>-3101.9691602750681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2063.09</v>
          </cell>
          <cell r="G850">
            <v>1725.33</v>
          </cell>
          <cell r="H850">
            <v>2108.62</v>
          </cell>
          <cell r="I850">
            <v>1813.43</v>
          </cell>
          <cell r="J850">
            <v>1788.74</v>
          </cell>
          <cell r="K850">
            <v>2241.88</v>
          </cell>
          <cell r="L850">
            <v>2577.4499999999998</v>
          </cell>
          <cell r="M850">
            <v>2687.86</v>
          </cell>
          <cell r="N850">
            <v>2630.99</v>
          </cell>
          <cell r="O850">
            <v>2527.04</v>
          </cell>
          <cell r="P850">
            <v>2516.33</v>
          </cell>
          <cell r="Q850">
            <v>2479.6</v>
          </cell>
          <cell r="R850">
            <v>-6103.58049235004</v>
          </cell>
          <cell r="S850">
            <v>-375.07998682299512</v>
          </cell>
          <cell r="T850">
            <v>-1067.5799828500312</v>
          </cell>
          <cell r="U850">
            <v>-1519.1994839999825</v>
          </cell>
          <cell r="V850">
            <v>-1509.4379078030179</v>
          </cell>
          <cell r="W850">
            <v>-883.11579869998968</v>
          </cell>
          <cell r="X850">
            <v>-527.93663270000252</v>
          </cell>
          <cell r="Y850">
            <v>400.86575743999856</v>
          </cell>
          <cell r="Z850">
            <v>526.49164337001275</v>
          </cell>
          <cell r="AA850">
            <v>108.36395310000808</v>
          </cell>
          <cell r="AB850">
            <v>-116.83987903999514</v>
          </cell>
          <cell r="AC850">
            <v>-517.74202964099823</v>
          </cell>
          <cell r="AD850">
            <v>-622.37014470304712</v>
          </cell>
          <cell r="AE850">
            <v>-6103.58049235004</v>
          </cell>
          <cell r="AF850">
            <v>-375.07998682299512</v>
          </cell>
          <cell r="AG850">
            <v>-1067.5799828500021</v>
          </cell>
          <cell r="AH850">
            <v>-1519.1994840000116</v>
          </cell>
          <cell r="AI850">
            <v>-1509.4379078030179</v>
          </cell>
          <cell r="AJ850">
            <v>-883.11579869998968</v>
          </cell>
          <cell r="AK850">
            <v>-527.93663270001707</v>
          </cell>
          <cell r="AL850">
            <v>400.86575743999856</v>
          </cell>
          <cell r="AM850">
            <v>526.49164337001275</v>
          </cell>
          <cell r="AN850">
            <v>108.36395310000808</v>
          </cell>
          <cell r="AO850">
            <v>-116.83987904002424</v>
          </cell>
          <cell r="AP850">
            <v>-517.74202964096912</v>
          </cell>
          <cell r="AQ850">
            <v>-622.37014470304712</v>
          </cell>
          <cell r="AR850">
            <v>-6106.7953252901789</v>
          </cell>
          <cell r="AS850">
            <v>-375.07998682296602</v>
          </cell>
          <cell r="AT850">
            <v>-1070.7948157899955</v>
          </cell>
          <cell r="AU850">
            <v>-1519.1994840000116</v>
          </cell>
          <cell r="AV850">
            <v>-1509.4379078030179</v>
          </cell>
          <cell r="AW850">
            <v>-883.11579870000423</v>
          </cell>
          <cell r="AX850">
            <v>-527.93663270000252</v>
          </cell>
          <cell r="AY850">
            <v>400.86575743999856</v>
          </cell>
          <cell r="AZ850">
            <v>526.49164337001275</v>
          </cell>
          <cell r="BA850">
            <v>108.36395310000808</v>
          </cell>
          <cell r="BB850">
            <v>-116.83987903999514</v>
          </cell>
          <cell r="BC850">
            <v>-517.74202964096912</v>
          </cell>
          <cell r="BD850">
            <v>-622.37014470301801</v>
          </cell>
          <cell r="BE850">
            <v>-6103.5739930039272</v>
          </cell>
          <cell r="BF850">
            <v>-375.07965848007007</v>
          </cell>
          <cell r="BG850">
            <v>-1067.5808622500044</v>
          </cell>
          <cell r="BH850">
            <v>-1519.199401000049</v>
          </cell>
          <cell r="BI850">
            <v>-1509.4372581590433</v>
          </cell>
          <cell r="BJ850">
            <v>-883.11554299999261</v>
          </cell>
          <cell r="BK850">
            <v>-527.93479899998056</v>
          </cell>
          <cell r="BL850">
            <v>400.86570869997377</v>
          </cell>
          <cell r="BM850">
            <v>526.49186950002331</v>
          </cell>
          <cell r="BN850">
            <v>108.36404700001003</v>
          </cell>
          <cell r="BO850">
            <v>-116.8388042000006</v>
          </cell>
          <cell r="BP850">
            <v>-517.74013183999341</v>
          </cell>
          <cell r="BQ850">
            <v>-622.36916027503321</v>
          </cell>
          <cell r="BR850">
            <v>-6103.5739930048585</v>
          </cell>
          <cell r="BS850">
            <v>-375.07965848007007</v>
          </cell>
          <cell r="BT850">
            <v>-1067.5808622500044</v>
          </cell>
          <cell r="BU850">
            <v>-1519.199401000049</v>
          </cell>
          <cell r="BV850">
            <v>-1509.4372581590433</v>
          </cell>
          <cell r="BW850">
            <v>-883.11554299999261</v>
          </cell>
          <cell r="BX850">
            <v>-527.93479899998056</v>
          </cell>
          <cell r="BY850">
            <v>400.86570869997377</v>
          </cell>
          <cell r="BZ850">
            <v>526.49186950002331</v>
          </cell>
          <cell r="CA850">
            <v>108.36404700001003</v>
          </cell>
          <cell r="CB850">
            <v>-116.8388042000006</v>
          </cell>
          <cell r="CC850">
            <v>-517.7401318399352</v>
          </cell>
          <cell r="CD850">
            <v>-622.36916027503321</v>
          </cell>
          <cell r="CE850">
            <v>-6103.5739930039272</v>
          </cell>
          <cell r="CF850">
            <v>-375.07965848007007</v>
          </cell>
          <cell r="CG850">
            <v>-1067.5808622500044</v>
          </cell>
          <cell r="CH850">
            <v>-1519.199401000049</v>
          </cell>
          <cell r="CI850">
            <v>-1509.4372581590433</v>
          </cell>
          <cell r="CJ850">
            <v>-883.11554299999261</v>
          </cell>
          <cell r="CK850">
            <v>-527.93479900003877</v>
          </cell>
          <cell r="CL850">
            <v>400.86570869997377</v>
          </cell>
          <cell r="CM850">
            <v>526.49186949996511</v>
          </cell>
          <cell r="CN850">
            <v>108.36404700001003</v>
          </cell>
          <cell r="CO850">
            <v>-116.83880419994239</v>
          </cell>
          <cell r="CP850">
            <v>-517.7401318399352</v>
          </cell>
          <cell r="CQ850">
            <v>-622.36916027485859</v>
          </cell>
          <cell r="CR850">
            <v>-6106.7888600043952</v>
          </cell>
          <cell r="CS850">
            <v>-375.07965848012827</v>
          </cell>
          <cell r="CT850">
            <v>-1070.7957292500068</v>
          </cell>
          <cell r="CU850">
            <v>-1519.199401000049</v>
          </cell>
          <cell r="CV850">
            <v>-1509.4372581590433</v>
          </cell>
          <cell r="CW850">
            <v>-883.11554299999261</v>
          </cell>
          <cell r="CX850">
            <v>-527.93479900003877</v>
          </cell>
          <cell r="CY850">
            <v>400.86570869997377</v>
          </cell>
          <cell r="CZ850">
            <v>526.49186950002331</v>
          </cell>
          <cell r="DA850">
            <v>108.36404700001003</v>
          </cell>
          <cell r="DB850">
            <v>-116.83880419994239</v>
          </cell>
          <cell r="DC850">
            <v>-517.74013183999341</v>
          </cell>
          <cell r="DD850">
            <v>-622.369160274975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1588.5793000000001</v>
          </cell>
          <cell r="G852">
            <v>1328.5040999999999</v>
          </cell>
          <cell r="H852">
            <v>1623.6373999999998</v>
          </cell>
          <cell r="I852">
            <v>1396.3411000000001</v>
          </cell>
          <cell r="J852">
            <v>1377.3298</v>
          </cell>
          <cell r="K852">
            <v>1726.2476000000001</v>
          </cell>
          <cell r="L852">
            <v>1984.6364999999998</v>
          </cell>
          <cell r="M852">
            <v>2069.6522</v>
          </cell>
          <cell r="N852">
            <v>2025.8622999999998</v>
          </cell>
          <cell r="O852">
            <v>1945.8208</v>
          </cell>
          <cell r="P852">
            <v>1937.5741</v>
          </cell>
          <cell r="Q852">
            <v>1909.2919999999999</v>
          </cell>
          <cell r="R852">
            <v>-4821.8285889565013</v>
          </cell>
          <cell r="S852">
            <v>-296.31318959017517</v>
          </cell>
          <cell r="T852">
            <v>-843.38818645151332</v>
          </cell>
          <cell r="U852">
            <v>-1200.1675923599687</v>
          </cell>
          <cell r="V852">
            <v>-1192.4559471643879</v>
          </cell>
          <cell r="W852">
            <v>-697.66148097299447</v>
          </cell>
          <cell r="X852">
            <v>-417.06993983300345</v>
          </cell>
          <cell r="Y852">
            <v>316.68394837759843</v>
          </cell>
          <cell r="Z852">
            <v>415.92839826230193</v>
          </cell>
          <cell r="AA852">
            <v>85.607522949008853</v>
          </cell>
          <cell r="AB852">
            <v>-92.303504441602854</v>
          </cell>
          <cell r="AC852">
            <v>-409.016203416395</v>
          </cell>
          <cell r="AD852">
            <v>-491.67241431539878</v>
          </cell>
          <cell r="AE852">
            <v>-4882.8643938798923</v>
          </cell>
          <cell r="AF852">
            <v>-300.06398945840192</v>
          </cell>
          <cell r="AG852">
            <v>-854.0639862800017</v>
          </cell>
          <cell r="AH852">
            <v>-1215.3595872000151</v>
          </cell>
          <cell r="AI852">
            <v>-1207.5503262424027</v>
          </cell>
          <cell r="AJ852">
            <v>-706.49263895998592</v>
          </cell>
          <cell r="AK852">
            <v>-422.34930616001657</v>
          </cell>
          <cell r="AL852">
            <v>320.69260595200467</v>
          </cell>
          <cell r="AM852">
            <v>421.19331469602184</v>
          </cell>
          <cell r="AN852">
            <v>86.691162480012281</v>
          </cell>
          <cell r="AO852">
            <v>-93.471903232028126</v>
          </cell>
          <cell r="AP852">
            <v>-414.19362371275201</v>
          </cell>
          <cell r="AQ852">
            <v>-497.89611576244351</v>
          </cell>
          <cell r="AR852">
            <v>-5068.6401199907996</v>
          </cell>
          <cell r="AS852">
            <v>-311.31638906305307</v>
          </cell>
          <cell r="AT852">
            <v>-888.75969710570644</v>
          </cell>
          <cell r="AU852">
            <v>-1260.9355717200087</v>
          </cell>
          <cell r="AV852">
            <v>-1252.8334634765051</v>
          </cell>
          <cell r="AW852">
            <v>-732.98611292100395</v>
          </cell>
          <cell r="AX852">
            <v>-438.18740514101228</v>
          </cell>
          <cell r="AY852">
            <v>332.71857867519429</v>
          </cell>
          <cell r="AZ852">
            <v>436.98806399710884</v>
          </cell>
          <cell r="BA852">
            <v>89.942081073008012</v>
          </cell>
          <cell r="BB852">
            <v>-96.977099603187526</v>
          </cell>
          <cell r="BC852">
            <v>-429.72588460199768</v>
          </cell>
          <cell r="BD852">
            <v>-516.5672201034904</v>
          </cell>
          <cell r="BE852">
            <v>-5127.0021541230381</v>
          </cell>
          <cell r="BF852">
            <v>-315.06691312330076</v>
          </cell>
          <cell r="BG852">
            <v>-896.76792429003399</v>
          </cell>
          <cell r="BH852">
            <v>-1276.1274968400248</v>
          </cell>
          <cell r="BI852">
            <v>-1267.9272968535661</v>
          </cell>
          <cell r="BJ852">
            <v>-741.81705612002406</v>
          </cell>
          <cell r="BK852">
            <v>-443.46523115999298</v>
          </cell>
          <cell r="BL852">
            <v>336.72719530796167</v>
          </cell>
          <cell r="BM852">
            <v>442.25317038001958</v>
          </cell>
          <cell r="BN852">
            <v>91.025799480004935</v>
          </cell>
          <cell r="BO852">
            <v>-98.144595527963247</v>
          </cell>
          <cell r="BP852">
            <v>-434.90171074558748</v>
          </cell>
          <cell r="BQ852">
            <v>-522.79009463102557</v>
          </cell>
          <cell r="BR852">
            <v>-5310.1093739140779</v>
          </cell>
          <cell r="BS852">
            <v>-326.31930287764408</v>
          </cell>
          <cell r="BT852">
            <v>-928.79535015748115</v>
          </cell>
          <cell r="BU852">
            <v>-1321.7034788700403</v>
          </cell>
          <cell r="BV852">
            <v>-1313.2104145984049</v>
          </cell>
          <cell r="BW852">
            <v>-768.31052240997087</v>
          </cell>
          <cell r="BX852">
            <v>-459.30327512999065</v>
          </cell>
          <cell r="BY852">
            <v>348.7531665689603</v>
          </cell>
          <cell r="BZ852">
            <v>458.04792646502028</v>
          </cell>
          <cell r="CA852">
            <v>94.276720890018623</v>
          </cell>
          <cell r="CB852">
            <v>-101.6497596539557</v>
          </cell>
          <cell r="CC852">
            <v>-450.43391470075585</v>
          </cell>
          <cell r="CD852">
            <v>-541.46116943925153</v>
          </cell>
          <cell r="CE852">
            <v>-5371.1451138434932</v>
          </cell>
          <cell r="CF852">
            <v>-330.07009946246399</v>
          </cell>
          <cell r="CG852">
            <v>-939.47115877998294</v>
          </cell>
          <cell r="CH852">
            <v>-1336.8954728800454</v>
          </cell>
          <cell r="CI852">
            <v>-1328.304787179979</v>
          </cell>
          <cell r="CJ852">
            <v>-777.14167784003075</v>
          </cell>
          <cell r="CK852">
            <v>-464.58262312004808</v>
          </cell>
          <cell r="CL852">
            <v>352.76182365597924</v>
          </cell>
          <cell r="CM852">
            <v>463.31284515996231</v>
          </cell>
          <cell r="CN852">
            <v>95.360361359955277</v>
          </cell>
          <cell r="CO852">
            <v>-102.81814769597258</v>
          </cell>
          <cell r="CP852">
            <v>-455.61131601914531</v>
          </cell>
          <cell r="CQ852">
            <v>-547.6848610418383</v>
          </cell>
          <cell r="CR852">
            <v>-5496.1099740033969</v>
          </cell>
          <cell r="CS852">
            <v>-337.5716926321038</v>
          </cell>
          <cell r="CT852">
            <v>-963.71615632495377</v>
          </cell>
          <cell r="CU852">
            <v>-1367.2794608999975</v>
          </cell>
          <cell r="CV852">
            <v>-1358.4935323431273</v>
          </cell>
          <cell r="CW852">
            <v>-794.80398869997589</v>
          </cell>
          <cell r="CX852">
            <v>-475.14131909998832</v>
          </cell>
          <cell r="CY852">
            <v>360.77913782995893</v>
          </cell>
          <cell r="CZ852">
            <v>473.84268255002098</v>
          </cell>
          <cell r="DA852">
            <v>97.527642300061416</v>
          </cell>
          <cell r="DB852">
            <v>-105.15492377994815</v>
          </cell>
          <cell r="DC852">
            <v>-465.96611865598243</v>
          </cell>
          <cell r="DD852">
            <v>-560.1322442474775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70">
          <cell r="F870">
            <v>0</v>
          </cell>
          <cell r="G870">
            <v>0</v>
          </cell>
          <cell r="H870">
            <v>0.11457824000000016</v>
          </cell>
          <cell r="I870">
            <v>0.60609639999984211</v>
          </cell>
          <cell r="J870">
            <v>9.4000000001415174E-4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-9.4655266000008851</v>
          </cell>
          <cell r="S870">
            <v>0</v>
          </cell>
          <cell r="T870">
            <v>-0.44731200000001081</v>
          </cell>
          <cell r="U870">
            <v>-4.1768789000002471</v>
          </cell>
          <cell r="V870">
            <v>-4.0885997000000316</v>
          </cell>
          <cell r="W870">
            <v>-0.75273600000002716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-8.8913524999989022</v>
          </cell>
          <cell r="AF870">
            <v>0</v>
          </cell>
          <cell r="AG870">
            <v>0</v>
          </cell>
          <cell r="AH870">
            <v>-3.9932184999997844</v>
          </cell>
          <cell r="AI870">
            <v>-4.330949000000146</v>
          </cell>
          <cell r="AJ870">
            <v>-0.56718499999999494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-9.4854449999984354</v>
          </cell>
          <cell r="AS870">
            <v>0</v>
          </cell>
          <cell r="AT870">
            <v>0</v>
          </cell>
          <cell r="AU870">
            <v>-3.2477699999999459</v>
          </cell>
          <cell r="AV870">
            <v>-2.6773469999998269</v>
          </cell>
          <cell r="AW870">
            <v>-3.5603279999997994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-30.56368300000031</v>
          </cell>
          <cell r="BF870">
            <v>0</v>
          </cell>
          <cell r="BG870">
            <v>-0.2126559999999813</v>
          </cell>
          <cell r="BH870">
            <v>-4.412384999999631</v>
          </cell>
          <cell r="BI870">
            <v>-14.037781799999721</v>
          </cell>
          <cell r="BJ870">
            <v>-11.635929699999906</v>
          </cell>
          <cell r="BK870">
            <v>0</v>
          </cell>
          <cell r="BL870">
            <v>0</v>
          </cell>
          <cell r="BM870">
            <v>0</v>
          </cell>
          <cell r="BN870">
            <v>-0.21681899999999743</v>
          </cell>
          <cell r="BO870">
            <v>0</v>
          </cell>
          <cell r="BP870">
            <v>0</v>
          </cell>
          <cell r="BQ870">
            <v>-4.8111500000000973E-2</v>
          </cell>
          <cell r="BR870">
            <v>-24.142545655995491</v>
          </cell>
          <cell r="BS870">
            <v>0</v>
          </cell>
          <cell r="BT870">
            <v>0</v>
          </cell>
          <cell r="BU870">
            <v>-7.000952899999902</v>
          </cell>
          <cell r="BV870">
            <v>-13.880572555999606</v>
          </cell>
          <cell r="BW870">
            <v>-3.1249053999999887</v>
          </cell>
          <cell r="BX870">
            <v>0</v>
          </cell>
          <cell r="BY870">
            <v>0</v>
          </cell>
          <cell r="BZ870">
            <v>0</v>
          </cell>
          <cell r="CA870">
            <v>-0.13424680000000055</v>
          </cell>
          <cell r="CB870">
            <v>0</v>
          </cell>
          <cell r="CC870">
            <v>0</v>
          </cell>
          <cell r="CD870">
            <v>-1.8680000000017571E-3</v>
          </cell>
          <cell r="CE870">
            <v>-22.847790214997076</v>
          </cell>
          <cell r="CF870">
            <v>0</v>
          </cell>
          <cell r="CG870">
            <v>-0.78024999999999523</v>
          </cell>
          <cell r="CH870">
            <v>-4.7719959999994899</v>
          </cell>
          <cell r="CI870">
            <v>-7.0538053000000218</v>
          </cell>
          <cell r="CJ870">
            <v>-10.241738914999587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-20.211115480000444</v>
          </cell>
          <cell r="CS870">
            <v>0</v>
          </cell>
          <cell r="CT870">
            <v>0</v>
          </cell>
          <cell r="CU870">
            <v>-4.9590719999996509</v>
          </cell>
          <cell r="CV870">
            <v>-8.6272140799992485</v>
          </cell>
          <cell r="CW870">
            <v>-6.6248293999997259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-1.9501814428373621E-2</v>
          </cell>
          <cell r="G871">
            <v>0</v>
          </cell>
          <cell r="H871">
            <v>-2.0070973780075718E-2</v>
          </cell>
          <cell r="I871">
            <v>0</v>
          </cell>
          <cell r="J871">
            <v>-1.7967681314353001E-2</v>
          </cell>
          <cell r="K871">
            <v>-9.6300950854470102E-2</v>
          </cell>
          <cell r="L871">
            <v>4.2563007950818132E-2</v>
          </cell>
          <cell r="M871">
            <v>-4.3102774401518218E-2</v>
          </cell>
          <cell r="N871">
            <v>-6.4914691072626596E-2</v>
          </cell>
          <cell r="O871">
            <v>-2.0902517473412985E-2</v>
          </cell>
          <cell r="P871">
            <v>0</v>
          </cell>
          <cell r="Q871">
            <v>-1.9716210850507565E-2</v>
          </cell>
          <cell r="R871">
            <v>-3.8421773939489867E-3</v>
          </cell>
          <cell r="S871">
            <v>-7.7267738769251082E-3</v>
          </cell>
          <cell r="T871">
            <v>0</v>
          </cell>
          <cell r="U871">
            <v>6.0892110763397511E-3</v>
          </cell>
          <cell r="V871">
            <v>0</v>
          </cell>
          <cell r="W871">
            <v>-5.120270273733496E-2</v>
          </cell>
          <cell r="X871">
            <v>6.5510156074743975E-3</v>
          </cell>
          <cell r="Y871">
            <v>0.41551342177987749</v>
          </cell>
          <cell r="Z871">
            <v>8.7108779403251901E-2</v>
          </cell>
          <cell r="AA871">
            <v>-4.9371291044202792E-2</v>
          </cell>
          <cell r="AB871">
            <v>-0.14415799686618058</v>
          </cell>
          <cell r="AC871">
            <v>-1.4221784538545279E-2</v>
          </cell>
          <cell r="AD871">
            <v>3.9225602546935079E-3</v>
          </cell>
          <cell r="AE871">
            <v>6.8226256999910362E-3</v>
          </cell>
          <cell r="AF871">
            <v>-3.4851706423921769E-3</v>
          </cell>
          <cell r="AG871">
            <v>0</v>
          </cell>
          <cell r="AH871">
            <v>-1.1576571332494012E-2</v>
          </cell>
          <cell r="AI871">
            <v>2.660340798901828E-2</v>
          </cell>
          <cell r="AJ871">
            <v>-4.4296573924913929E-2</v>
          </cell>
          <cell r="AK871">
            <v>-2.7668065266063024E-2</v>
          </cell>
          <cell r="AL871">
            <v>0.16260273710557271</v>
          </cell>
          <cell r="AM871">
            <v>7.9813199406800095E-2</v>
          </cell>
          <cell r="AN871">
            <v>-5.1892118987503011E-2</v>
          </cell>
          <cell r="AO871">
            <v>-2.500574040077197E-3</v>
          </cell>
          <cell r="AP871">
            <v>3.3241603577319978E-2</v>
          </cell>
          <cell r="AQ871">
            <v>-2.0808648251872341E-2</v>
          </cell>
          <cell r="AR871">
            <v>3.4047337941133904E-2</v>
          </cell>
          <cell r="AS871">
            <v>-5.5323398882443087E-3</v>
          </cell>
          <cell r="AT871">
            <v>0</v>
          </cell>
          <cell r="AU871">
            <v>4.5647095948183392E-2</v>
          </cell>
          <cell r="AV871">
            <v>5.9335721416555742E-2</v>
          </cell>
          <cell r="AW871">
            <v>-2.6808454239205304E-2</v>
          </cell>
          <cell r="AX871">
            <v>5.4381002247268384E-2</v>
          </cell>
          <cell r="AY871">
            <v>0.2869760794718843</v>
          </cell>
          <cell r="AZ871">
            <v>5.8002487131375347E-2</v>
          </cell>
          <cell r="BA871">
            <v>-2.8441774375821183E-2</v>
          </cell>
          <cell r="BB871">
            <v>-8.5133401176769041E-3</v>
          </cell>
          <cell r="BC871">
            <v>4.5435991992636815E-2</v>
          </cell>
          <cell r="BD871">
            <v>1.5009227947842874E-2</v>
          </cell>
          <cell r="BE871">
            <v>-1.095624887178559E-2</v>
          </cell>
          <cell r="BF871">
            <v>2.5637425479256848E-2</v>
          </cell>
          <cell r="BG871">
            <v>4.2582963211010849E-2</v>
          </cell>
          <cell r="BH871">
            <v>-3.3844321684828316E-2</v>
          </cell>
          <cell r="BI871">
            <v>2.1103675890451257E-2</v>
          </cell>
          <cell r="BJ871">
            <v>-2.892687033664032E-2</v>
          </cell>
          <cell r="BK871">
            <v>-1.4516993444004811E-3</v>
          </cell>
          <cell r="BL871">
            <v>0.23223156803160805</v>
          </cell>
          <cell r="BM871">
            <v>0.22797905701204968</v>
          </cell>
          <cell r="BN871">
            <v>4.3725854534145014E-2</v>
          </cell>
          <cell r="BO871">
            <v>-2.0218928631884125E-2</v>
          </cell>
          <cell r="BP871">
            <v>2.7175185434813898E-2</v>
          </cell>
          <cell r="BQ871">
            <v>6.1954052159620687E-3</v>
          </cell>
          <cell r="BR871">
            <v>9.6320049636950955E-3</v>
          </cell>
          <cell r="BS871">
            <v>-1.2473762028569979E-2</v>
          </cell>
          <cell r="BT871">
            <v>4.160394856615568E-3</v>
          </cell>
          <cell r="BU871">
            <v>-2.1562759779076401E-2</v>
          </cell>
          <cell r="BV871">
            <v>3.4368453649108233E-2</v>
          </cell>
          <cell r="BW871">
            <v>-4.9946625853820592E-3</v>
          </cell>
          <cell r="BX871">
            <v>5.6482582257757485E-2</v>
          </cell>
          <cell r="BY871">
            <v>0.25722566830057758</v>
          </cell>
          <cell r="BZ871">
            <v>0.25730672426956858</v>
          </cell>
          <cell r="CA871">
            <v>5.070108042350796E-2</v>
          </cell>
          <cell r="CB871">
            <v>-3.4509829293490668E-2</v>
          </cell>
          <cell r="CC871">
            <v>5.8421025817942507E-2</v>
          </cell>
          <cell r="CD871">
            <v>1.0665087511270599E-2</v>
          </cell>
          <cell r="CE871">
            <v>-1.7899202488251831E-3</v>
          </cell>
          <cell r="CF871">
            <v>1.390034010908181E-2</v>
          </cell>
          <cell r="CG871">
            <v>-1.033102926847107E-3</v>
          </cell>
          <cell r="CH871">
            <v>3.5458918699049491E-5</v>
          </cell>
          <cell r="CI871">
            <v>2.7751665575479478E-2</v>
          </cell>
          <cell r="CJ871">
            <v>-1.974399041569086E-2</v>
          </cell>
          <cell r="CK871">
            <v>2.8607421155413704E-2</v>
          </cell>
          <cell r="CL871">
            <v>0.29456315156235746</v>
          </cell>
          <cell r="CM871">
            <v>0.27627137336065744</v>
          </cell>
          <cell r="CN871">
            <v>6.7635755455299318E-2</v>
          </cell>
          <cell r="CO871">
            <v>-3.8188277535510906E-2</v>
          </cell>
          <cell r="CP871">
            <v>1.3511683707250199E-2</v>
          </cell>
          <cell r="CQ871">
            <v>1.9176449118297967E-2</v>
          </cell>
          <cell r="CR871">
            <v>-1.2498451293925683E-2</v>
          </cell>
          <cell r="CS871">
            <v>1.8183573911713324E-2</v>
          </cell>
          <cell r="CT871">
            <v>7.0531020633701758E-3</v>
          </cell>
          <cell r="CU871">
            <v>-2.4674780588970435E-2</v>
          </cell>
          <cell r="CV871">
            <v>8.6186796622449435E-3</v>
          </cell>
          <cell r="CW871">
            <v>-3.3249762518011039E-2</v>
          </cell>
          <cell r="CX871">
            <v>2.3497544602818721E-2</v>
          </cell>
          <cell r="CY871">
            <v>0.31245714778287947</v>
          </cell>
          <cell r="CZ871">
            <v>0.15647683330323048</v>
          </cell>
          <cell r="DA871">
            <v>6.6264372045026221E-2</v>
          </cell>
          <cell r="DB871">
            <v>-1.5767432525613856E-2</v>
          </cell>
          <cell r="DC871">
            <v>5.161587605368112E-3</v>
          </cell>
          <cell r="DD871">
            <v>1.1698096941628933E-2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4.379298229412143E-2</v>
          </cell>
          <cell r="I872">
            <v>0</v>
          </cell>
          <cell r="J872">
            <v>-9.3831828965048771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-49.179851842207427</v>
          </cell>
          <cell r="S872">
            <v>0</v>
          </cell>
          <cell r="T872">
            <v>0</v>
          </cell>
          <cell r="U872">
            <v>4.8613010350918557</v>
          </cell>
          <cell r="V872">
            <v>0</v>
          </cell>
          <cell r="W872">
            <v>-54.041152877300192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37.872818412259221</v>
          </cell>
          <cell r="AF872">
            <v>0</v>
          </cell>
          <cell r="AG872">
            <v>0</v>
          </cell>
          <cell r="AH872">
            <v>-74.165546828597144</v>
          </cell>
          <cell r="AI872">
            <v>147.66077414721076</v>
          </cell>
          <cell r="AJ872">
            <v>-35.622408906360761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291.76942771564063</v>
          </cell>
          <cell r="AS872">
            <v>0</v>
          </cell>
          <cell r="AT872">
            <v>0</v>
          </cell>
          <cell r="AU872">
            <v>276.08959676350059</v>
          </cell>
          <cell r="AV872">
            <v>116.43651597406279</v>
          </cell>
          <cell r="AW872">
            <v>-100.75668502192639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-1196.4879203466699</v>
          </cell>
          <cell r="BF872">
            <v>0</v>
          </cell>
          <cell r="BG872">
            <v>3.6461766059135243</v>
          </cell>
          <cell r="BH872">
            <v>-449.51519191771513</v>
          </cell>
          <cell r="BI872">
            <v>96.077945584664121</v>
          </cell>
          <cell r="BJ872">
            <v>-831.57717311393935</v>
          </cell>
          <cell r="BK872">
            <v>0</v>
          </cell>
          <cell r="BL872">
            <v>0</v>
          </cell>
          <cell r="BM872">
            <v>0</v>
          </cell>
          <cell r="BN872">
            <v>-13.347067501974152</v>
          </cell>
          <cell r="BO872">
            <v>0</v>
          </cell>
          <cell r="BP872">
            <v>0</v>
          </cell>
          <cell r="BQ872">
            <v>-1.7726100036954904</v>
          </cell>
          <cell r="BR872">
            <v>-326.0554938056739</v>
          </cell>
          <cell r="BS872">
            <v>0</v>
          </cell>
          <cell r="BT872">
            <v>0</v>
          </cell>
          <cell r="BU872">
            <v>-386.02837467539939</v>
          </cell>
          <cell r="BV872">
            <v>225.16978238697629</v>
          </cell>
          <cell r="BW872">
            <v>-157.4163157325238</v>
          </cell>
          <cell r="BX872">
            <v>0</v>
          </cell>
          <cell r="BY872">
            <v>0</v>
          </cell>
          <cell r="BZ872">
            <v>0</v>
          </cell>
          <cell r="CA872">
            <v>-8.5987504653305109</v>
          </cell>
          <cell r="CB872">
            <v>0</v>
          </cell>
          <cell r="CC872">
            <v>0</v>
          </cell>
          <cell r="CD872">
            <v>0.81816468064653236</v>
          </cell>
          <cell r="CE872">
            <v>-841.36001748079434</v>
          </cell>
          <cell r="CF872">
            <v>0</v>
          </cell>
          <cell r="CG872">
            <v>-17.534675924697694</v>
          </cell>
          <cell r="CH872">
            <v>-134.98599615666899</v>
          </cell>
          <cell r="CI872">
            <v>-150.63155041303253</v>
          </cell>
          <cell r="CJ872">
            <v>-538.20779498637421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-819.32555388542823</v>
          </cell>
          <cell r="CS872">
            <v>0</v>
          </cell>
          <cell r="CT872">
            <v>0</v>
          </cell>
          <cell r="CU872">
            <v>-269.85126169360592</v>
          </cell>
          <cell r="CV872">
            <v>-162.51535578144831</v>
          </cell>
          <cell r="CW872">
            <v>-386.95893641043222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9.0747151355330402E-4</v>
          </cell>
          <cell r="G875">
            <v>4.9369263427934129E-3</v>
          </cell>
          <cell r="H875">
            <v>-6.2516174977389483E-4</v>
          </cell>
          <cell r="I875">
            <v>-1.0728320258184709E-2</v>
          </cell>
          <cell r="J875">
            <v>0</v>
          </cell>
          <cell r="K875">
            <v>1.4707050493413476E-2</v>
          </cell>
          <cell r="L875">
            <v>0.11269413665313266</v>
          </cell>
          <cell r="M875">
            <v>0.12115776433452652</v>
          </cell>
          <cell r="N875">
            <v>1.6083334063630161E-2</v>
          </cell>
          <cell r="O875">
            <v>1.2273124774594635E-2</v>
          </cell>
          <cell r="P875">
            <v>1.1830295821653181E-2</v>
          </cell>
          <cell r="Q875">
            <v>6.9439824361445801E-3</v>
          </cell>
          <cell r="R875">
            <v>1.9033284497375291E-2</v>
          </cell>
          <cell r="S875">
            <v>3.9417403184955901E-3</v>
          </cell>
          <cell r="T875">
            <v>9.0401816743153063E-3</v>
          </cell>
          <cell r="U875">
            <v>-4.7297508882877537E-3</v>
          </cell>
          <cell r="V875">
            <v>3.9853939967926522E-4</v>
          </cell>
          <cell r="W875">
            <v>0</v>
          </cell>
          <cell r="X875">
            <v>3.1351539398464467E-2</v>
          </cell>
          <cell r="Y875">
            <v>7.079999648377111E-2</v>
          </cell>
          <cell r="Z875">
            <v>7.9225857437307923E-2</v>
          </cell>
          <cell r="AA875">
            <v>7.0804068494183525E-3</v>
          </cell>
          <cell r="AB875">
            <v>1.0438342132495393E-2</v>
          </cell>
          <cell r="AC875">
            <v>1.2440563553770545E-2</v>
          </cell>
          <cell r="AD875">
            <v>8.4119976091692195E-3</v>
          </cell>
          <cell r="AE875">
            <v>0</v>
          </cell>
          <cell r="AF875">
            <v>3.6064071619250626E-3</v>
          </cell>
          <cell r="AG875">
            <v>1.1510298884108039E-2</v>
          </cell>
          <cell r="AH875">
            <v>2.4441706069353586E-3</v>
          </cell>
          <cell r="AI875">
            <v>1.7159218251912023E-3</v>
          </cell>
          <cell r="AJ875">
            <v>0</v>
          </cell>
          <cell r="AK875">
            <v>3.8631408738474704E-2</v>
          </cell>
          <cell r="AL875">
            <v>5.5586958681914211E-2</v>
          </cell>
          <cell r="AM875">
            <v>6.8378990440535858E-2</v>
          </cell>
          <cell r="AN875">
            <v>5.9825276512306402E-3</v>
          </cell>
          <cell r="AO875">
            <v>6.8538296415958655E-3</v>
          </cell>
          <cell r="AP875">
            <v>1.1782905456701798E-2</v>
          </cell>
          <cell r="AQ875">
            <v>8.9698436994964936E-3</v>
          </cell>
          <cell r="AR875">
            <v>0</v>
          </cell>
          <cell r="AS875">
            <v>6.1584498359934514E-3</v>
          </cell>
          <cell r="AT875">
            <v>1.3149894584788768E-2</v>
          </cell>
          <cell r="AU875">
            <v>-1.16375609166397E-3</v>
          </cell>
          <cell r="AV875">
            <v>-1.2077337296290125E-3</v>
          </cell>
          <cell r="AW875">
            <v>0</v>
          </cell>
          <cell r="AX875">
            <v>3.5757891678322551E-2</v>
          </cell>
          <cell r="AY875">
            <v>5.0944313916346573E-2</v>
          </cell>
          <cell r="AZ875">
            <v>8.2586253803796694E-2</v>
          </cell>
          <cell r="BA875">
            <v>9.2238023665132118E-3</v>
          </cell>
          <cell r="BB875">
            <v>1.258682526110988E-2</v>
          </cell>
          <cell r="BC875">
            <v>1.2286306527208524E-2</v>
          </cell>
          <cell r="BD875">
            <v>6.0884673486008012E-3</v>
          </cell>
          <cell r="BE875">
            <v>2.920074873568268E-3</v>
          </cell>
          <cell r="BF875">
            <v>3.8720330081893906E-3</v>
          </cell>
          <cell r="BG875">
            <v>1.521179283180274E-2</v>
          </cell>
          <cell r="BH875">
            <v>-9.0668011770134171E-4</v>
          </cell>
          <cell r="BI875">
            <v>-6.7786805559073571E-3</v>
          </cell>
          <cell r="BJ875">
            <v>0</v>
          </cell>
          <cell r="BK875">
            <v>5.7062846770811859E-2</v>
          </cell>
          <cell r="BL875">
            <v>3.2835347732181219E-2</v>
          </cell>
          <cell r="BM875">
            <v>6.7298301357212154E-2</v>
          </cell>
          <cell r="BN875">
            <v>1.2871917212169848E-2</v>
          </cell>
          <cell r="BO875">
            <v>1.4119601108369295E-2</v>
          </cell>
          <cell r="BP875">
            <v>1.3586389354500739E-2</v>
          </cell>
          <cell r="BQ875">
            <v>7.3461235647975798E-3</v>
          </cell>
          <cell r="BR875">
            <v>1.0647854173662097E-4</v>
          </cell>
          <cell r="BS875">
            <v>6.5842401504738746E-3</v>
          </cell>
          <cell r="BT875">
            <v>1.2709026401978463E-2</v>
          </cell>
          <cell r="BU875">
            <v>6.2708165629032919E-5</v>
          </cell>
          <cell r="BV875">
            <v>4.0348430159298232E-4</v>
          </cell>
          <cell r="BW875">
            <v>0</v>
          </cell>
          <cell r="BX875">
            <v>6.4046448424960545E-2</v>
          </cell>
          <cell r="BY875">
            <v>3.428774445426086E-2</v>
          </cell>
          <cell r="BZ875">
            <v>5.754849491856362E-2</v>
          </cell>
          <cell r="CA875">
            <v>1.0207163260673724E-2</v>
          </cell>
          <cell r="CB875">
            <v>1.2143555997333522E-2</v>
          </cell>
          <cell r="CC875">
            <v>1.2190599641371591E-2</v>
          </cell>
          <cell r="CD875">
            <v>1.0539765980368543E-2</v>
          </cell>
          <cell r="CE875">
            <v>1.1181775718149822E-3</v>
          </cell>
          <cell r="CF875">
            <v>4.9062852234840193E-3</v>
          </cell>
          <cell r="CG875">
            <v>9.9809781426998256E-3</v>
          </cell>
          <cell r="CH875">
            <v>3.6337518475235697E-3</v>
          </cell>
          <cell r="CI875">
            <v>-6.7452077991205783E-3</v>
          </cell>
          <cell r="CJ875">
            <v>0</v>
          </cell>
          <cell r="CK875">
            <v>4.1794258435707832E-2</v>
          </cell>
          <cell r="CL875">
            <v>2.7321139964136876E-2</v>
          </cell>
          <cell r="CM875">
            <v>5.8806132234565212E-2</v>
          </cell>
          <cell r="CN875">
            <v>3.7411313296757953E-3</v>
          </cell>
          <cell r="CO875">
            <v>1.3737488133678255E-2</v>
          </cell>
          <cell r="CP875">
            <v>1.5702219440981935E-2</v>
          </cell>
          <cell r="CQ875">
            <v>7.2525515946750829E-3</v>
          </cell>
          <cell r="CR875">
            <v>2.7053409740673828E-4</v>
          </cell>
          <cell r="CS875">
            <v>6.7774252155317072E-3</v>
          </cell>
          <cell r="CT875">
            <v>1.1443910608626595E-2</v>
          </cell>
          <cell r="CU875">
            <v>1.1789675437725577E-3</v>
          </cell>
          <cell r="CV875">
            <v>-7.023625595756755E-3</v>
          </cell>
          <cell r="CW875">
            <v>0</v>
          </cell>
          <cell r="CX875">
            <v>3.5591407996591329E-2</v>
          </cell>
          <cell r="CY875">
            <v>3.5584701501015559E-2</v>
          </cell>
          <cell r="CZ875">
            <v>3.5905656518110618E-2</v>
          </cell>
          <cell r="DA875">
            <v>6.9301500962666296E-3</v>
          </cell>
          <cell r="DB875">
            <v>1.2904910829057314E-2</v>
          </cell>
          <cell r="DC875">
            <v>1.3346868477569274E-2</v>
          </cell>
          <cell r="DD875">
            <v>9.1296247763494875E-3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10.90056055734749</v>
          </cell>
          <cell r="BF876">
            <v>0</v>
          </cell>
          <cell r="BG876">
            <v>0</v>
          </cell>
          <cell r="BH876">
            <v>-0.94732112372366828</v>
          </cell>
          <cell r="BI876">
            <v>-1.4417995342469112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13.289681215319433</v>
          </cell>
          <cell r="BR876">
            <v>0.19513790183555102</v>
          </cell>
          <cell r="BS876">
            <v>0</v>
          </cell>
          <cell r="BT876">
            <v>0</v>
          </cell>
          <cell r="BU876">
            <v>5.0993947384995408E-2</v>
          </cell>
          <cell r="BV876">
            <v>0.14414395444964612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1.663927041729039</v>
          </cell>
          <cell r="CF876">
            <v>0</v>
          </cell>
          <cell r="CG876">
            <v>0.78696788799243222</v>
          </cell>
          <cell r="CH876">
            <v>2.7059342351076339</v>
          </cell>
          <cell r="CI876">
            <v>-1.8527761132827436</v>
          </cell>
          <cell r="CJ876">
            <v>0</v>
          </cell>
          <cell r="CK876">
            <v>2.3801031908799786E-2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0.55273932800628245</v>
          </cell>
          <cell r="CS876">
            <v>0</v>
          </cell>
          <cell r="CT876">
            <v>2.5614629889241769</v>
          </cell>
          <cell r="CU876">
            <v>0.76665794763357553</v>
          </cell>
          <cell r="CV876">
            <v>-2.775381608555108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4.379298229412143E-2</v>
          </cell>
          <cell r="I877">
            <v>0</v>
          </cell>
          <cell r="J877">
            <v>-9.3831828965048771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-49.179851842207427</v>
          </cell>
          <cell r="S877">
            <v>0</v>
          </cell>
          <cell r="T877">
            <v>0</v>
          </cell>
          <cell r="U877">
            <v>4.8613010350918557</v>
          </cell>
          <cell r="V877">
            <v>0</v>
          </cell>
          <cell r="W877">
            <v>-54.041152877300192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37.872818412259221</v>
          </cell>
          <cell r="AF877">
            <v>0</v>
          </cell>
          <cell r="AG877">
            <v>0</v>
          </cell>
          <cell r="AH877">
            <v>-74.165546828597144</v>
          </cell>
          <cell r="AI877">
            <v>147.66077414721076</v>
          </cell>
          <cell r="AJ877">
            <v>-35.622408906360761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291.76942771564063</v>
          </cell>
          <cell r="AS877">
            <v>0</v>
          </cell>
          <cell r="AT877">
            <v>0</v>
          </cell>
          <cell r="AU877">
            <v>276.08959676350059</v>
          </cell>
          <cell r="AV877">
            <v>116.43651597406279</v>
          </cell>
          <cell r="AW877">
            <v>-100.75668502192639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-1185.5873597892933</v>
          </cell>
          <cell r="BF877">
            <v>0</v>
          </cell>
          <cell r="BG877">
            <v>3.6461766059135243</v>
          </cell>
          <cell r="BH877">
            <v>-450.46251304142061</v>
          </cell>
          <cell r="BI877">
            <v>94.636146050412208</v>
          </cell>
          <cell r="BJ877">
            <v>-831.57717311393935</v>
          </cell>
          <cell r="BK877">
            <v>0</v>
          </cell>
          <cell r="BL877">
            <v>0</v>
          </cell>
          <cell r="BM877">
            <v>0</v>
          </cell>
          <cell r="BN877">
            <v>-13.347067501974152</v>
          </cell>
          <cell r="BO877">
            <v>0</v>
          </cell>
          <cell r="BP877">
            <v>0</v>
          </cell>
          <cell r="BQ877">
            <v>11.517071211623261</v>
          </cell>
          <cell r="BR877">
            <v>-325.86035590386018</v>
          </cell>
          <cell r="BS877">
            <v>0</v>
          </cell>
          <cell r="BT877">
            <v>0</v>
          </cell>
          <cell r="BU877">
            <v>-385.97738072799984</v>
          </cell>
          <cell r="BV877">
            <v>225.31392634141957</v>
          </cell>
          <cell r="BW877">
            <v>-157.4163157325238</v>
          </cell>
          <cell r="BX877">
            <v>0</v>
          </cell>
          <cell r="BY877">
            <v>0</v>
          </cell>
          <cell r="BZ877">
            <v>0</v>
          </cell>
          <cell r="CA877">
            <v>-8.5987504653305109</v>
          </cell>
          <cell r="CB877">
            <v>0</v>
          </cell>
          <cell r="CC877">
            <v>0</v>
          </cell>
          <cell r="CD877">
            <v>0.81816468064653236</v>
          </cell>
          <cell r="CE877">
            <v>-839.69609043910168</v>
          </cell>
          <cell r="CF877">
            <v>0</v>
          </cell>
          <cell r="CG877">
            <v>-16.747708036706172</v>
          </cell>
          <cell r="CH877">
            <v>-132.28006192157045</v>
          </cell>
          <cell r="CI877">
            <v>-152.48432652631891</v>
          </cell>
          <cell r="CJ877">
            <v>-538.20779498637421</v>
          </cell>
          <cell r="CK877">
            <v>2.3801031908799786E-2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-818.77281455742195</v>
          </cell>
          <cell r="CS877">
            <v>0</v>
          </cell>
          <cell r="CT877">
            <v>2.5614629889241769</v>
          </cell>
          <cell r="CU877">
            <v>-269.08460374595597</v>
          </cell>
          <cell r="CV877">
            <v>-165.29073738999432</v>
          </cell>
          <cell r="CW877">
            <v>-386.95893641043222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6">
          <cell r="F886">
            <v>1588.579299999983</v>
          </cell>
          <cell r="G886">
            <v>1328.504099999991</v>
          </cell>
          <cell r="H886">
            <v>1620.5556561222766</v>
          </cell>
          <cell r="I886">
            <v>1395.6780015199911</v>
          </cell>
          <cell r="J886">
            <v>1367.9466171035019</v>
          </cell>
          <cell r="K886">
            <v>1725.1779222299519</v>
          </cell>
          <cell r="L886">
            <v>1984.6364999999932</v>
          </cell>
          <cell r="M886">
            <v>2069.6522000000114</v>
          </cell>
          <cell r="N886">
            <v>2025.862300000008</v>
          </cell>
          <cell r="O886">
            <v>1943.8409213399864</v>
          </cell>
          <cell r="P886">
            <v>1937.574099999998</v>
          </cell>
          <cell r="Q886">
            <v>1909.2919999999867</v>
          </cell>
          <cell r="R886">
            <v>-4865.2696409979835</v>
          </cell>
          <cell r="S886">
            <v>-296.31318959023338</v>
          </cell>
          <cell r="T886">
            <v>-843.38818645151332</v>
          </cell>
          <cell r="U886">
            <v>-1195.3062913248432</v>
          </cell>
          <cell r="V886">
            <v>-1190.5328885643976</v>
          </cell>
          <cell r="W886">
            <v>-751.70263385033468</v>
          </cell>
          <cell r="X886">
            <v>-413.25419863301795</v>
          </cell>
          <cell r="Y886">
            <v>316.68394837761298</v>
          </cell>
          <cell r="Z886">
            <v>415.92839826230193</v>
          </cell>
          <cell r="AA886">
            <v>85.607522948994301</v>
          </cell>
          <cell r="AB886">
            <v>-92.303504441631958</v>
          </cell>
          <cell r="AC886">
            <v>-409.016203416395</v>
          </cell>
          <cell r="AD886">
            <v>-491.67241431539878</v>
          </cell>
          <cell r="AE886">
            <v>-4844.1903198268265</v>
          </cell>
          <cell r="AF886">
            <v>-300.06398945843102</v>
          </cell>
          <cell r="AG886">
            <v>-854.0639862800017</v>
          </cell>
          <cell r="AH886">
            <v>-1288.7238783885259</v>
          </cell>
          <cell r="AI886">
            <v>-1059.8895520951482</v>
          </cell>
          <cell r="AJ886">
            <v>-742.11504786636215</v>
          </cell>
          <cell r="AK886">
            <v>-422.34930616000202</v>
          </cell>
          <cell r="AL886">
            <v>320.69260595203377</v>
          </cell>
          <cell r="AM886">
            <v>421.19331469602184</v>
          </cell>
          <cell r="AN886">
            <v>86.691162480041385</v>
          </cell>
          <cell r="AO886">
            <v>-93.47190323198447</v>
          </cell>
          <cell r="AP886">
            <v>-414.19362371275201</v>
          </cell>
          <cell r="AQ886">
            <v>-497.89611576241441</v>
          </cell>
          <cell r="AR886">
            <v>-4776.1936909360811</v>
          </cell>
          <cell r="AS886">
            <v>-311.31638906308217</v>
          </cell>
          <cell r="AT886">
            <v>-888.75969710573554</v>
          </cell>
          <cell r="AU886">
            <v>-984.16897361760493</v>
          </cell>
          <cell r="AV886">
            <v>-1136.3969475024496</v>
          </cell>
          <cell r="AW886">
            <v>-833.74279794289032</v>
          </cell>
          <cell r="AX886">
            <v>-438.18740514095407</v>
          </cell>
          <cell r="AY886">
            <v>332.71857867517974</v>
          </cell>
          <cell r="AZ886">
            <v>436.98806399712339</v>
          </cell>
          <cell r="BA886">
            <v>89.942081072949804</v>
          </cell>
          <cell r="BB886">
            <v>-96.977099603216629</v>
          </cell>
          <cell r="BC886">
            <v>-429.72588460193947</v>
          </cell>
          <cell r="BD886">
            <v>-516.5672201034613</v>
          </cell>
          <cell r="BE886">
            <v>-6311.0792945735157</v>
          </cell>
          <cell r="BF886">
            <v>-315.06691312335897</v>
          </cell>
          <cell r="BG886">
            <v>-893.12174768408295</v>
          </cell>
          <cell r="BH886">
            <v>-1726.5900098814163</v>
          </cell>
          <cell r="BI886">
            <v>-1173.2911508032121</v>
          </cell>
          <cell r="BJ886">
            <v>-1573.0437763622031</v>
          </cell>
          <cell r="BK886">
            <v>-442.36889954039361</v>
          </cell>
          <cell r="BL886">
            <v>336.72719530784525</v>
          </cell>
          <cell r="BM886">
            <v>441.7961483040126</v>
          </cell>
          <cell r="BN886">
            <v>77.947314501972869</v>
          </cell>
          <cell r="BO886">
            <v>-97.89272112888284</v>
          </cell>
          <cell r="BP886">
            <v>-434.90171074552927</v>
          </cell>
          <cell r="BQ886">
            <v>-511.273023419315</v>
          </cell>
          <cell r="BR886">
            <v>-5631.7282800152898</v>
          </cell>
          <cell r="BS886">
            <v>-326.31930287764408</v>
          </cell>
          <cell r="BT886">
            <v>-927.77077033743262</v>
          </cell>
          <cell r="BU886">
            <v>-1707.3960757579189</v>
          </cell>
          <cell r="BV886">
            <v>-1087.3010857393965</v>
          </cell>
          <cell r="BW886">
            <v>-925.2263348645065</v>
          </cell>
          <cell r="BX886">
            <v>-458.10926956997719</v>
          </cell>
          <cell r="BY886">
            <v>349.39534135512076</v>
          </cell>
          <cell r="BZ886">
            <v>458.04792646504939</v>
          </cell>
          <cell r="CA886">
            <v>85.677970424527302</v>
          </cell>
          <cell r="CB886">
            <v>-101.6497596539557</v>
          </cell>
          <cell r="CC886">
            <v>-450.43391470075585</v>
          </cell>
          <cell r="CD886">
            <v>-540.64300475863274</v>
          </cell>
          <cell r="CE886">
            <v>-6208.5098071601242</v>
          </cell>
          <cell r="CF886">
            <v>-330.07009946252219</v>
          </cell>
          <cell r="CG886">
            <v>-956.21886681683827</v>
          </cell>
          <cell r="CH886">
            <v>-1468.4027316935826</v>
          </cell>
          <cell r="CI886">
            <v>-1479.7648967101704</v>
          </cell>
          <cell r="CJ886">
            <v>-1315.3494728263468</v>
          </cell>
          <cell r="CK886">
            <v>-464.024445066927</v>
          </cell>
          <cell r="CL886">
            <v>352.76182365603745</v>
          </cell>
          <cell r="CM886">
            <v>463.31284516002052</v>
          </cell>
          <cell r="CN886">
            <v>95.360361360013485</v>
          </cell>
          <cell r="CO886">
            <v>-102.81814769597258</v>
          </cell>
          <cell r="CP886">
            <v>-455.6113160190871</v>
          </cell>
          <cell r="CQ886">
            <v>-547.6848610418383</v>
          </cell>
          <cell r="CR886">
            <v>-6314.1907654944807</v>
          </cell>
          <cell r="CS886">
            <v>-337.57169263216201</v>
          </cell>
          <cell r="CT886">
            <v>-961.15469333599322</v>
          </cell>
          <cell r="CU886">
            <v>-1636.3640646459535</v>
          </cell>
          <cell r="CV886">
            <v>-1523.3714590815362</v>
          </cell>
          <cell r="CW886">
            <v>-1181.7629251105245</v>
          </cell>
          <cell r="CX886">
            <v>-474.95066244003829</v>
          </cell>
          <cell r="CY886">
            <v>360.86769358441234</v>
          </cell>
          <cell r="CZ886">
            <v>473.84268254996277</v>
          </cell>
          <cell r="DA886">
            <v>97.527642300119624</v>
          </cell>
          <cell r="DB886">
            <v>-105.15492377988994</v>
          </cell>
          <cell r="DC886">
            <v>-465.96611865609884</v>
          </cell>
          <cell r="DD886">
            <v>-560.1322442474775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J901" t="str">
            <v>Mills / kWh</v>
          </cell>
          <cell r="W901" t="str">
            <v>Mills / kWh</v>
          </cell>
          <cell r="AJ901" t="str">
            <v>Mills / kWh</v>
          </cell>
          <cell r="AW901" t="str">
            <v>Mills / kWh</v>
          </cell>
          <cell r="BJ901" t="str">
            <v>Mills / kWh</v>
          </cell>
          <cell r="BW901" t="str">
            <v>Mills / kWh</v>
          </cell>
          <cell r="CJ901" t="str">
            <v>Mills / kWh</v>
          </cell>
          <cell r="CW901" t="str">
            <v>Mills / kWh</v>
          </cell>
          <cell r="DJ901" t="str">
            <v>Mills / kWh</v>
          </cell>
          <cell r="DW901" t="str">
            <v>Mills / kWh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09"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0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  <cell r="DF909">
            <v>0</v>
          </cell>
          <cell r="DG909">
            <v>0</v>
          </cell>
          <cell r="DH909">
            <v>0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-0.01</v>
          </cell>
          <cell r="K927">
            <v>0.01</v>
          </cell>
          <cell r="L927">
            <v>-0.03</v>
          </cell>
          <cell r="M927">
            <v>0.01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-0.01</v>
          </cell>
          <cell r="U927">
            <v>0</v>
          </cell>
          <cell r="V927">
            <v>0</v>
          </cell>
          <cell r="W927">
            <v>-0.01</v>
          </cell>
          <cell r="X927">
            <v>0</v>
          </cell>
          <cell r="Y927">
            <v>-0.02</v>
          </cell>
          <cell r="Z927">
            <v>0.02</v>
          </cell>
          <cell r="AA927">
            <v>0</v>
          </cell>
          <cell r="AB927">
            <v>-0.01</v>
          </cell>
          <cell r="AC927">
            <v>-0.01</v>
          </cell>
          <cell r="AD927">
            <v>-0.01</v>
          </cell>
          <cell r="AE927">
            <v>0</v>
          </cell>
          <cell r="AF927">
            <v>0</v>
          </cell>
          <cell r="AG927">
            <v>-0.01</v>
          </cell>
          <cell r="AH927">
            <v>0.04</v>
          </cell>
          <cell r="AI927">
            <v>0.01</v>
          </cell>
          <cell r="AJ927">
            <v>0</v>
          </cell>
          <cell r="AK927">
            <v>0</v>
          </cell>
          <cell r="AL927">
            <v>-0.04</v>
          </cell>
          <cell r="AM927">
            <v>0</v>
          </cell>
          <cell r="AN927">
            <v>-0.03</v>
          </cell>
          <cell r="AO927">
            <v>0</v>
          </cell>
          <cell r="AP927">
            <v>-0.01</v>
          </cell>
          <cell r="AQ927">
            <v>-0.01</v>
          </cell>
          <cell r="AR927">
            <v>0</v>
          </cell>
          <cell r="AS927">
            <v>0</v>
          </cell>
          <cell r="AT927">
            <v>-0.01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-0.03</v>
          </cell>
          <cell r="AZ927">
            <v>0</v>
          </cell>
          <cell r="BA927">
            <v>0.01</v>
          </cell>
          <cell r="BB927">
            <v>0</v>
          </cell>
          <cell r="BC927">
            <v>-0.01</v>
          </cell>
          <cell r="BD927">
            <v>-0.01</v>
          </cell>
          <cell r="BE927">
            <v>0</v>
          </cell>
          <cell r="BF927">
            <v>-0.01</v>
          </cell>
          <cell r="BG927">
            <v>-0.02</v>
          </cell>
          <cell r="BH927">
            <v>0</v>
          </cell>
          <cell r="BI927">
            <v>-0.01</v>
          </cell>
          <cell r="BJ927">
            <v>0</v>
          </cell>
          <cell r="BK927">
            <v>0</v>
          </cell>
          <cell r="BL927">
            <v>-0.01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-0.01</v>
          </cell>
          <cell r="BR927">
            <v>0.01</v>
          </cell>
          <cell r="BS927">
            <v>0</v>
          </cell>
          <cell r="BT927">
            <v>-0.02</v>
          </cell>
          <cell r="BU927">
            <v>0</v>
          </cell>
          <cell r="BV927">
            <v>0.06</v>
          </cell>
          <cell r="BW927">
            <v>0</v>
          </cell>
          <cell r="BX927">
            <v>0</v>
          </cell>
          <cell r="BY927">
            <v>-0.01</v>
          </cell>
          <cell r="BZ927">
            <v>-0.01</v>
          </cell>
          <cell r="CA927">
            <v>0</v>
          </cell>
          <cell r="CB927">
            <v>-0.01</v>
          </cell>
          <cell r="CC927">
            <v>-0.01</v>
          </cell>
          <cell r="CD927">
            <v>0</v>
          </cell>
          <cell r="CE927">
            <v>0</v>
          </cell>
          <cell r="CF927">
            <v>-0.01</v>
          </cell>
          <cell r="CG927">
            <v>-0.01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-0.01</v>
          </cell>
          <cell r="CN927">
            <v>0.01</v>
          </cell>
          <cell r="CO927">
            <v>0</v>
          </cell>
          <cell r="CP927">
            <v>-0.01</v>
          </cell>
          <cell r="CQ927">
            <v>-0.01</v>
          </cell>
          <cell r="CR927">
            <v>0</v>
          </cell>
          <cell r="CS927">
            <v>-0.01</v>
          </cell>
          <cell r="CT927">
            <v>-0.02</v>
          </cell>
          <cell r="CU927">
            <v>0</v>
          </cell>
          <cell r="CV927">
            <v>0.01</v>
          </cell>
          <cell r="CW927">
            <v>0</v>
          </cell>
          <cell r="CX927">
            <v>0</v>
          </cell>
          <cell r="CY927">
            <v>-0.01</v>
          </cell>
          <cell r="CZ927">
            <v>-0.01</v>
          </cell>
          <cell r="DA927">
            <v>0</v>
          </cell>
          <cell r="DB927">
            <v>0</v>
          </cell>
          <cell r="DC927">
            <v>-0.01</v>
          </cell>
          <cell r="DD927">
            <v>-0.01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0.01</v>
          </cell>
          <cell r="M928">
            <v>0</v>
          </cell>
          <cell r="N928">
            <v>0.01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0.01</v>
          </cell>
          <cell r="U928">
            <v>0.01</v>
          </cell>
          <cell r="V928">
            <v>0</v>
          </cell>
          <cell r="W928">
            <v>0.01</v>
          </cell>
          <cell r="X928">
            <v>0</v>
          </cell>
          <cell r="Y928">
            <v>-0.03</v>
          </cell>
          <cell r="Z928">
            <v>-0.02</v>
          </cell>
          <cell r="AA928">
            <v>0</v>
          </cell>
          <cell r="AB928">
            <v>-0.04</v>
          </cell>
          <cell r="AC928">
            <v>0.05</v>
          </cell>
          <cell r="AD928">
            <v>0</v>
          </cell>
          <cell r="AE928">
            <v>0</v>
          </cell>
          <cell r="AF928">
            <v>0</v>
          </cell>
          <cell r="AG928">
            <v>0.01</v>
          </cell>
          <cell r="AH928">
            <v>0.01</v>
          </cell>
          <cell r="AI928">
            <v>0</v>
          </cell>
          <cell r="AJ928">
            <v>0.01</v>
          </cell>
          <cell r="AK928">
            <v>-0.01</v>
          </cell>
          <cell r="AL928">
            <v>-0.02</v>
          </cell>
          <cell r="AM928">
            <v>0</v>
          </cell>
          <cell r="AN928">
            <v>0</v>
          </cell>
          <cell r="AO928">
            <v>0.01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0.02</v>
          </cell>
          <cell r="AU928">
            <v>0</v>
          </cell>
          <cell r="AV928">
            <v>0</v>
          </cell>
          <cell r="AW928">
            <v>0.01</v>
          </cell>
          <cell r="AX928">
            <v>0</v>
          </cell>
          <cell r="AY928">
            <v>-0.03</v>
          </cell>
          <cell r="AZ928">
            <v>0</v>
          </cell>
          <cell r="BA928">
            <v>0</v>
          </cell>
          <cell r="BB928">
            <v>0.01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-0.01</v>
          </cell>
          <cell r="BL928">
            <v>-7.0000000000000007E-2</v>
          </cell>
          <cell r="BM928">
            <v>0.01</v>
          </cell>
          <cell r="BN928">
            <v>0</v>
          </cell>
          <cell r="BO928">
            <v>0</v>
          </cell>
          <cell r="BP928">
            <v>-0.01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-0.09</v>
          </cell>
          <cell r="BZ928">
            <v>0.02</v>
          </cell>
          <cell r="CA928">
            <v>0</v>
          </cell>
          <cell r="CB928">
            <v>0</v>
          </cell>
          <cell r="CC928">
            <v>0.01</v>
          </cell>
          <cell r="CD928">
            <v>0</v>
          </cell>
          <cell r="CE928">
            <v>0</v>
          </cell>
          <cell r="CF928">
            <v>0</v>
          </cell>
          <cell r="CG928">
            <v>0.01</v>
          </cell>
          <cell r="CH928">
            <v>0.01</v>
          </cell>
          <cell r="CI928">
            <v>0</v>
          </cell>
          <cell r="CJ928">
            <v>0.01</v>
          </cell>
          <cell r="CK928">
            <v>0</v>
          </cell>
          <cell r="CL928">
            <v>-0.09</v>
          </cell>
          <cell r="CM928">
            <v>-0.08</v>
          </cell>
          <cell r="CN928">
            <v>0</v>
          </cell>
          <cell r="CO928">
            <v>0</v>
          </cell>
          <cell r="CP928">
            <v>-0.01</v>
          </cell>
          <cell r="CQ928">
            <v>-0.01</v>
          </cell>
          <cell r="CR928">
            <v>0</v>
          </cell>
          <cell r="CS928">
            <v>0</v>
          </cell>
          <cell r="CT928">
            <v>0</v>
          </cell>
          <cell r="CU928">
            <v>-0.01</v>
          </cell>
          <cell r="CV928">
            <v>0</v>
          </cell>
          <cell r="CW928">
            <v>0</v>
          </cell>
          <cell r="CX928">
            <v>0</v>
          </cell>
          <cell r="CY928">
            <v>-0.06</v>
          </cell>
          <cell r="CZ928">
            <v>-0.02</v>
          </cell>
          <cell r="DA928">
            <v>0</v>
          </cell>
          <cell r="DB928">
            <v>0</v>
          </cell>
          <cell r="DC928">
            <v>0.01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-0.05</v>
          </cell>
          <cell r="K929">
            <v>0</v>
          </cell>
          <cell r="L929">
            <v>-0.01</v>
          </cell>
          <cell r="M929">
            <v>-0.01</v>
          </cell>
          <cell r="N929">
            <v>0.01</v>
          </cell>
          <cell r="O929">
            <v>0</v>
          </cell>
          <cell r="P929">
            <v>0</v>
          </cell>
          <cell r="Q929">
            <v>0.01</v>
          </cell>
          <cell r="R929">
            <v>0</v>
          </cell>
          <cell r="S929">
            <v>0</v>
          </cell>
          <cell r="T929">
            <v>0</v>
          </cell>
          <cell r="U929">
            <v>0.01</v>
          </cell>
          <cell r="V929">
            <v>0</v>
          </cell>
          <cell r="W929">
            <v>0.04</v>
          </cell>
          <cell r="X929">
            <v>-0.01</v>
          </cell>
          <cell r="Y929">
            <v>-0.03</v>
          </cell>
          <cell r="Z929">
            <v>-0.03</v>
          </cell>
          <cell r="AA929">
            <v>0.01</v>
          </cell>
          <cell r="AB929">
            <v>0</v>
          </cell>
          <cell r="AC929">
            <v>-0.01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0.01</v>
          </cell>
          <cell r="AI929">
            <v>0.02</v>
          </cell>
          <cell r="AJ929">
            <v>0.1</v>
          </cell>
          <cell r="AK929">
            <v>-0.01</v>
          </cell>
          <cell r="AL929">
            <v>-0.02</v>
          </cell>
          <cell r="AM929">
            <v>-0.01</v>
          </cell>
          <cell r="AN929">
            <v>0.02</v>
          </cell>
          <cell r="AO929">
            <v>0</v>
          </cell>
          <cell r="AP929">
            <v>0</v>
          </cell>
          <cell r="AQ929">
            <v>-0.01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0.03</v>
          </cell>
          <cell r="AW929">
            <v>0</v>
          </cell>
          <cell r="AX929">
            <v>-0.01</v>
          </cell>
          <cell r="AY929">
            <v>-0.02</v>
          </cell>
          <cell r="AZ929">
            <v>-0.02</v>
          </cell>
          <cell r="BA929">
            <v>0</v>
          </cell>
          <cell r="BB929">
            <v>0</v>
          </cell>
          <cell r="BC929">
            <v>0</v>
          </cell>
          <cell r="BD929">
            <v>-0.01</v>
          </cell>
          <cell r="BE929">
            <v>-0.01</v>
          </cell>
          <cell r="BF929">
            <v>0</v>
          </cell>
          <cell r="BG929">
            <v>-0.01</v>
          </cell>
          <cell r="BH929">
            <v>0</v>
          </cell>
          <cell r="BI929">
            <v>0.01</v>
          </cell>
          <cell r="BJ929">
            <v>0</v>
          </cell>
          <cell r="BK929">
            <v>-0.01</v>
          </cell>
          <cell r="BL929">
            <v>-0.02</v>
          </cell>
          <cell r="BM929">
            <v>-0.02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-0.01</v>
          </cell>
          <cell r="BU929">
            <v>0</v>
          </cell>
          <cell r="BV929">
            <v>0.01</v>
          </cell>
          <cell r="BW929">
            <v>0</v>
          </cell>
          <cell r="BX929">
            <v>-0.01</v>
          </cell>
          <cell r="BY929">
            <v>-0.03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-0.01</v>
          </cell>
          <cell r="CE929">
            <v>-0.01</v>
          </cell>
          <cell r="CF929">
            <v>0</v>
          </cell>
          <cell r="CG929">
            <v>-0.01</v>
          </cell>
          <cell r="CH929">
            <v>0</v>
          </cell>
          <cell r="CI929">
            <v>0</v>
          </cell>
          <cell r="CJ929">
            <v>0</v>
          </cell>
          <cell r="CK929">
            <v>-0.01</v>
          </cell>
          <cell r="CL929">
            <v>-0.03</v>
          </cell>
          <cell r="CM929">
            <v>-0.04</v>
          </cell>
          <cell r="CN929">
            <v>0</v>
          </cell>
          <cell r="CO929">
            <v>0</v>
          </cell>
          <cell r="CP929">
            <v>0</v>
          </cell>
          <cell r="CQ929">
            <v>-0.01</v>
          </cell>
          <cell r="CR929">
            <v>-0.01</v>
          </cell>
          <cell r="CS929">
            <v>0</v>
          </cell>
          <cell r="CT929">
            <v>-0.01</v>
          </cell>
          <cell r="CU929">
            <v>0</v>
          </cell>
          <cell r="CV929">
            <v>0</v>
          </cell>
          <cell r="CW929">
            <v>0.01</v>
          </cell>
          <cell r="CX929">
            <v>-0.02</v>
          </cell>
          <cell r="CY929">
            <v>-0.03</v>
          </cell>
          <cell r="CZ929">
            <v>-0.03</v>
          </cell>
          <cell r="DA929">
            <v>0.01</v>
          </cell>
          <cell r="DB929">
            <v>0</v>
          </cell>
          <cell r="DC929">
            <v>0</v>
          </cell>
          <cell r="DD929">
            <v>-0.01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-0.01</v>
          </cell>
          <cell r="H930">
            <v>0</v>
          </cell>
          <cell r="I930">
            <v>0</v>
          </cell>
          <cell r="J930">
            <v>0</v>
          </cell>
          <cell r="K930">
            <v>0.01</v>
          </cell>
          <cell r="L930">
            <v>0</v>
          </cell>
          <cell r="M930">
            <v>0</v>
          </cell>
          <cell r="N930">
            <v>-0.01</v>
          </cell>
          <cell r="O930">
            <v>0</v>
          </cell>
          <cell r="P930">
            <v>0</v>
          </cell>
          <cell r="Q930">
            <v>0</v>
          </cell>
          <cell r="R930">
            <v>0.01</v>
          </cell>
          <cell r="S930">
            <v>0</v>
          </cell>
          <cell r="T930">
            <v>0.01</v>
          </cell>
          <cell r="U930">
            <v>0</v>
          </cell>
          <cell r="V930">
            <v>0.01</v>
          </cell>
          <cell r="W930">
            <v>0</v>
          </cell>
          <cell r="X930">
            <v>0</v>
          </cell>
          <cell r="Y930">
            <v>0.08</v>
          </cell>
          <cell r="Z930">
            <v>0.01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0.02</v>
          </cell>
          <cell r="AJ930">
            <v>0</v>
          </cell>
          <cell r="AK930">
            <v>0</v>
          </cell>
          <cell r="AL930">
            <v>0</v>
          </cell>
          <cell r="AM930">
            <v>-0.01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0.01</v>
          </cell>
          <cell r="AS930">
            <v>0</v>
          </cell>
          <cell r="AT930">
            <v>0</v>
          </cell>
          <cell r="AU930">
            <v>0.08</v>
          </cell>
          <cell r="AV930">
            <v>0.02</v>
          </cell>
          <cell r="AW930">
            <v>0</v>
          </cell>
          <cell r="AX930">
            <v>-0.01</v>
          </cell>
          <cell r="AY930">
            <v>0</v>
          </cell>
          <cell r="AZ930">
            <v>0</v>
          </cell>
          <cell r="BA930">
            <v>0</v>
          </cell>
          <cell r="BB930">
            <v>0.01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0.01</v>
          </cell>
          <cell r="BJ930">
            <v>0</v>
          </cell>
          <cell r="BK930">
            <v>0</v>
          </cell>
          <cell r="BL930">
            <v>-0.04</v>
          </cell>
          <cell r="BM930">
            <v>-0.02</v>
          </cell>
          <cell r="BN930">
            <v>0</v>
          </cell>
          <cell r="BO930">
            <v>0</v>
          </cell>
          <cell r="BP930">
            <v>-0.01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-0.01</v>
          </cell>
          <cell r="BY930">
            <v>-0.06</v>
          </cell>
          <cell r="BZ930">
            <v>-0.05</v>
          </cell>
          <cell r="CA930">
            <v>0.01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-0.01</v>
          </cell>
          <cell r="CJ930">
            <v>0.01</v>
          </cell>
          <cell r="CK930">
            <v>0</v>
          </cell>
          <cell r="CL930">
            <v>-0.02</v>
          </cell>
          <cell r="CM930">
            <v>-0.03</v>
          </cell>
          <cell r="CN930">
            <v>0</v>
          </cell>
          <cell r="CO930">
            <v>0</v>
          </cell>
          <cell r="CP930">
            <v>-0.01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0.01</v>
          </cell>
          <cell r="CV930">
            <v>0</v>
          </cell>
          <cell r="CW930">
            <v>0</v>
          </cell>
          <cell r="CX930">
            <v>-0.01</v>
          </cell>
          <cell r="CY930">
            <v>-0.04</v>
          </cell>
          <cell r="CZ930">
            <v>-0.03</v>
          </cell>
          <cell r="DA930">
            <v>0.01</v>
          </cell>
          <cell r="DB930">
            <v>0</v>
          </cell>
          <cell r="DC930">
            <v>-0.01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-0.06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0.03</v>
          </cell>
          <cell r="M931">
            <v>-0.09</v>
          </cell>
          <cell r="N931">
            <v>0.01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0.04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-0.08</v>
          </cell>
          <cell r="AM931">
            <v>0.12</v>
          </cell>
          <cell r="AN931">
            <v>-0.01</v>
          </cell>
          <cell r="AO931">
            <v>0</v>
          </cell>
          <cell r="AP931">
            <v>-0.02</v>
          </cell>
          <cell r="AQ931">
            <v>0</v>
          </cell>
          <cell r="AR931">
            <v>0.02</v>
          </cell>
          <cell r="AS931">
            <v>0</v>
          </cell>
          <cell r="AT931">
            <v>0.05</v>
          </cell>
          <cell r="AU931">
            <v>0.04</v>
          </cell>
          <cell r="AV931">
            <v>0</v>
          </cell>
          <cell r="AW931">
            <v>0</v>
          </cell>
          <cell r="AX931">
            <v>0</v>
          </cell>
          <cell r="AY931">
            <v>-0.01</v>
          </cell>
          <cell r="AZ931">
            <v>-7.0000000000000007E-2</v>
          </cell>
          <cell r="BA931">
            <v>0</v>
          </cell>
          <cell r="BB931">
            <v>0</v>
          </cell>
          <cell r="BC931">
            <v>0.06</v>
          </cell>
          <cell r="BD931">
            <v>0</v>
          </cell>
          <cell r="BE931">
            <v>0</v>
          </cell>
          <cell r="BF931">
            <v>0</v>
          </cell>
          <cell r="BG931">
            <v>0.02</v>
          </cell>
          <cell r="BH931">
            <v>0</v>
          </cell>
          <cell r="BI931">
            <v>0</v>
          </cell>
          <cell r="BJ931">
            <v>-0.04</v>
          </cell>
          <cell r="BK931">
            <v>0</v>
          </cell>
          <cell r="BL931">
            <v>-0.01</v>
          </cell>
          <cell r="BM931">
            <v>0</v>
          </cell>
          <cell r="BN931">
            <v>0.02</v>
          </cell>
          <cell r="BO931">
            <v>0</v>
          </cell>
          <cell r="BP931">
            <v>0</v>
          </cell>
          <cell r="BQ931">
            <v>0</v>
          </cell>
          <cell r="BR931">
            <v>0.01</v>
          </cell>
          <cell r="BS931">
            <v>0</v>
          </cell>
          <cell r="BT931">
            <v>0</v>
          </cell>
          <cell r="BU931">
            <v>0</v>
          </cell>
          <cell r="BV931">
            <v>0.01</v>
          </cell>
          <cell r="BW931">
            <v>0</v>
          </cell>
          <cell r="BX931">
            <v>0</v>
          </cell>
          <cell r="BY931">
            <v>-7.0000000000000007E-2</v>
          </cell>
          <cell r="BZ931">
            <v>-0.05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-0.09</v>
          </cell>
          <cell r="CM931">
            <v>-0.14000000000000001</v>
          </cell>
          <cell r="CN931">
            <v>0</v>
          </cell>
          <cell r="CO931">
            <v>0.02</v>
          </cell>
          <cell r="CP931">
            <v>0</v>
          </cell>
          <cell r="CQ931">
            <v>0</v>
          </cell>
          <cell r="CR931">
            <v>-0.02</v>
          </cell>
          <cell r="CS931">
            <v>0</v>
          </cell>
          <cell r="CT931">
            <v>-0.01</v>
          </cell>
          <cell r="CU931">
            <v>0</v>
          </cell>
          <cell r="CV931">
            <v>-0.06</v>
          </cell>
          <cell r="CW931">
            <v>-0.05</v>
          </cell>
          <cell r="CX931">
            <v>-0.1</v>
          </cell>
          <cell r="CY931">
            <v>-0.27</v>
          </cell>
          <cell r="CZ931">
            <v>-0.02</v>
          </cell>
          <cell r="DA931">
            <v>-0.03</v>
          </cell>
          <cell r="DB931">
            <v>0</v>
          </cell>
          <cell r="DC931">
            <v>0</v>
          </cell>
          <cell r="DD931">
            <v>-0.02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5">
          <cell r="F935">
            <v>0</v>
          </cell>
          <cell r="G935">
            <v>-0.01</v>
          </cell>
          <cell r="H935">
            <v>-0.01</v>
          </cell>
          <cell r="I935">
            <v>-0.01</v>
          </cell>
          <cell r="J935">
            <v>-0.01</v>
          </cell>
          <cell r="K935">
            <v>0</v>
          </cell>
          <cell r="L935">
            <v>-0.02</v>
          </cell>
          <cell r="M935">
            <v>-0.02</v>
          </cell>
          <cell r="N935">
            <v>-0.01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0.01</v>
          </cell>
          <cell r="U935">
            <v>0.02</v>
          </cell>
          <cell r="V935">
            <v>0.02</v>
          </cell>
          <cell r="W935">
            <v>0.01</v>
          </cell>
          <cell r="X935">
            <v>0</v>
          </cell>
          <cell r="Y935">
            <v>-0.01</v>
          </cell>
          <cell r="Z935">
            <v>0</v>
          </cell>
          <cell r="AA935">
            <v>0</v>
          </cell>
          <cell r="AB935">
            <v>-0.01</v>
          </cell>
          <cell r="AC935">
            <v>0.02</v>
          </cell>
          <cell r="AD935">
            <v>0</v>
          </cell>
          <cell r="AE935">
            <v>0.01</v>
          </cell>
          <cell r="AF935">
            <v>0</v>
          </cell>
          <cell r="AG935">
            <v>0</v>
          </cell>
          <cell r="AH935">
            <v>0.03</v>
          </cell>
          <cell r="AI935">
            <v>0.02</v>
          </cell>
          <cell r="AJ935">
            <v>0.02</v>
          </cell>
          <cell r="AK935">
            <v>0</v>
          </cell>
          <cell r="AL935">
            <v>-0.01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0.01</v>
          </cell>
          <cell r="AS935">
            <v>0</v>
          </cell>
          <cell r="AT935">
            <v>0.01</v>
          </cell>
          <cell r="AU935">
            <v>0.04</v>
          </cell>
          <cell r="AV935">
            <v>0.02</v>
          </cell>
          <cell r="AW935">
            <v>0.01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0.03</v>
          </cell>
          <cell r="BF935">
            <v>0</v>
          </cell>
          <cell r="BG935">
            <v>0.03</v>
          </cell>
          <cell r="BH935">
            <v>0.08</v>
          </cell>
          <cell r="BI935">
            <v>0.05</v>
          </cell>
          <cell r="BJ935">
            <v>0.03</v>
          </cell>
          <cell r="BK935">
            <v>0.03</v>
          </cell>
          <cell r="BL935">
            <v>-0.01</v>
          </cell>
          <cell r="BM935">
            <v>0.01</v>
          </cell>
          <cell r="BN935">
            <v>0.02</v>
          </cell>
          <cell r="BO935">
            <v>0.04</v>
          </cell>
          <cell r="BP935">
            <v>0.04</v>
          </cell>
          <cell r="BQ935">
            <v>0.02</v>
          </cell>
          <cell r="BR935">
            <v>0.04</v>
          </cell>
          <cell r="BS935">
            <v>0</v>
          </cell>
          <cell r="BT935">
            <v>0.02</v>
          </cell>
          <cell r="BU935">
            <v>0.08</v>
          </cell>
          <cell r="BV935">
            <v>7.0000000000000007E-2</v>
          </cell>
          <cell r="BW935">
            <v>0.03</v>
          </cell>
          <cell r="BX935">
            <v>0.04</v>
          </cell>
          <cell r="BY935">
            <v>-0.01</v>
          </cell>
          <cell r="BZ935">
            <v>0.01</v>
          </cell>
          <cell r="CA935">
            <v>0.02</v>
          </cell>
          <cell r="CB935">
            <v>0.04</v>
          </cell>
          <cell r="CC935">
            <v>0.04</v>
          </cell>
          <cell r="CD935">
            <v>0.02</v>
          </cell>
          <cell r="CE935">
            <v>0.04</v>
          </cell>
          <cell r="CF935">
            <v>0</v>
          </cell>
          <cell r="CG935">
            <v>0.03</v>
          </cell>
          <cell r="CH935">
            <v>0.09</v>
          </cell>
          <cell r="CI935">
            <v>0.06</v>
          </cell>
          <cell r="CJ935">
            <v>0.03</v>
          </cell>
          <cell r="CK935">
            <v>0.03</v>
          </cell>
          <cell r="CL935">
            <v>-0.01</v>
          </cell>
          <cell r="CM935">
            <v>-0.02</v>
          </cell>
          <cell r="CN935">
            <v>0.02</v>
          </cell>
          <cell r="CO935">
            <v>0.04</v>
          </cell>
          <cell r="CP935">
            <v>0.03</v>
          </cell>
          <cell r="CQ935">
            <v>0.01</v>
          </cell>
          <cell r="CR935">
            <v>0.04</v>
          </cell>
          <cell r="CS935">
            <v>0.01</v>
          </cell>
          <cell r="CT935">
            <v>0.03</v>
          </cell>
          <cell r="CU935">
            <v>0.08</v>
          </cell>
          <cell r="CV935">
            <v>0.06</v>
          </cell>
          <cell r="CW935">
            <v>0.03</v>
          </cell>
          <cell r="CX935">
            <v>0.03</v>
          </cell>
          <cell r="CY935">
            <v>-0.02</v>
          </cell>
          <cell r="CZ935">
            <v>-0.01</v>
          </cell>
          <cell r="DA935">
            <v>0.01</v>
          </cell>
          <cell r="DB935">
            <v>0.04</v>
          </cell>
          <cell r="DC935">
            <v>0.05</v>
          </cell>
          <cell r="DD935">
            <v>0.02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7">
          <cell r="F937">
            <v>0</v>
          </cell>
          <cell r="G937">
            <v>-0.01</v>
          </cell>
          <cell r="H937">
            <v>-0.01</v>
          </cell>
          <cell r="I937">
            <v>-0.01</v>
          </cell>
          <cell r="J937">
            <v>-0.01</v>
          </cell>
          <cell r="K937">
            <v>0</v>
          </cell>
          <cell r="L937">
            <v>-0.02</v>
          </cell>
          <cell r="M937">
            <v>-0.02</v>
          </cell>
          <cell r="N937">
            <v>-0.01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0.01</v>
          </cell>
          <cell r="U937">
            <v>0.02</v>
          </cell>
          <cell r="V937">
            <v>0.02</v>
          </cell>
          <cell r="W937">
            <v>0.01</v>
          </cell>
          <cell r="X937">
            <v>0</v>
          </cell>
          <cell r="Y937">
            <v>-0.01</v>
          </cell>
          <cell r="Z937">
            <v>0</v>
          </cell>
          <cell r="AA937">
            <v>0</v>
          </cell>
          <cell r="AB937">
            <v>-0.01</v>
          </cell>
          <cell r="AC937">
            <v>0.02</v>
          </cell>
          <cell r="AD937">
            <v>0</v>
          </cell>
          <cell r="AE937">
            <v>0.01</v>
          </cell>
          <cell r="AF937">
            <v>0</v>
          </cell>
          <cell r="AG937">
            <v>0</v>
          </cell>
          <cell r="AH937">
            <v>0.03</v>
          </cell>
          <cell r="AI937">
            <v>0.02</v>
          </cell>
          <cell r="AJ937">
            <v>0.02</v>
          </cell>
          <cell r="AK937">
            <v>0</v>
          </cell>
          <cell r="AL937">
            <v>-0.01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0.01</v>
          </cell>
          <cell r="AS937">
            <v>0</v>
          </cell>
          <cell r="AT937">
            <v>0.01</v>
          </cell>
          <cell r="AU937">
            <v>0.04</v>
          </cell>
          <cell r="AV937">
            <v>0.02</v>
          </cell>
          <cell r="AW937">
            <v>0.01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0.03</v>
          </cell>
          <cell r="BF937">
            <v>0</v>
          </cell>
          <cell r="BG937">
            <v>0.03</v>
          </cell>
          <cell r="BH937">
            <v>0.08</v>
          </cell>
          <cell r="BI937">
            <v>0.05</v>
          </cell>
          <cell r="BJ937">
            <v>0.03</v>
          </cell>
          <cell r="BK937">
            <v>0.03</v>
          </cell>
          <cell r="BL937">
            <v>-0.01</v>
          </cell>
          <cell r="BM937">
            <v>0.01</v>
          </cell>
          <cell r="BN937">
            <v>0.02</v>
          </cell>
          <cell r="BO937">
            <v>0.04</v>
          </cell>
          <cell r="BP937">
            <v>0.04</v>
          </cell>
          <cell r="BQ937">
            <v>0.02</v>
          </cell>
          <cell r="BR937">
            <v>0.04</v>
          </cell>
          <cell r="BS937">
            <v>0</v>
          </cell>
          <cell r="BT937">
            <v>0.02</v>
          </cell>
          <cell r="BU937">
            <v>0.08</v>
          </cell>
          <cell r="BV937">
            <v>7.0000000000000007E-2</v>
          </cell>
          <cell r="BW937">
            <v>0.03</v>
          </cell>
          <cell r="BX937">
            <v>0.04</v>
          </cell>
          <cell r="BY937">
            <v>-0.01</v>
          </cell>
          <cell r="BZ937">
            <v>0.01</v>
          </cell>
          <cell r="CA937">
            <v>0.02</v>
          </cell>
          <cell r="CB937">
            <v>0.04</v>
          </cell>
          <cell r="CC937">
            <v>0.04</v>
          </cell>
          <cell r="CD937">
            <v>0.02</v>
          </cell>
          <cell r="CE937">
            <v>0.04</v>
          </cell>
          <cell r="CF937">
            <v>0</v>
          </cell>
          <cell r="CG937">
            <v>0.03</v>
          </cell>
          <cell r="CH937">
            <v>0.09</v>
          </cell>
          <cell r="CI937">
            <v>0.06</v>
          </cell>
          <cell r="CJ937">
            <v>0.03</v>
          </cell>
          <cell r="CK937">
            <v>0.03</v>
          </cell>
          <cell r="CL937">
            <v>-0.01</v>
          </cell>
          <cell r="CM937">
            <v>-0.02</v>
          </cell>
          <cell r="CN937">
            <v>0.02</v>
          </cell>
          <cell r="CO937">
            <v>0.04</v>
          </cell>
          <cell r="CP937">
            <v>0.03</v>
          </cell>
          <cell r="CQ937">
            <v>0.01</v>
          </cell>
          <cell r="CR937">
            <v>0.04</v>
          </cell>
          <cell r="CS937">
            <v>0.01</v>
          </cell>
          <cell r="CT937">
            <v>0.03</v>
          </cell>
          <cell r="CU937">
            <v>0.08</v>
          </cell>
          <cell r="CV937">
            <v>0.06</v>
          </cell>
          <cell r="CW937">
            <v>0.03</v>
          </cell>
          <cell r="CX937">
            <v>0.03</v>
          </cell>
          <cell r="CY937">
            <v>-0.02</v>
          </cell>
          <cell r="CZ937">
            <v>-0.01</v>
          </cell>
          <cell r="DA937">
            <v>0.01</v>
          </cell>
          <cell r="DB937">
            <v>0.04</v>
          </cell>
          <cell r="DC937">
            <v>0.05</v>
          </cell>
          <cell r="DD937">
            <v>0.02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0</v>
          </cell>
          <cell r="DH943">
            <v>0</v>
          </cell>
          <cell r="DI943">
            <v>0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>
            <v>0</v>
          </cell>
          <cell r="DZ943">
            <v>0</v>
          </cell>
          <cell r="EA943">
            <v>0</v>
          </cell>
          <cell r="EB943">
            <v>0</v>
          </cell>
          <cell r="EC943">
            <v>0</v>
          </cell>
          <cell r="ED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2.1006625112264032E-2</v>
          </cell>
          <cell r="I966">
            <v>1.3813387554648671E-3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2.5346444935749446E-2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7.0741560645330992E-3</v>
          </cell>
          <cell r="I967">
            <v>4.1493394337095424E-3</v>
          </cell>
          <cell r="J967">
            <v>0</v>
          </cell>
          <cell r="K967">
            <v>1.0472758142171301E-2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-6.4304744667253999E-3</v>
          </cell>
          <cell r="S967">
            <v>0</v>
          </cell>
          <cell r="T967">
            <v>0</v>
          </cell>
          <cell r="U967">
            <v>0</v>
          </cell>
          <cell r="V967">
            <v>-1.7014318069143997E-2</v>
          </cell>
          <cell r="W967">
            <v>0</v>
          </cell>
          <cell r="X967">
            <v>-3.9442803798195314E-2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4">
          <cell r="F974">
            <v>0</v>
          </cell>
          <cell r="G974">
            <v>0</v>
          </cell>
          <cell r="H974">
            <v>4.4548771900920769E-4</v>
          </cell>
          <cell r="I974">
            <v>9.8275337254705164E-5</v>
          </cell>
          <cell r="J974">
            <v>0</v>
          </cell>
          <cell r="K974">
            <v>1.8149502368558501E-4</v>
          </cell>
          <cell r="L974">
            <v>0</v>
          </cell>
          <cell r="M974">
            <v>0</v>
          </cell>
          <cell r="N974">
            <v>0</v>
          </cell>
          <cell r="O974">
            <v>2.8432281592927211E-4</v>
          </cell>
          <cell r="P974">
            <v>0</v>
          </cell>
          <cell r="Q974">
            <v>0</v>
          </cell>
          <cell r="R974">
            <v>-6.3942690356810772E-5</v>
          </cell>
          <cell r="S974">
            <v>0</v>
          </cell>
          <cell r="T974">
            <v>0</v>
          </cell>
          <cell r="U974">
            <v>0</v>
          </cell>
          <cell r="V974">
            <v>-2.6283104064717122E-4</v>
          </cell>
          <cell r="W974">
            <v>0</v>
          </cell>
          <cell r="X974">
            <v>-6.0009168592500828E-4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  <row r="998"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08"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</row>
        <row r="1009"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18"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3">
          <cell r="F1043">
            <v>-0.01</v>
          </cell>
          <cell r="G1043">
            <v>0</v>
          </cell>
          <cell r="H1043">
            <v>0</v>
          </cell>
          <cell r="I1043">
            <v>-0.01</v>
          </cell>
          <cell r="J1043">
            <v>0</v>
          </cell>
          <cell r="K1043">
            <v>-0.04</v>
          </cell>
          <cell r="L1043">
            <v>0.06</v>
          </cell>
          <cell r="M1043">
            <v>-0.01</v>
          </cell>
          <cell r="N1043">
            <v>0.01</v>
          </cell>
          <cell r="O1043">
            <v>0.03</v>
          </cell>
          <cell r="P1043">
            <v>0.03</v>
          </cell>
          <cell r="Q1043">
            <v>0.01</v>
          </cell>
          <cell r="R1043">
            <v>-0.01</v>
          </cell>
          <cell r="S1043">
            <v>0.01</v>
          </cell>
          <cell r="T1043">
            <v>0.01</v>
          </cell>
          <cell r="U1043">
            <v>-0.01</v>
          </cell>
          <cell r="V1043">
            <v>0</v>
          </cell>
          <cell r="W1043">
            <v>0</v>
          </cell>
          <cell r="X1043">
            <v>-0.01</v>
          </cell>
          <cell r="Y1043">
            <v>0.09</v>
          </cell>
          <cell r="Z1043">
            <v>-0.04</v>
          </cell>
          <cell r="AA1043">
            <v>0.01</v>
          </cell>
          <cell r="AB1043">
            <v>0.02</v>
          </cell>
          <cell r="AC1043">
            <v>0.04</v>
          </cell>
          <cell r="AD1043">
            <v>0.01</v>
          </cell>
          <cell r="AE1043">
            <v>0</v>
          </cell>
          <cell r="AF1043">
            <v>0.01</v>
          </cell>
          <cell r="AG1043">
            <v>0.02</v>
          </cell>
          <cell r="AH1043">
            <v>0.01</v>
          </cell>
          <cell r="AI1043">
            <v>0</v>
          </cell>
          <cell r="AJ1043">
            <v>0</v>
          </cell>
          <cell r="AK1043">
            <v>-0.02</v>
          </cell>
          <cell r="AL1043">
            <v>0.14000000000000001</v>
          </cell>
          <cell r="AM1043">
            <v>-0.02</v>
          </cell>
          <cell r="AN1043">
            <v>0</v>
          </cell>
          <cell r="AO1043">
            <v>0.02</v>
          </cell>
          <cell r="AP1043">
            <v>0.03</v>
          </cell>
          <cell r="AQ1043">
            <v>0.02</v>
          </cell>
          <cell r="AR1043">
            <v>0</v>
          </cell>
          <cell r="AS1043">
            <v>0.01</v>
          </cell>
          <cell r="AT1043">
            <v>0.01</v>
          </cell>
          <cell r="AU1043">
            <v>-0.01</v>
          </cell>
          <cell r="AV1043">
            <v>0.01</v>
          </cell>
          <cell r="AW1043">
            <v>0</v>
          </cell>
          <cell r="AX1043">
            <v>-0.01</v>
          </cell>
          <cell r="AY1043">
            <v>0.19</v>
          </cell>
          <cell r="AZ1043">
            <v>-0.01</v>
          </cell>
          <cell r="BA1043">
            <v>0</v>
          </cell>
          <cell r="BB1043">
            <v>0.03</v>
          </cell>
          <cell r="BC1043">
            <v>0.03</v>
          </cell>
          <cell r="BD1043">
            <v>0</v>
          </cell>
          <cell r="BE1043">
            <v>0</v>
          </cell>
          <cell r="BF1043">
            <v>0.01</v>
          </cell>
          <cell r="BG1043">
            <v>0.01</v>
          </cell>
          <cell r="BH1043">
            <v>-0.01</v>
          </cell>
          <cell r="BI1043">
            <v>-0.02</v>
          </cell>
          <cell r="BJ1043">
            <v>0</v>
          </cell>
          <cell r="BK1043">
            <v>0.01</v>
          </cell>
          <cell r="BL1043">
            <v>0.03</v>
          </cell>
          <cell r="BM1043">
            <v>0.01</v>
          </cell>
          <cell r="BN1043">
            <v>0</v>
          </cell>
          <cell r="BO1043">
            <v>0.02</v>
          </cell>
          <cell r="BP1043">
            <v>0.02</v>
          </cell>
          <cell r="BQ1043">
            <v>0.01</v>
          </cell>
          <cell r="BR1043">
            <v>0</v>
          </cell>
          <cell r="BS1043">
            <v>0.01</v>
          </cell>
          <cell r="BT1043">
            <v>0.01</v>
          </cell>
          <cell r="BU1043">
            <v>0</v>
          </cell>
          <cell r="BV1043">
            <v>0.02</v>
          </cell>
          <cell r="BW1043">
            <v>0</v>
          </cell>
          <cell r="BX1043">
            <v>0.04</v>
          </cell>
          <cell r="BY1043">
            <v>0.02</v>
          </cell>
          <cell r="BZ1043">
            <v>0.05</v>
          </cell>
          <cell r="CA1043">
            <v>0</v>
          </cell>
          <cell r="CB1043">
            <v>0.01</v>
          </cell>
          <cell r="CC1043">
            <v>0.03</v>
          </cell>
          <cell r="CD1043">
            <v>0.02</v>
          </cell>
          <cell r="CE1043">
            <v>-0.01</v>
          </cell>
          <cell r="CF1043">
            <v>0.01</v>
          </cell>
          <cell r="CG1043">
            <v>0</v>
          </cell>
          <cell r="CH1043">
            <v>0</v>
          </cell>
          <cell r="CI1043">
            <v>-0.01</v>
          </cell>
          <cell r="CJ1043">
            <v>0</v>
          </cell>
          <cell r="CK1043">
            <v>0.03</v>
          </cell>
          <cell r="CL1043">
            <v>0.01</v>
          </cell>
          <cell r="CM1043">
            <v>0.05</v>
          </cell>
          <cell r="CN1043">
            <v>-0.01</v>
          </cell>
          <cell r="CO1043">
            <v>0.01</v>
          </cell>
          <cell r="CP1043">
            <v>0.02</v>
          </cell>
          <cell r="CQ1043">
            <v>0</v>
          </cell>
          <cell r="CR1043">
            <v>-0.01</v>
          </cell>
          <cell r="CS1043">
            <v>0.01</v>
          </cell>
          <cell r="CT1043">
            <v>0.01</v>
          </cell>
          <cell r="CU1043">
            <v>-0.01</v>
          </cell>
          <cell r="CV1043">
            <v>-0.01</v>
          </cell>
          <cell r="CW1043">
            <v>0</v>
          </cell>
          <cell r="CX1043">
            <v>0.04</v>
          </cell>
          <cell r="CY1043">
            <v>0.02</v>
          </cell>
          <cell r="CZ1043">
            <v>0.11</v>
          </cell>
          <cell r="DA1043">
            <v>0</v>
          </cell>
          <cell r="DB1043">
            <v>0.02</v>
          </cell>
          <cell r="DC1043">
            <v>0.02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-0.02</v>
          </cell>
          <cell r="G1044">
            <v>-0.01</v>
          </cell>
          <cell r="H1044">
            <v>-0.02</v>
          </cell>
          <cell r="I1044">
            <v>-0.01</v>
          </cell>
          <cell r="J1044">
            <v>-0.02</v>
          </cell>
          <cell r="K1044">
            <v>-0.1</v>
          </cell>
          <cell r="L1044">
            <v>0.04</v>
          </cell>
          <cell r="M1044">
            <v>-0.06</v>
          </cell>
          <cell r="N1044">
            <v>-7.0000000000000007E-2</v>
          </cell>
          <cell r="O1044">
            <v>-0.02</v>
          </cell>
          <cell r="P1044">
            <v>0</v>
          </cell>
          <cell r="Q1044">
            <v>-0.02</v>
          </cell>
          <cell r="R1044">
            <v>-0.05</v>
          </cell>
          <cell r="S1044">
            <v>-0.01</v>
          </cell>
          <cell r="T1044">
            <v>-0.01</v>
          </cell>
          <cell r="U1044">
            <v>0.01</v>
          </cell>
          <cell r="V1044">
            <v>0.02</v>
          </cell>
          <cell r="W1044">
            <v>-0.05</v>
          </cell>
          <cell r="X1044">
            <v>0.01</v>
          </cell>
          <cell r="Y1044">
            <v>0.03</v>
          </cell>
          <cell r="Z1044">
            <v>0.09</v>
          </cell>
          <cell r="AA1044">
            <v>-0.06</v>
          </cell>
          <cell r="AB1044">
            <v>-0.15</v>
          </cell>
          <cell r="AC1044">
            <v>-0.02</v>
          </cell>
          <cell r="AD1044">
            <v>0</v>
          </cell>
          <cell r="AE1044">
            <v>-0.05</v>
          </cell>
          <cell r="AF1044">
            <v>-0.01</v>
          </cell>
          <cell r="AG1044">
            <v>0.01</v>
          </cell>
          <cell r="AH1044">
            <v>-0.01</v>
          </cell>
          <cell r="AI1044">
            <v>0.03</v>
          </cell>
          <cell r="AJ1044">
            <v>-0.05</v>
          </cell>
          <cell r="AK1044">
            <v>-0.03</v>
          </cell>
          <cell r="AL1044">
            <v>0.17</v>
          </cell>
          <cell r="AM1044">
            <v>0.08</v>
          </cell>
          <cell r="AN1044">
            <v>-7.0000000000000007E-2</v>
          </cell>
          <cell r="AO1044">
            <v>0</v>
          </cell>
          <cell r="AP1044">
            <v>0.03</v>
          </cell>
          <cell r="AQ1044">
            <v>-0.02</v>
          </cell>
          <cell r="AR1044">
            <v>-0.04</v>
          </cell>
          <cell r="AS1044">
            <v>-0.01</v>
          </cell>
          <cell r="AT1044">
            <v>0.02</v>
          </cell>
          <cell r="AU1044">
            <v>0.01</v>
          </cell>
          <cell r="AV1044">
            <v>0.06</v>
          </cell>
          <cell r="AW1044">
            <v>-0.03</v>
          </cell>
          <cell r="AX1044">
            <v>0.05</v>
          </cell>
          <cell r="AY1044">
            <v>0.27</v>
          </cell>
          <cell r="AZ1044">
            <v>0.05</v>
          </cell>
          <cell r="BA1044">
            <v>-0.04</v>
          </cell>
          <cell r="BB1044">
            <v>-0.01</v>
          </cell>
          <cell r="BC1044">
            <v>0.05</v>
          </cell>
          <cell r="BD1044">
            <v>0.02</v>
          </cell>
          <cell r="BE1044">
            <v>-0.03</v>
          </cell>
          <cell r="BF1044">
            <v>0.03</v>
          </cell>
          <cell r="BG1044">
            <v>0.04</v>
          </cell>
          <cell r="BH1044">
            <v>-0.04</v>
          </cell>
          <cell r="BI1044">
            <v>0.02</v>
          </cell>
          <cell r="BJ1044">
            <v>-0.03</v>
          </cell>
          <cell r="BK1044">
            <v>-0.01</v>
          </cell>
          <cell r="BL1044">
            <v>0.24</v>
          </cell>
          <cell r="BM1044">
            <v>0.23</v>
          </cell>
          <cell r="BN1044">
            <v>0.04</v>
          </cell>
          <cell r="BO1044">
            <v>-0.02</v>
          </cell>
          <cell r="BP1044">
            <v>0.03</v>
          </cell>
          <cell r="BQ1044">
            <v>0.01</v>
          </cell>
          <cell r="BR1044">
            <v>-0.01</v>
          </cell>
          <cell r="BS1044">
            <v>-0.01</v>
          </cell>
          <cell r="BT1044">
            <v>0</v>
          </cell>
          <cell r="BU1044">
            <v>-0.02</v>
          </cell>
          <cell r="BV1044">
            <v>0.04</v>
          </cell>
          <cell r="BW1044">
            <v>-0.01</v>
          </cell>
          <cell r="BX1044">
            <v>0.03</v>
          </cell>
          <cell r="BY1044">
            <v>0.26</v>
          </cell>
          <cell r="BZ1044">
            <v>0.34</v>
          </cell>
          <cell r="CA1044">
            <v>0.04</v>
          </cell>
          <cell r="CB1044">
            <v>-0.04</v>
          </cell>
          <cell r="CC1044">
            <v>0.06</v>
          </cell>
          <cell r="CD1044">
            <v>0.01</v>
          </cell>
          <cell r="CE1044">
            <v>0.01</v>
          </cell>
          <cell r="CF1044">
            <v>0.01</v>
          </cell>
          <cell r="CG1044">
            <v>0.01</v>
          </cell>
          <cell r="CH1044">
            <v>0</v>
          </cell>
          <cell r="CI1044">
            <v>0.03</v>
          </cell>
          <cell r="CJ1044">
            <v>-0.02</v>
          </cell>
          <cell r="CK1044">
            <v>0.03</v>
          </cell>
          <cell r="CL1044">
            <v>0.3</v>
          </cell>
          <cell r="CM1044">
            <v>0.28000000000000003</v>
          </cell>
          <cell r="CN1044">
            <v>7.0000000000000007E-2</v>
          </cell>
          <cell r="CO1044">
            <v>-0.04</v>
          </cell>
          <cell r="CP1044">
            <v>0.01</v>
          </cell>
          <cell r="CQ1044">
            <v>0.02</v>
          </cell>
          <cell r="CR1044">
            <v>-0.01</v>
          </cell>
          <cell r="CS1044">
            <v>0.02</v>
          </cell>
          <cell r="CT1044">
            <v>0.01</v>
          </cell>
          <cell r="CU1044">
            <v>-0.02</v>
          </cell>
          <cell r="CV1044">
            <v>0.01</v>
          </cell>
          <cell r="CW1044">
            <v>-0.03</v>
          </cell>
          <cell r="CX1044">
            <v>0.02</v>
          </cell>
          <cell r="CY1044">
            <v>0.32</v>
          </cell>
          <cell r="CZ1044">
            <v>0.16</v>
          </cell>
          <cell r="DA1044">
            <v>7.0000000000000007E-2</v>
          </cell>
          <cell r="DB1044">
            <v>-0.01</v>
          </cell>
          <cell r="DC1044">
            <v>0</v>
          </cell>
          <cell r="DD1044">
            <v>0.02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0.01</v>
          </cell>
          <cell r="H1045">
            <v>0</v>
          </cell>
          <cell r="I1045">
            <v>-0.01</v>
          </cell>
          <cell r="J1045">
            <v>0</v>
          </cell>
          <cell r="K1045">
            <v>0.02</v>
          </cell>
          <cell r="L1045">
            <v>0.13</v>
          </cell>
          <cell r="M1045">
            <v>0.14000000000000001</v>
          </cell>
          <cell r="N1045">
            <v>0.02</v>
          </cell>
          <cell r="O1045">
            <v>0.01</v>
          </cell>
          <cell r="P1045">
            <v>0.01</v>
          </cell>
          <cell r="Q1045">
            <v>0.01</v>
          </cell>
          <cell r="R1045">
            <v>-0.01</v>
          </cell>
          <cell r="S1045">
            <v>0</v>
          </cell>
          <cell r="T1045">
            <v>0.01</v>
          </cell>
          <cell r="U1045">
            <v>0</v>
          </cell>
          <cell r="V1045">
            <v>0</v>
          </cell>
          <cell r="W1045">
            <v>0</v>
          </cell>
          <cell r="X1045">
            <v>0.04</v>
          </cell>
          <cell r="Y1045">
            <v>7.0000000000000007E-2</v>
          </cell>
          <cell r="Z1045">
            <v>0.09</v>
          </cell>
          <cell r="AA1045">
            <v>0.01</v>
          </cell>
          <cell r="AB1045">
            <v>0.01</v>
          </cell>
          <cell r="AC1045">
            <v>0.01</v>
          </cell>
          <cell r="AD1045">
            <v>0.01</v>
          </cell>
          <cell r="AE1045">
            <v>-0.01</v>
          </cell>
          <cell r="AF1045">
            <v>0</v>
          </cell>
          <cell r="AG1045">
            <v>0.01</v>
          </cell>
          <cell r="AH1045">
            <v>0</v>
          </cell>
          <cell r="AI1045">
            <v>0</v>
          </cell>
          <cell r="AJ1045">
            <v>0</v>
          </cell>
          <cell r="AK1045">
            <v>0.05</v>
          </cell>
          <cell r="AL1045">
            <v>0.05</v>
          </cell>
          <cell r="AM1045">
            <v>0.08</v>
          </cell>
          <cell r="AN1045">
            <v>0.01</v>
          </cell>
          <cell r="AO1045">
            <v>0</v>
          </cell>
          <cell r="AP1045">
            <v>0.01</v>
          </cell>
          <cell r="AQ1045">
            <v>0.01</v>
          </cell>
          <cell r="AR1045">
            <v>0</v>
          </cell>
          <cell r="AS1045">
            <v>0.01</v>
          </cell>
          <cell r="AT1045">
            <v>0.01</v>
          </cell>
          <cell r="AU1045">
            <v>0</v>
          </cell>
          <cell r="AV1045">
            <v>0</v>
          </cell>
          <cell r="AW1045">
            <v>0</v>
          </cell>
          <cell r="AX1045">
            <v>0.04</v>
          </cell>
          <cell r="AY1045">
            <v>0.05</v>
          </cell>
          <cell r="AZ1045">
            <v>0.09</v>
          </cell>
          <cell r="BA1045">
            <v>0.02</v>
          </cell>
          <cell r="BB1045">
            <v>0.01</v>
          </cell>
          <cell r="BC1045">
            <v>0.01</v>
          </cell>
          <cell r="BD1045">
            <v>0.01</v>
          </cell>
          <cell r="BE1045">
            <v>0</v>
          </cell>
          <cell r="BF1045">
            <v>0</v>
          </cell>
          <cell r="BG1045">
            <v>0.02</v>
          </cell>
          <cell r="BH1045">
            <v>0</v>
          </cell>
          <cell r="BI1045">
            <v>0</v>
          </cell>
          <cell r="BJ1045">
            <v>0</v>
          </cell>
          <cell r="BK1045">
            <v>0.06</v>
          </cell>
          <cell r="BL1045">
            <v>0.03</v>
          </cell>
          <cell r="BM1045">
            <v>0.06</v>
          </cell>
          <cell r="BN1045">
            <v>0.02</v>
          </cell>
          <cell r="BO1045">
            <v>0.01</v>
          </cell>
          <cell r="BP1045">
            <v>0.01</v>
          </cell>
          <cell r="BQ1045">
            <v>0.01</v>
          </cell>
          <cell r="BR1045">
            <v>0</v>
          </cell>
          <cell r="BS1045">
            <v>0.01</v>
          </cell>
          <cell r="BT1045">
            <v>0.02</v>
          </cell>
          <cell r="BU1045">
            <v>0</v>
          </cell>
          <cell r="BV1045">
            <v>-0.01</v>
          </cell>
          <cell r="BW1045">
            <v>0</v>
          </cell>
          <cell r="BX1045">
            <v>7.0000000000000007E-2</v>
          </cell>
          <cell r="BY1045">
            <v>0.04</v>
          </cell>
          <cell r="BZ1045">
            <v>0.06</v>
          </cell>
          <cell r="CA1045">
            <v>0.02</v>
          </cell>
          <cell r="CB1045">
            <v>0.01</v>
          </cell>
          <cell r="CC1045">
            <v>0.01</v>
          </cell>
          <cell r="CD1045">
            <v>0.01</v>
          </cell>
          <cell r="CE1045">
            <v>0</v>
          </cell>
          <cell r="CF1045">
            <v>0</v>
          </cell>
          <cell r="CG1045">
            <v>0.01</v>
          </cell>
          <cell r="CH1045">
            <v>0.01</v>
          </cell>
          <cell r="CI1045">
            <v>0</v>
          </cell>
          <cell r="CJ1045">
            <v>0</v>
          </cell>
          <cell r="CK1045">
            <v>0.04</v>
          </cell>
          <cell r="CL1045">
            <v>0.03</v>
          </cell>
          <cell r="CM1045">
            <v>0.06</v>
          </cell>
          <cell r="CN1045">
            <v>0.02</v>
          </cell>
          <cell r="CO1045">
            <v>0.01</v>
          </cell>
          <cell r="CP1045">
            <v>0.01</v>
          </cell>
          <cell r="CQ1045">
            <v>0.01</v>
          </cell>
          <cell r="CR1045">
            <v>0</v>
          </cell>
          <cell r="CS1045">
            <v>0.01</v>
          </cell>
          <cell r="CT1045">
            <v>0.01</v>
          </cell>
          <cell r="CU1045">
            <v>0</v>
          </cell>
          <cell r="CV1045">
            <v>-0.01</v>
          </cell>
          <cell r="CW1045">
            <v>0</v>
          </cell>
          <cell r="CX1045">
            <v>0.04</v>
          </cell>
          <cell r="CY1045">
            <v>0.04</v>
          </cell>
          <cell r="CZ1045">
            <v>0.03</v>
          </cell>
          <cell r="DA1045">
            <v>0.01</v>
          </cell>
          <cell r="DB1045">
            <v>0.01</v>
          </cell>
          <cell r="DC1045">
            <v>0.01</v>
          </cell>
          <cell r="DD1045">
            <v>0.01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0.01</v>
          </cell>
          <cell r="I1046">
            <v>-0.03</v>
          </cell>
          <cell r="J1046">
            <v>0</v>
          </cell>
          <cell r="K1046">
            <v>-0.01</v>
          </cell>
          <cell r="L1046">
            <v>0.12</v>
          </cell>
          <cell r="M1046">
            <v>0.59</v>
          </cell>
          <cell r="N1046">
            <v>-0.04</v>
          </cell>
          <cell r="O1046">
            <v>0</v>
          </cell>
          <cell r="P1046">
            <v>-0.05</v>
          </cell>
          <cell r="Q1046">
            <v>0</v>
          </cell>
          <cell r="R1046">
            <v>-0.18</v>
          </cell>
          <cell r="S1046">
            <v>0</v>
          </cell>
          <cell r="T1046">
            <v>0.06</v>
          </cell>
          <cell r="U1046">
            <v>-0.04</v>
          </cell>
          <cell r="V1046">
            <v>0</v>
          </cell>
          <cell r="W1046">
            <v>0</v>
          </cell>
          <cell r="X1046">
            <v>0.02</v>
          </cell>
          <cell r="Y1046">
            <v>10.28</v>
          </cell>
          <cell r="Z1046">
            <v>0.02</v>
          </cell>
          <cell r="AA1046">
            <v>0</v>
          </cell>
          <cell r="AB1046">
            <v>-0.02</v>
          </cell>
          <cell r="AC1046">
            <v>0.16</v>
          </cell>
          <cell r="AD1046">
            <v>0</v>
          </cell>
          <cell r="AE1046">
            <v>-0.11</v>
          </cell>
          <cell r="AF1046">
            <v>0.05</v>
          </cell>
          <cell r="AG1046">
            <v>0.05</v>
          </cell>
          <cell r="AH1046">
            <v>-0.1</v>
          </cell>
          <cell r="AI1046">
            <v>-0.04</v>
          </cell>
          <cell r="AJ1046">
            <v>-0.02</v>
          </cell>
          <cell r="AK1046">
            <v>0</v>
          </cell>
          <cell r="AL1046">
            <v>-0.03</v>
          </cell>
          <cell r="AM1046">
            <v>0</v>
          </cell>
          <cell r="AN1046">
            <v>-0.05</v>
          </cell>
          <cell r="AO1046">
            <v>0.01</v>
          </cell>
          <cell r="AP1046">
            <v>0.02</v>
          </cell>
          <cell r="AQ1046">
            <v>0</v>
          </cell>
          <cell r="AR1046">
            <v>0.24</v>
          </cell>
          <cell r="AS1046">
            <v>-0.01</v>
          </cell>
          <cell r="AT1046">
            <v>0.05</v>
          </cell>
          <cell r="AU1046">
            <v>0.6</v>
          </cell>
          <cell r="AV1046">
            <v>0.01</v>
          </cell>
          <cell r="AW1046">
            <v>0.05</v>
          </cell>
          <cell r="AX1046">
            <v>0.1</v>
          </cell>
          <cell r="AY1046">
            <v>0.82</v>
          </cell>
          <cell r="AZ1046">
            <v>0.09</v>
          </cell>
          <cell r="BA1046">
            <v>-0.02</v>
          </cell>
          <cell r="BB1046">
            <v>0</v>
          </cell>
          <cell r="BC1046">
            <v>-0.01</v>
          </cell>
          <cell r="BD1046">
            <v>0.01</v>
          </cell>
          <cell r="BE1046">
            <v>-0.03</v>
          </cell>
          <cell r="BF1046">
            <v>0.01</v>
          </cell>
          <cell r="BG1046">
            <v>0.09</v>
          </cell>
          <cell r="BH1046">
            <v>-0.02</v>
          </cell>
          <cell r="BI1046">
            <v>0</v>
          </cell>
          <cell r="BJ1046">
            <v>0</v>
          </cell>
          <cell r="BK1046">
            <v>0</v>
          </cell>
          <cell r="BL1046">
            <v>0.08</v>
          </cell>
          <cell r="BM1046">
            <v>0.23</v>
          </cell>
          <cell r="BN1046">
            <v>0.05</v>
          </cell>
          <cell r="BO1046">
            <v>-0.01</v>
          </cell>
          <cell r="BP1046">
            <v>-0.01</v>
          </cell>
          <cell r="BQ1046">
            <v>0.01</v>
          </cell>
          <cell r="BR1046">
            <v>-0.02</v>
          </cell>
          <cell r="BS1046">
            <v>-0.03</v>
          </cell>
          <cell r="BT1046">
            <v>0.04</v>
          </cell>
          <cell r="BU1046">
            <v>-0.04</v>
          </cell>
          <cell r="BV1046">
            <v>-0.08</v>
          </cell>
          <cell r="BW1046">
            <v>0.06</v>
          </cell>
          <cell r="BX1046">
            <v>0.19</v>
          </cell>
          <cell r="BY1046">
            <v>0.24</v>
          </cell>
          <cell r="BZ1046">
            <v>-0.39</v>
          </cell>
          <cell r="CA1046">
            <v>7.0000000000000007E-2</v>
          </cell>
          <cell r="CB1046">
            <v>0</v>
          </cell>
          <cell r="CC1046">
            <v>7.0000000000000007E-2</v>
          </cell>
          <cell r="CD1046">
            <v>0</v>
          </cell>
          <cell r="CE1046">
            <v>-0.02</v>
          </cell>
          <cell r="CF1046">
            <v>0.01</v>
          </cell>
          <cell r="CG1046">
            <v>-7.0000000000000007E-2</v>
          </cell>
          <cell r="CH1046">
            <v>-0.03</v>
          </cell>
          <cell r="CI1046">
            <v>0.03</v>
          </cell>
          <cell r="CJ1046">
            <v>-0.01</v>
          </cell>
          <cell r="CK1046">
            <v>-0.02</v>
          </cell>
          <cell r="CL1046">
            <v>0.17</v>
          </cell>
          <cell r="CM1046">
            <v>0.26</v>
          </cell>
          <cell r="CN1046">
            <v>0.04</v>
          </cell>
          <cell r="CO1046">
            <v>-0.02</v>
          </cell>
          <cell r="CP1046">
            <v>0</v>
          </cell>
          <cell r="CQ1046">
            <v>0.02</v>
          </cell>
          <cell r="CR1046">
            <v>-0.05</v>
          </cell>
          <cell r="CS1046">
            <v>-0.01</v>
          </cell>
          <cell r="CT1046">
            <v>-0.03</v>
          </cell>
          <cell r="CU1046">
            <v>-0.02</v>
          </cell>
          <cell r="CV1046">
            <v>-0.04</v>
          </cell>
          <cell r="CW1046">
            <v>-0.14000000000000001</v>
          </cell>
          <cell r="CX1046">
            <v>0.06</v>
          </cell>
          <cell r="CY1046">
            <v>0.03</v>
          </cell>
          <cell r="CZ1046">
            <v>0.13</v>
          </cell>
          <cell r="DA1046">
            <v>0.02</v>
          </cell>
          <cell r="DB1046">
            <v>-0.04</v>
          </cell>
          <cell r="DC1046">
            <v>0.03</v>
          </cell>
          <cell r="DD1046">
            <v>-0.05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-0.01</v>
          </cell>
          <cell r="J1050">
            <v>-0.01</v>
          </cell>
          <cell r="K1050">
            <v>0.01</v>
          </cell>
          <cell r="L1050">
            <v>0.13</v>
          </cell>
          <cell r="M1050">
            <v>0.1</v>
          </cell>
          <cell r="N1050">
            <v>0.01</v>
          </cell>
          <cell r="O1050">
            <v>0</v>
          </cell>
          <cell r="P1050">
            <v>0.01</v>
          </cell>
          <cell r="Q1050">
            <v>0.01</v>
          </cell>
          <cell r="R1050">
            <v>-0.01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0.03</v>
          </cell>
          <cell r="Y1050">
            <v>0.11</v>
          </cell>
          <cell r="Z1050">
            <v>0.08</v>
          </cell>
          <cell r="AA1050">
            <v>0.01</v>
          </cell>
          <cell r="AB1050">
            <v>-0.03</v>
          </cell>
          <cell r="AC1050">
            <v>0.02</v>
          </cell>
          <cell r="AD1050">
            <v>0.01</v>
          </cell>
          <cell r="AE1050">
            <v>-0.01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0.03</v>
          </cell>
          <cell r="AL1050">
            <v>0.09</v>
          </cell>
          <cell r="AM1050">
            <v>7.0000000000000007E-2</v>
          </cell>
          <cell r="AN1050">
            <v>0.01</v>
          </cell>
          <cell r="AO1050">
            <v>0</v>
          </cell>
          <cell r="AP1050">
            <v>0.01</v>
          </cell>
          <cell r="AQ1050">
            <v>0.01</v>
          </cell>
          <cell r="AR1050">
            <v>0</v>
          </cell>
          <cell r="AS1050">
            <v>0.01</v>
          </cell>
          <cell r="AT1050">
            <v>0.01</v>
          </cell>
          <cell r="AU1050">
            <v>0.01</v>
          </cell>
          <cell r="AV1050">
            <v>0</v>
          </cell>
          <cell r="AW1050">
            <v>0</v>
          </cell>
          <cell r="AX1050">
            <v>0.04</v>
          </cell>
          <cell r="AY1050">
            <v>0.09</v>
          </cell>
          <cell r="AZ1050">
            <v>0.08</v>
          </cell>
          <cell r="BA1050">
            <v>0.01</v>
          </cell>
          <cell r="BB1050">
            <v>0.01</v>
          </cell>
          <cell r="BC1050">
            <v>0.01</v>
          </cell>
          <cell r="BD1050">
            <v>0.01</v>
          </cell>
          <cell r="BE1050">
            <v>0</v>
          </cell>
          <cell r="BF1050">
            <v>0</v>
          </cell>
          <cell r="BG1050">
            <v>0.01</v>
          </cell>
          <cell r="BH1050">
            <v>0</v>
          </cell>
          <cell r="BI1050">
            <v>0</v>
          </cell>
          <cell r="BJ1050">
            <v>0</v>
          </cell>
          <cell r="BK1050">
            <v>0.06</v>
          </cell>
          <cell r="BL1050">
            <v>0.06</v>
          </cell>
          <cell r="BM1050">
            <v>0.08</v>
          </cell>
          <cell r="BN1050">
            <v>0.02</v>
          </cell>
          <cell r="BO1050">
            <v>0.01</v>
          </cell>
          <cell r="BP1050">
            <v>0.01</v>
          </cell>
          <cell r="BQ1050">
            <v>0.01</v>
          </cell>
          <cell r="BR1050">
            <v>0</v>
          </cell>
          <cell r="BS1050">
            <v>0.01</v>
          </cell>
          <cell r="BT1050">
            <v>0.01</v>
          </cell>
          <cell r="BU1050">
            <v>0</v>
          </cell>
          <cell r="BV1050">
            <v>0</v>
          </cell>
          <cell r="BW1050">
            <v>0</v>
          </cell>
          <cell r="BX1050">
            <v>7.0000000000000007E-2</v>
          </cell>
          <cell r="BY1050">
            <v>7.0000000000000007E-2</v>
          </cell>
          <cell r="BZ1050">
            <v>7.0000000000000007E-2</v>
          </cell>
          <cell r="CA1050">
            <v>0.01</v>
          </cell>
          <cell r="CB1050">
            <v>0.01</v>
          </cell>
          <cell r="CC1050">
            <v>0.02</v>
          </cell>
          <cell r="CD1050">
            <v>0.01</v>
          </cell>
          <cell r="CE1050">
            <v>0</v>
          </cell>
          <cell r="CF1050">
            <v>0.01</v>
          </cell>
          <cell r="CG1050">
            <v>0.01</v>
          </cell>
          <cell r="CH1050">
            <v>0</v>
          </cell>
          <cell r="CI1050">
            <v>0</v>
          </cell>
          <cell r="CJ1050">
            <v>0</v>
          </cell>
          <cell r="CK1050">
            <v>0.04</v>
          </cell>
          <cell r="CL1050">
            <v>7.0000000000000007E-2</v>
          </cell>
          <cell r="CM1050">
            <v>0.08</v>
          </cell>
          <cell r="CN1050">
            <v>0</v>
          </cell>
          <cell r="CO1050">
            <v>0.01</v>
          </cell>
          <cell r="CP1050">
            <v>0.02</v>
          </cell>
          <cell r="CQ1050">
            <v>0.01</v>
          </cell>
          <cell r="CR1050">
            <v>0</v>
          </cell>
          <cell r="CS1050">
            <v>0.01</v>
          </cell>
          <cell r="CT1050">
            <v>0.01</v>
          </cell>
          <cell r="CU1050">
            <v>0</v>
          </cell>
          <cell r="CV1050">
            <v>0</v>
          </cell>
          <cell r="CW1050">
            <v>0</v>
          </cell>
          <cell r="CX1050">
            <v>0.04</v>
          </cell>
          <cell r="CY1050">
            <v>0.1</v>
          </cell>
          <cell r="CZ1050">
            <v>0.05</v>
          </cell>
          <cell r="DA1050">
            <v>0.01</v>
          </cell>
          <cell r="DB1050">
            <v>0.01</v>
          </cell>
          <cell r="DC1050">
            <v>0.01</v>
          </cell>
          <cell r="DD1050">
            <v>0.01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0.01</v>
          </cell>
          <cell r="I1059">
            <v>0</v>
          </cell>
          <cell r="J1059">
            <v>0</v>
          </cell>
          <cell r="K1059">
            <v>0.01</v>
          </cell>
          <cell r="L1059">
            <v>0.01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0.01</v>
          </cell>
          <cell r="I1063">
            <v>0</v>
          </cell>
          <cell r="J1063">
            <v>0</v>
          </cell>
          <cell r="K1063">
            <v>0.01</v>
          </cell>
          <cell r="L1063">
            <v>0</v>
          </cell>
          <cell r="M1063">
            <v>0</v>
          </cell>
          <cell r="N1063">
            <v>0.01</v>
          </cell>
          <cell r="O1063">
            <v>0.01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0.01</v>
          </cell>
          <cell r="H1072">
            <v>0.02</v>
          </cell>
          <cell r="I1072">
            <v>0.01</v>
          </cell>
          <cell r="J1072">
            <v>0</v>
          </cell>
          <cell r="K1072">
            <v>0</v>
          </cell>
          <cell r="L1072">
            <v>0</v>
          </cell>
          <cell r="M1072">
            <v>0.04</v>
          </cell>
          <cell r="N1072">
            <v>0.06</v>
          </cell>
          <cell r="O1072">
            <v>0.01</v>
          </cell>
          <cell r="P1072">
            <v>0.01</v>
          </cell>
          <cell r="Q1072">
            <v>0.02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-0.01</v>
          </cell>
          <cell r="X1072">
            <v>0</v>
          </cell>
          <cell r="Y1072">
            <v>0</v>
          </cell>
          <cell r="Z1072">
            <v>0</v>
          </cell>
          <cell r="AA1072">
            <v>0.01</v>
          </cell>
          <cell r="AB1072">
            <v>0</v>
          </cell>
          <cell r="AC1072">
            <v>0</v>
          </cell>
          <cell r="AD1072">
            <v>-0.01</v>
          </cell>
          <cell r="AE1072">
            <v>0</v>
          </cell>
          <cell r="AF1072">
            <v>0</v>
          </cell>
          <cell r="AG1072">
            <v>-0.01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0.01</v>
          </cell>
          <cell r="AM1072">
            <v>0</v>
          </cell>
          <cell r="AN1072">
            <v>0.01</v>
          </cell>
          <cell r="AO1072">
            <v>0</v>
          </cell>
          <cell r="AP1072">
            <v>0</v>
          </cell>
          <cell r="AQ1072">
            <v>-0.01</v>
          </cell>
          <cell r="AR1072">
            <v>0</v>
          </cell>
          <cell r="AS1072">
            <v>0.01</v>
          </cell>
          <cell r="AT1072">
            <v>-0.01</v>
          </cell>
          <cell r="AU1072">
            <v>0</v>
          </cell>
          <cell r="AV1072">
            <v>0</v>
          </cell>
          <cell r="AW1072">
            <v>0</v>
          </cell>
          <cell r="AX1072">
            <v>0.01</v>
          </cell>
          <cell r="AY1072">
            <v>0</v>
          </cell>
          <cell r="AZ1072">
            <v>0.01</v>
          </cell>
          <cell r="BA1072">
            <v>0.02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6"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0.01</v>
          </cell>
          <cell r="K1106">
            <v>7.0000000000000007E-2</v>
          </cell>
          <cell r="L1106">
            <v>-0.08</v>
          </cell>
          <cell r="M1106">
            <v>-0.26</v>
          </cell>
          <cell r="N1106">
            <v>-0.03</v>
          </cell>
          <cell r="O1106">
            <v>0</v>
          </cell>
          <cell r="P1106">
            <v>0</v>
          </cell>
          <cell r="Q1106">
            <v>0</v>
          </cell>
          <cell r="R1106">
            <v>-0.22</v>
          </cell>
          <cell r="S1106">
            <v>0</v>
          </cell>
          <cell r="T1106">
            <v>0</v>
          </cell>
          <cell r="U1106">
            <v>-0.13</v>
          </cell>
          <cell r="V1106">
            <v>0.06</v>
          </cell>
          <cell r="W1106">
            <v>-0.15</v>
          </cell>
          <cell r="X1106">
            <v>-0.02</v>
          </cell>
          <cell r="Y1106">
            <v>-0.06</v>
          </cell>
          <cell r="Z1106">
            <v>-0.12</v>
          </cell>
          <cell r="AA1106">
            <v>-0.02</v>
          </cell>
          <cell r="AB1106">
            <v>-0.04</v>
          </cell>
          <cell r="AC1106">
            <v>0</v>
          </cell>
          <cell r="AD1106">
            <v>0</v>
          </cell>
          <cell r="AE1106">
            <v>-0.17</v>
          </cell>
          <cell r="AF1106">
            <v>0</v>
          </cell>
          <cell r="AG1106">
            <v>0.02</v>
          </cell>
          <cell r="AH1106">
            <v>-0.03</v>
          </cell>
          <cell r="AI1106">
            <v>0.01</v>
          </cell>
          <cell r="AJ1106">
            <v>-0.05</v>
          </cell>
          <cell r="AK1106">
            <v>0</v>
          </cell>
          <cell r="AL1106">
            <v>-0.04</v>
          </cell>
          <cell r="AM1106">
            <v>-0.18</v>
          </cell>
          <cell r="AN1106">
            <v>-0.05</v>
          </cell>
          <cell r="AO1106">
            <v>-0.02</v>
          </cell>
          <cell r="AP1106">
            <v>0</v>
          </cell>
          <cell r="AQ1106">
            <v>0.02</v>
          </cell>
          <cell r="AR1106">
            <v>-0.15</v>
          </cell>
          <cell r="AS1106">
            <v>0</v>
          </cell>
          <cell r="AT1106">
            <v>0.01</v>
          </cell>
          <cell r="AU1106">
            <v>-0.01</v>
          </cell>
          <cell r="AV1106">
            <v>0.02</v>
          </cell>
          <cell r="AW1106">
            <v>-0.03</v>
          </cell>
          <cell r="AX1106">
            <v>-0.15</v>
          </cell>
          <cell r="AY1106">
            <v>-0.09</v>
          </cell>
          <cell r="AZ1106">
            <v>-0.1</v>
          </cell>
          <cell r="BA1106">
            <v>-0.04</v>
          </cell>
          <cell r="BB1106">
            <v>-0.09</v>
          </cell>
          <cell r="BC1106">
            <v>0</v>
          </cell>
          <cell r="BD1106">
            <v>0</v>
          </cell>
          <cell r="BE1106">
            <v>-0.21</v>
          </cell>
          <cell r="BF1106">
            <v>0</v>
          </cell>
          <cell r="BG1106">
            <v>0</v>
          </cell>
          <cell r="BH1106">
            <v>-0.47</v>
          </cell>
          <cell r="BI1106">
            <v>-3.49</v>
          </cell>
          <cell r="BJ1106">
            <v>0.01</v>
          </cell>
          <cell r="BK1106">
            <v>-2.74</v>
          </cell>
          <cell r="BL1106">
            <v>-0.03</v>
          </cell>
          <cell r="BM1106">
            <v>0.02</v>
          </cell>
          <cell r="BN1106">
            <v>-0.02</v>
          </cell>
          <cell r="BO1106">
            <v>0</v>
          </cell>
          <cell r="BP1106">
            <v>0.16</v>
          </cell>
          <cell r="BQ1106">
            <v>0.06</v>
          </cell>
          <cell r="BR1106">
            <v>-0.16</v>
          </cell>
          <cell r="BS1106">
            <v>-0.79</v>
          </cell>
          <cell r="BT1106">
            <v>0.08</v>
          </cell>
          <cell r="BU1106">
            <v>-0.34</v>
          </cell>
          <cell r="BV1106">
            <v>-2.4500000000000002</v>
          </cell>
          <cell r="BW1106">
            <v>-0.01</v>
          </cell>
          <cell r="BX1106">
            <v>-0.1</v>
          </cell>
          <cell r="BY1106">
            <v>0.19</v>
          </cell>
          <cell r="BZ1106">
            <v>-0.05</v>
          </cell>
          <cell r="CA1106">
            <v>-0.02</v>
          </cell>
          <cell r="CB1106">
            <v>-0.02</v>
          </cell>
          <cell r="CC1106">
            <v>0</v>
          </cell>
          <cell r="CD1106">
            <v>0</v>
          </cell>
          <cell r="CE1106">
            <v>-0.05</v>
          </cell>
          <cell r="CF1106">
            <v>0</v>
          </cell>
          <cell r="CG1106">
            <v>0</v>
          </cell>
          <cell r="CH1106">
            <v>-0.04</v>
          </cell>
          <cell r="CI1106">
            <v>0</v>
          </cell>
          <cell r="CJ1106">
            <v>0</v>
          </cell>
          <cell r="CK1106">
            <v>-0.09</v>
          </cell>
          <cell r="CL1106">
            <v>0.13</v>
          </cell>
          <cell r="CM1106">
            <v>0</v>
          </cell>
          <cell r="CN1106">
            <v>-0.03</v>
          </cell>
          <cell r="CO1106">
            <v>0.03</v>
          </cell>
          <cell r="CP1106">
            <v>0</v>
          </cell>
          <cell r="CQ1106">
            <v>0</v>
          </cell>
          <cell r="CR1106">
            <v>-0.11</v>
          </cell>
          <cell r="CS1106">
            <v>0</v>
          </cell>
          <cell r="CT1106">
            <v>0.02</v>
          </cell>
          <cell r="CU1106">
            <v>-0.2</v>
          </cell>
          <cell r="CV1106">
            <v>0.04</v>
          </cell>
          <cell r="CW1106">
            <v>0</v>
          </cell>
          <cell r="CX1106">
            <v>-0.1</v>
          </cell>
          <cell r="CY1106">
            <v>0.14000000000000001</v>
          </cell>
          <cell r="CZ1106">
            <v>0</v>
          </cell>
          <cell r="DA1106">
            <v>-0.02</v>
          </cell>
          <cell r="DB1106">
            <v>0</v>
          </cell>
          <cell r="DC1106">
            <v>0.2</v>
          </cell>
          <cell r="DD1106">
            <v>0.03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-0.02</v>
          </cell>
          <cell r="K1107">
            <v>0</v>
          </cell>
          <cell r="L1107">
            <v>-0.03</v>
          </cell>
          <cell r="M1107">
            <v>-0.21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-0.22</v>
          </cell>
          <cell r="S1107">
            <v>0</v>
          </cell>
          <cell r="T1107">
            <v>0</v>
          </cell>
          <cell r="U1107">
            <v>-0.03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0.1</v>
          </cell>
          <cell r="AA1107">
            <v>0</v>
          </cell>
          <cell r="AB1107">
            <v>0</v>
          </cell>
          <cell r="AC1107">
            <v>0</v>
          </cell>
          <cell r="AD1107">
            <v>-0.24</v>
          </cell>
          <cell r="AE1107">
            <v>-0.28000000000000003</v>
          </cell>
          <cell r="AF1107">
            <v>0</v>
          </cell>
          <cell r="AG1107">
            <v>0</v>
          </cell>
          <cell r="AH1107">
            <v>7.0000000000000007E-2</v>
          </cell>
          <cell r="AI1107">
            <v>0</v>
          </cell>
          <cell r="AJ1107">
            <v>0</v>
          </cell>
          <cell r="AK1107">
            <v>0</v>
          </cell>
          <cell r="AL1107">
            <v>-0.26</v>
          </cell>
          <cell r="AM1107">
            <v>-0.6</v>
          </cell>
          <cell r="AN1107">
            <v>0</v>
          </cell>
          <cell r="AO1107">
            <v>0</v>
          </cell>
          <cell r="AP1107">
            <v>0</v>
          </cell>
          <cell r="AQ1107">
            <v>0.02</v>
          </cell>
          <cell r="AR1107">
            <v>-7.0000000000000007E-2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-0.02</v>
          </cell>
          <cell r="AZ1107">
            <v>-0.02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0.03</v>
          </cell>
          <cell r="BF1107">
            <v>0</v>
          </cell>
          <cell r="BG1107">
            <v>0</v>
          </cell>
          <cell r="BH1107">
            <v>0.02</v>
          </cell>
          <cell r="BI1107">
            <v>0.01</v>
          </cell>
          <cell r="BJ1107">
            <v>0</v>
          </cell>
          <cell r="BK1107">
            <v>0</v>
          </cell>
          <cell r="BL1107">
            <v>0.08</v>
          </cell>
          <cell r="BM1107">
            <v>0.06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-0.03</v>
          </cell>
          <cell r="BS1107">
            <v>0</v>
          </cell>
          <cell r="BT1107">
            <v>0</v>
          </cell>
          <cell r="BU1107">
            <v>0.06</v>
          </cell>
          <cell r="BV1107">
            <v>-0.04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-0.11</v>
          </cell>
          <cell r="CF1107">
            <v>0</v>
          </cell>
          <cell r="CG1107">
            <v>0</v>
          </cell>
          <cell r="CH1107">
            <v>-0.01</v>
          </cell>
          <cell r="CI1107">
            <v>0</v>
          </cell>
          <cell r="CJ1107">
            <v>0</v>
          </cell>
          <cell r="CK1107">
            <v>0</v>
          </cell>
          <cell r="CL1107">
            <v>-0.03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-0.13</v>
          </cell>
          <cell r="CS1107">
            <v>0</v>
          </cell>
          <cell r="CT1107">
            <v>0</v>
          </cell>
          <cell r="CU1107">
            <v>-0.02</v>
          </cell>
          <cell r="CV1107">
            <v>0.11</v>
          </cell>
          <cell r="CW1107">
            <v>0</v>
          </cell>
          <cell r="CX1107">
            <v>0</v>
          </cell>
          <cell r="CY1107">
            <v>0.04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-0.09</v>
          </cell>
          <cell r="M1108">
            <v>0.16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-7.0000000000000007E-2</v>
          </cell>
          <cell r="S1108">
            <v>0</v>
          </cell>
          <cell r="T1108">
            <v>0</v>
          </cell>
          <cell r="U1108">
            <v>0.03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-7.0000000000000007E-2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-0.19</v>
          </cell>
          <cell r="AF1108">
            <v>0.03</v>
          </cell>
          <cell r="AG1108">
            <v>0</v>
          </cell>
          <cell r="AH1108">
            <v>-0.01</v>
          </cell>
          <cell r="AI1108">
            <v>0.19</v>
          </cell>
          <cell r="AJ1108">
            <v>0</v>
          </cell>
          <cell r="AK1108">
            <v>0</v>
          </cell>
          <cell r="AL1108">
            <v>-0.09</v>
          </cell>
          <cell r="AM1108">
            <v>-0.03</v>
          </cell>
          <cell r="AN1108">
            <v>0</v>
          </cell>
          <cell r="AO1108">
            <v>0</v>
          </cell>
          <cell r="AP1108">
            <v>0</v>
          </cell>
          <cell r="AQ1108">
            <v>-0.08</v>
          </cell>
          <cell r="AR1108">
            <v>-0.1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-0.14000000000000001</v>
          </cell>
          <cell r="AZ1108">
            <v>-0.06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-0.12</v>
          </cell>
          <cell r="BF1108">
            <v>0.04</v>
          </cell>
          <cell r="BG1108">
            <v>0</v>
          </cell>
          <cell r="BH1108">
            <v>0.01</v>
          </cell>
          <cell r="BI1108">
            <v>0.01</v>
          </cell>
          <cell r="BJ1108">
            <v>0</v>
          </cell>
          <cell r="BK1108">
            <v>0</v>
          </cell>
          <cell r="BL1108">
            <v>0.04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-0.13</v>
          </cell>
          <cell r="BR1108">
            <v>0.02</v>
          </cell>
          <cell r="BS1108">
            <v>0.01</v>
          </cell>
          <cell r="BT1108">
            <v>0</v>
          </cell>
          <cell r="BU1108">
            <v>0</v>
          </cell>
          <cell r="BV1108">
            <v>-0.08</v>
          </cell>
          <cell r="BW1108">
            <v>0</v>
          </cell>
          <cell r="BX1108">
            <v>0</v>
          </cell>
          <cell r="BY1108">
            <v>7.0000000000000007E-2</v>
          </cell>
          <cell r="BZ1108">
            <v>-0.08</v>
          </cell>
          <cell r="CA1108">
            <v>0</v>
          </cell>
          <cell r="CB1108">
            <v>0</v>
          </cell>
          <cell r="CC1108">
            <v>0</v>
          </cell>
          <cell r="CD1108">
            <v>-0.04</v>
          </cell>
          <cell r="CE1108">
            <v>0.03</v>
          </cell>
          <cell r="CF1108">
            <v>0.81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-0.01</v>
          </cell>
          <cell r="CM1108">
            <v>0.15</v>
          </cell>
          <cell r="CN1108">
            <v>0</v>
          </cell>
          <cell r="CO1108">
            <v>0</v>
          </cell>
          <cell r="CP1108">
            <v>0</v>
          </cell>
          <cell r="CQ1108">
            <v>-0.08</v>
          </cell>
          <cell r="CR1108">
            <v>-0.06</v>
          </cell>
          <cell r="CS1108">
            <v>0.08</v>
          </cell>
          <cell r="CT1108">
            <v>0</v>
          </cell>
          <cell r="CU1108">
            <v>0</v>
          </cell>
          <cell r="CV1108">
            <v>-0.01</v>
          </cell>
          <cell r="CW1108">
            <v>-0.01</v>
          </cell>
          <cell r="CX1108">
            <v>0</v>
          </cell>
          <cell r="CY1108">
            <v>0.08</v>
          </cell>
          <cell r="CZ1108">
            <v>0.4</v>
          </cell>
          <cell r="DA1108">
            <v>0</v>
          </cell>
          <cell r="DB1108">
            <v>0.06</v>
          </cell>
          <cell r="DC1108">
            <v>0</v>
          </cell>
          <cell r="DD1108">
            <v>-0.01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11">
          <cell r="R1111">
            <v>2030</v>
          </cell>
          <cell r="AE1111">
            <v>2031</v>
          </cell>
          <cell r="AR1111">
            <v>2032</v>
          </cell>
          <cell r="BE1111">
            <v>2033</v>
          </cell>
          <cell r="BR1111">
            <v>2034</v>
          </cell>
          <cell r="CE1111">
            <v>2035</v>
          </cell>
          <cell r="CR1111">
            <v>2036</v>
          </cell>
          <cell r="DE1111">
            <v>2037</v>
          </cell>
          <cell r="DR1111">
            <v>2038</v>
          </cell>
        </row>
        <row r="1113"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</row>
        <row r="1114"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-2.72</v>
          </cell>
          <cell r="H1118">
            <v>-10.050000000000001</v>
          </cell>
          <cell r="I1118">
            <v>-0.36</v>
          </cell>
          <cell r="J1118">
            <v>-2.61</v>
          </cell>
          <cell r="K1118">
            <v>0</v>
          </cell>
          <cell r="L1118">
            <v>-3.74</v>
          </cell>
          <cell r="M1118">
            <v>0</v>
          </cell>
          <cell r="N1118">
            <v>0</v>
          </cell>
          <cell r="O1118">
            <v>-7.09</v>
          </cell>
          <cell r="P1118">
            <v>0</v>
          </cell>
          <cell r="Q1118">
            <v>0</v>
          </cell>
          <cell r="R1118">
            <v>83.03</v>
          </cell>
          <cell r="S1118">
            <v>7.14</v>
          </cell>
          <cell r="T1118">
            <v>7.21</v>
          </cell>
          <cell r="U1118">
            <v>35.76</v>
          </cell>
          <cell r="V1118">
            <v>16.47</v>
          </cell>
          <cell r="W1118">
            <v>5.22</v>
          </cell>
          <cell r="X1118">
            <v>13.65</v>
          </cell>
          <cell r="Y1118">
            <v>0</v>
          </cell>
          <cell r="Z1118">
            <v>0</v>
          </cell>
          <cell r="AA1118">
            <v>0</v>
          </cell>
          <cell r="AB1118">
            <v>-2.4300000000000002</v>
          </cell>
          <cell r="AC1118">
            <v>0</v>
          </cell>
          <cell r="AD1118">
            <v>0</v>
          </cell>
          <cell r="AE1118">
            <v>65.61</v>
          </cell>
          <cell r="AF1118">
            <v>0</v>
          </cell>
          <cell r="AG1118">
            <v>0</v>
          </cell>
          <cell r="AH1118">
            <v>28.54</v>
          </cell>
          <cell r="AI1118">
            <v>5.88</v>
          </cell>
          <cell r="AJ1118">
            <v>-7.0000000000000007E-2</v>
          </cell>
          <cell r="AK1118">
            <v>18.190000000000001</v>
          </cell>
          <cell r="AL1118">
            <v>0</v>
          </cell>
          <cell r="AM1118">
            <v>0</v>
          </cell>
          <cell r="AN1118">
            <v>0</v>
          </cell>
          <cell r="AO1118">
            <v>4.29</v>
          </cell>
          <cell r="AP1118">
            <v>8.7799999999999994</v>
          </cell>
          <cell r="AQ1118">
            <v>0</v>
          </cell>
          <cell r="AR1118">
            <v>61.69</v>
          </cell>
          <cell r="AS1118">
            <v>0</v>
          </cell>
          <cell r="AT1118">
            <v>0</v>
          </cell>
          <cell r="AU1118">
            <v>17.38</v>
          </cell>
          <cell r="AV1118">
            <v>23.76</v>
          </cell>
          <cell r="AW1118">
            <v>0</v>
          </cell>
          <cell r="AX1118">
            <v>0</v>
          </cell>
          <cell r="AY1118">
            <v>11.08</v>
          </cell>
          <cell r="AZ1118">
            <v>0</v>
          </cell>
          <cell r="BA1118">
            <v>0</v>
          </cell>
          <cell r="BB1118">
            <v>9.4700000000000006</v>
          </cell>
          <cell r="BC1118">
            <v>0</v>
          </cell>
          <cell r="BD1118">
            <v>0</v>
          </cell>
          <cell r="BE1118">
            <v>383.58</v>
          </cell>
          <cell r="BF1118">
            <v>6.75</v>
          </cell>
          <cell r="BG1118">
            <v>72.180000000000007</v>
          </cell>
          <cell r="BH1118">
            <v>59.54</v>
          </cell>
          <cell r="BI1118">
            <v>37.43</v>
          </cell>
          <cell r="BJ1118">
            <v>18.84</v>
          </cell>
          <cell r="BK1118">
            <v>33.270000000000003</v>
          </cell>
          <cell r="BL1118">
            <v>0</v>
          </cell>
          <cell r="BM1118">
            <v>11.75</v>
          </cell>
          <cell r="BN1118">
            <v>9.6</v>
          </cell>
          <cell r="BO1118">
            <v>48.47</v>
          </cell>
          <cell r="BP1118">
            <v>47.22</v>
          </cell>
          <cell r="BQ1118">
            <v>38.520000000000003</v>
          </cell>
          <cell r="BR1118">
            <v>485.99</v>
          </cell>
          <cell r="BS1118">
            <v>1.87</v>
          </cell>
          <cell r="BT1118">
            <v>98.8</v>
          </cell>
          <cell r="BU1118">
            <v>76.319999999999993</v>
          </cell>
          <cell r="BV1118">
            <v>49.85</v>
          </cell>
          <cell r="BW1118">
            <v>8.69</v>
          </cell>
          <cell r="BX1118">
            <v>37.19</v>
          </cell>
          <cell r="BY1118">
            <v>0</v>
          </cell>
          <cell r="BZ1118">
            <v>9.32</v>
          </cell>
          <cell r="CA1118">
            <v>20.82</v>
          </cell>
          <cell r="CB1118">
            <v>54.96</v>
          </cell>
          <cell r="CC1118">
            <v>66.11</v>
          </cell>
          <cell r="CD1118">
            <v>62.06</v>
          </cell>
          <cell r="CE1118">
            <v>454.25</v>
          </cell>
          <cell r="CF1118">
            <v>8.64</v>
          </cell>
          <cell r="CG1118">
            <v>87.98</v>
          </cell>
          <cell r="CH1118">
            <v>84.87</v>
          </cell>
          <cell r="CI1118">
            <v>43.59</v>
          </cell>
          <cell r="CJ1118">
            <v>9.99</v>
          </cell>
          <cell r="CK1118">
            <v>19.82</v>
          </cell>
          <cell r="CL1118">
            <v>6.52</v>
          </cell>
          <cell r="CM1118">
            <v>5.85</v>
          </cell>
          <cell r="CN1118">
            <v>13.16</v>
          </cell>
          <cell r="CO1118">
            <v>55.27</v>
          </cell>
          <cell r="CP1118">
            <v>33.58</v>
          </cell>
          <cell r="CQ1118">
            <v>84.98</v>
          </cell>
          <cell r="CR1118">
            <v>404.82</v>
          </cell>
          <cell r="CS1118">
            <v>5.2</v>
          </cell>
          <cell r="CT1118">
            <v>52.56</v>
          </cell>
          <cell r="CU1118">
            <v>68.989999999999995</v>
          </cell>
          <cell r="CV1118">
            <v>45.99</v>
          </cell>
          <cell r="CW1118">
            <v>2.34</v>
          </cell>
          <cell r="CX1118">
            <v>27.01</v>
          </cell>
          <cell r="CY1118">
            <v>15.31</v>
          </cell>
          <cell r="CZ1118">
            <v>6.28</v>
          </cell>
          <cell r="DA1118">
            <v>11.82</v>
          </cell>
          <cell r="DB1118">
            <v>59.65</v>
          </cell>
          <cell r="DC1118">
            <v>47.08</v>
          </cell>
          <cell r="DD1118">
            <v>62.59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-8.4600000000000009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-3.48</v>
          </cell>
          <cell r="P1119">
            <v>0</v>
          </cell>
          <cell r="Q1119">
            <v>0</v>
          </cell>
          <cell r="R1119">
            <v>13.23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5.37</v>
          </cell>
          <cell r="Y1119">
            <v>0</v>
          </cell>
          <cell r="Z1119">
            <v>0</v>
          </cell>
          <cell r="AA1119">
            <v>0</v>
          </cell>
          <cell r="AB1119">
            <v>7.86</v>
          </cell>
          <cell r="AC1119">
            <v>0</v>
          </cell>
          <cell r="AD1119">
            <v>0</v>
          </cell>
          <cell r="AE1119">
            <v>27.82</v>
          </cell>
          <cell r="AF1119">
            <v>0</v>
          </cell>
          <cell r="AG1119">
            <v>0</v>
          </cell>
          <cell r="AH1119">
            <v>8.44</v>
          </cell>
          <cell r="AI1119">
            <v>0</v>
          </cell>
          <cell r="AJ1119">
            <v>0</v>
          </cell>
          <cell r="AK1119">
            <v>6.69</v>
          </cell>
          <cell r="AL1119">
            <v>6.59</v>
          </cell>
          <cell r="AM1119">
            <v>0</v>
          </cell>
          <cell r="AN1119">
            <v>0</v>
          </cell>
          <cell r="AO1119">
            <v>0</v>
          </cell>
          <cell r="AP1119">
            <v>6.09</v>
          </cell>
          <cell r="AQ1119">
            <v>0</v>
          </cell>
          <cell r="AR1119">
            <v>31.74</v>
          </cell>
          <cell r="AS1119">
            <v>0</v>
          </cell>
          <cell r="AT1119">
            <v>0</v>
          </cell>
          <cell r="AU1119">
            <v>16.22</v>
          </cell>
          <cell r="AV1119">
            <v>0</v>
          </cell>
          <cell r="AW1119">
            <v>0</v>
          </cell>
          <cell r="AX1119">
            <v>0</v>
          </cell>
          <cell r="AY1119">
            <v>6.41</v>
          </cell>
          <cell r="AZ1119">
            <v>0</v>
          </cell>
          <cell r="BA1119">
            <v>0</v>
          </cell>
          <cell r="BB1119">
            <v>9.11</v>
          </cell>
          <cell r="BC1119">
            <v>0</v>
          </cell>
          <cell r="BD1119">
            <v>0</v>
          </cell>
          <cell r="BE1119">
            <v>78.319999999999993</v>
          </cell>
          <cell r="BF1119">
            <v>1.54</v>
          </cell>
          <cell r="BG1119">
            <v>19.22</v>
          </cell>
          <cell r="BH1119">
            <v>1.26</v>
          </cell>
          <cell r="BI1119">
            <v>7.86</v>
          </cell>
          <cell r="BJ1119">
            <v>25.36</v>
          </cell>
          <cell r="BK1119">
            <v>4.66</v>
          </cell>
          <cell r="BL1119">
            <v>-1.05</v>
          </cell>
          <cell r="BM1119">
            <v>0</v>
          </cell>
          <cell r="BN1119">
            <v>5.0599999999999996</v>
          </cell>
          <cell r="BO1119">
            <v>9.4700000000000006</v>
          </cell>
          <cell r="BP1119">
            <v>4.9400000000000004</v>
          </cell>
          <cell r="BQ1119">
            <v>0</v>
          </cell>
          <cell r="BR1119">
            <v>53.43</v>
          </cell>
          <cell r="BS1119">
            <v>-0.43</v>
          </cell>
          <cell r="BT1119">
            <v>22.17</v>
          </cell>
          <cell r="BU1119">
            <v>-3.19</v>
          </cell>
          <cell r="BV1119">
            <v>0</v>
          </cell>
          <cell r="BW1119">
            <v>20.63</v>
          </cell>
          <cell r="BX1119">
            <v>0</v>
          </cell>
          <cell r="BY1119">
            <v>0</v>
          </cell>
          <cell r="BZ1119">
            <v>-1.25</v>
          </cell>
          <cell r="CA1119">
            <v>7.04</v>
          </cell>
          <cell r="CB1119">
            <v>3.96</v>
          </cell>
          <cell r="CC1119">
            <v>8.99</v>
          </cell>
          <cell r="CD1119">
            <v>-4.4800000000000004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-5.17</v>
          </cell>
          <cell r="I1121">
            <v>-2.13</v>
          </cell>
          <cell r="J1121">
            <v>0</v>
          </cell>
          <cell r="K1121">
            <v>-6.47</v>
          </cell>
          <cell r="L1121">
            <v>-8.0500000000000007</v>
          </cell>
          <cell r="M1121">
            <v>-5.4</v>
          </cell>
          <cell r="N1121">
            <v>-0.94</v>
          </cell>
          <cell r="O1121">
            <v>0</v>
          </cell>
          <cell r="P1121">
            <v>0</v>
          </cell>
          <cell r="Q1121">
            <v>0</v>
          </cell>
          <cell r="R1121">
            <v>-2.77</v>
          </cell>
          <cell r="S1121">
            <v>0</v>
          </cell>
          <cell r="T1121">
            <v>1.03</v>
          </cell>
          <cell r="U1121">
            <v>1.82</v>
          </cell>
          <cell r="V1121">
            <v>1.63</v>
          </cell>
          <cell r="W1121">
            <v>-1.82</v>
          </cell>
          <cell r="X1121">
            <v>-10.95</v>
          </cell>
          <cell r="Y1121">
            <v>3.49</v>
          </cell>
          <cell r="Z1121">
            <v>-2.8</v>
          </cell>
          <cell r="AA1121">
            <v>6.03</v>
          </cell>
          <cell r="AB1121">
            <v>0</v>
          </cell>
          <cell r="AC1121">
            <v>0</v>
          </cell>
          <cell r="AD1121">
            <v>-1.19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-264.33999999999997</v>
          </cell>
          <cell r="G1122">
            <v>-167.23</v>
          </cell>
          <cell r="H1122">
            <v>-294.64</v>
          </cell>
          <cell r="I1122">
            <v>-235.37</v>
          </cell>
          <cell r="J1122">
            <v>-447.25</v>
          </cell>
          <cell r="K1122">
            <v>-260.70999999999998</v>
          </cell>
          <cell r="L1122">
            <v>-75.75</v>
          </cell>
          <cell r="M1122">
            <v>-105.67</v>
          </cell>
          <cell r="N1122">
            <v>-256.2</v>
          </cell>
          <cell r="O1122">
            <v>-400.02</v>
          </cell>
          <cell r="P1122">
            <v>-261.95</v>
          </cell>
          <cell r="Q1122">
            <v>-224.24</v>
          </cell>
          <cell r="R1122">
            <v>820.81</v>
          </cell>
          <cell r="S1122">
            <v>36.090000000000003</v>
          </cell>
          <cell r="T1122">
            <v>80.180000000000007</v>
          </cell>
          <cell r="U1122">
            <v>111.12</v>
          </cell>
          <cell r="V1122">
            <v>115.53</v>
          </cell>
          <cell r="W1122">
            <v>-49.11</v>
          </cell>
          <cell r="X1122">
            <v>163.24</v>
          </cell>
          <cell r="Y1122">
            <v>25.86</v>
          </cell>
          <cell r="Z1122">
            <v>34.44</v>
          </cell>
          <cell r="AA1122">
            <v>132.38</v>
          </cell>
          <cell r="AB1122">
            <v>55.62</v>
          </cell>
          <cell r="AC1122">
            <v>81.63</v>
          </cell>
          <cell r="AD1122">
            <v>33.83</v>
          </cell>
          <cell r="AE1122">
            <v>972.02</v>
          </cell>
          <cell r="AF1122">
            <v>84.51</v>
          </cell>
          <cell r="AG1122">
            <v>135.91</v>
          </cell>
          <cell r="AH1122">
            <v>82.44</v>
          </cell>
          <cell r="AI1122">
            <v>44.83</v>
          </cell>
          <cell r="AJ1122">
            <v>132.1</v>
          </cell>
          <cell r="AK1122">
            <v>171.27</v>
          </cell>
          <cell r="AL1122">
            <v>69.48</v>
          </cell>
          <cell r="AM1122">
            <v>17.52</v>
          </cell>
          <cell r="AN1122">
            <v>61.33</v>
          </cell>
          <cell r="AO1122">
            <v>92.47</v>
          </cell>
          <cell r="AP1122">
            <v>77.88</v>
          </cell>
          <cell r="AQ1122">
            <v>2.27</v>
          </cell>
          <cell r="AR1122">
            <v>1091.93</v>
          </cell>
          <cell r="AS1122">
            <v>81.62</v>
          </cell>
          <cell r="AT1122">
            <v>101.64</v>
          </cell>
          <cell r="AU1122">
            <v>95.22</v>
          </cell>
          <cell r="AV1122">
            <v>88.12</v>
          </cell>
          <cell r="AW1122">
            <v>143.34</v>
          </cell>
          <cell r="AX1122">
            <v>178.11</v>
          </cell>
          <cell r="AY1122">
            <v>43.6</v>
          </cell>
          <cell r="AZ1122">
            <v>23.7</v>
          </cell>
          <cell r="BA1122">
            <v>59.15</v>
          </cell>
          <cell r="BB1122">
            <v>141.21</v>
          </cell>
          <cell r="BC1122">
            <v>97.23</v>
          </cell>
          <cell r="BD1122">
            <v>39</v>
          </cell>
          <cell r="BE1122">
            <v>884.15</v>
          </cell>
          <cell r="BF1122">
            <v>52.77</v>
          </cell>
          <cell r="BG1122">
            <v>163.47999999999999</v>
          </cell>
          <cell r="BH1122">
            <v>102.35</v>
          </cell>
          <cell r="BI1122">
            <v>51.44</v>
          </cell>
          <cell r="BJ1122">
            <v>76.47</v>
          </cell>
          <cell r="BK1122">
            <v>134.59</v>
          </cell>
          <cell r="BL1122">
            <v>55.23</v>
          </cell>
          <cell r="BM1122">
            <v>20.260000000000002</v>
          </cell>
          <cell r="BN1122">
            <v>93.4</v>
          </cell>
          <cell r="BO1122">
            <v>36.15</v>
          </cell>
          <cell r="BP1122">
            <v>63.46</v>
          </cell>
          <cell r="BQ1122">
            <v>34.56</v>
          </cell>
          <cell r="BR1122">
            <v>770.82</v>
          </cell>
          <cell r="BS1122">
            <v>76.900000000000006</v>
          </cell>
          <cell r="BT1122">
            <v>150.72999999999999</v>
          </cell>
          <cell r="BU1122">
            <v>65.739999999999995</v>
          </cell>
          <cell r="BV1122">
            <v>60.88</v>
          </cell>
          <cell r="BW1122">
            <v>6.21</v>
          </cell>
          <cell r="BX1122">
            <v>162.76</v>
          </cell>
          <cell r="BY1122">
            <v>20.58</v>
          </cell>
          <cell r="BZ1122">
            <v>35.22</v>
          </cell>
          <cell r="CA1122">
            <v>130.94</v>
          </cell>
          <cell r="CB1122">
            <v>-43.62</v>
          </cell>
          <cell r="CC1122">
            <v>54.34</v>
          </cell>
          <cell r="CD1122">
            <v>50.14</v>
          </cell>
          <cell r="CE1122">
            <v>955.88</v>
          </cell>
          <cell r="CF1122">
            <v>75.67</v>
          </cell>
          <cell r="CG1122">
            <v>116.88</v>
          </cell>
          <cell r="CH1122">
            <v>49.37</v>
          </cell>
          <cell r="CI1122">
            <v>74.08</v>
          </cell>
          <cell r="CJ1122">
            <v>53.71</v>
          </cell>
          <cell r="CK1122">
            <v>222.41</v>
          </cell>
          <cell r="CL1122">
            <v>28.73</v>
          </cell>
          <cell r="CM1122">
            <v>84.48</v>
          </cell>
          <cell r="CN1122">
            <v>137.79</v>
          </cell>
          <cell r="CO1122">
            <v>29.01</v>
          </cell>
          <cell r="CP1122">
            <v>57.83</v>
          </cell>
          <cell r="CQ1122">
            <v>25.93</v>
          </cell>
          <cell r="CR1122">
            <v>830.58</v>
          </cell>
          <cell r="CS1122">
            <v>98.97</v>
          </cell>
          <cell r="CT1122">
            <v>141.52000000000001</v>
          </cell>
          <cell r="CU1122">
            <v>49.52</v>
          </cell>
          <cell r="CV1122">
            <v>50.67</v>
          </cell>
          <cell r="CW1122">
            <v>65.66</v>
          </cell>
          <cell r="CX1122">
            <v>153.38999999999999</v>
          </cell>
          <cell r="CY1122">
            <v>29.18</v>
          </cell>
          <cell r="CZ1122">
            <v>95.15</v>
          </cell>
          <cell r="DA1122">
            <v>159.58000000000001</v>
          </cell>
          <cell r="DB1122">
            <v>-14.8</v>
          </cell>
          <cell r="DC1122">
            <v>3.58</v>
          </cell>
          <cell r="DD1122">
            <v>-1.83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-39.19</v>
          </cell>
          <cell r="G1123">
            <v>-111.9</v>
          </cell>
          <cell r="H1123">
            <v>-159.63999999999999</v>
          </cell>
          <cell r="I1123">
            <v>-147.1</v>
          </cell>
          <cell r="J1123">
            <v>-500.84</v>
          </cell>
          <cell r="K1123">
            <v>-183.97</v>
          </cell>
          <cell r="L1123">
            <v>-60.01</v>
          </cell>
          <cell r="M1123">
            <v>-31.72</v>
          </cell>
          <cell r="N1123">
            <v>-44.37</v>
          </cell>
          <cell r="O1123">
            <v>-329.23</v>
          </cell>
          <cell r="P1123">
            <v>-78.81</v>
          </cell>
          <cell r="Q1123">
            <v>-125.17</v>
          </cell>
          <cell r="R1123">
            <v>796.03</v>
          </cell>
          <cell r="S1123">
            <v>75.05</v>
          </cell>
          <cell r="T1123">
            <v>135.18</v>
          </cell>
          <cell r="U1123">
            <v>118.84</v>
          </cell>
          <cell r="V1123">
            <v>91.57</v>
          </cell>
          <cell r="W1123">
            <v>116.98</v>
          </cell>
          <cell r="X1123">
            <v>137.97999999999999</v>
          </cell>
          <cell r="Y1123">
            <v>-26.38</v>
          </cell>
          <cell r="Z1123">
            <v>44.31</v>
          </cell>
          <cell r="AA1123">
            <v>34.75</v>
          </cell>
          <cell r="AB1123">
            <v>16.25</v>
          </cell>
          <cell r="AC1123">
            <v>35.04</v>
          </cell>
          <cell r="AD1123">
            <v>16.46</v>
          </cell>
          <cell r="AE1123">
            <v>827.16</v>
          </cell>
          <cell r="AF1123">
            <v>60.29</v>
          </cell>
          <cell r="AG1123">
            <v>123.61</v>
          </cell>
          <cell r="AH1123">
            <v>105.28</v>
          </cell>
          <cell r="AI1123">
            <v>80.569999999999993</v>
          </cell>
          <cell r="AJ1123">
            <v>107.5</v>
          </cell>
          <cell r="AK1123">
            <v>70.180000000000007</v>
          </cell>
          <cell r="AL1123">
            <v>23.32</v>
          </cell>
          <cell r="AM1123">
            <v>20.86</v>
          </cell>
          <cell r="AN1123">
            <v>62</v>
          </cell>
          <cell r="AO1123">
            <v>21.65</v>
          </cell>
          <cell r="AP1123">
            <v>100.14</v>
          </cell>
          <cell r="AQ1123">
            <v>51.76</v>
          </cell>
          <cell r="AR1123">
            <v>877.73</v>
          </cell>
          <cell r="AS1123">
            <v>61.7</v>
          </cell>
          <cell r="AT1123">
            <v>91.55</v>
          </cell>
          <cell r="AU1123">
            <v>103.81</v>
          </cell>
          <cell r="AV1123">
            <v>141.63999999999999</v>
          </cell>
          <cell r="AW1123">
            <v>100.34</v>
          </cell>
          <cell r="AX1123">
            <v>123.78</v>
          </cell>
          <cell r="AY1123">
            <v>13.47</v>
          </cell>
          <cell r="AZ1123">
            <v>21.34</v>
          </cell>
          <cell r="BA1123">
            <v>41.19</v>
          </cell>
          <cell r="BB1123">
            <v>66.89</v>
          </cell>
          <cell r="BC1123">
            <v>68.8</v>
          </cell>
          <cell r="BD1123">
            <v>43.2</v>
          </cell>
          <cell r="BE1123">
            <v>566.88</v>
          </cell>
          <cell r="BF1123">
            <v>103.8</v>
          </cell>
          <cell r="BG1123">
            <v>66.42</v>
          </cell>
          <cell r="BH1123">
            <v>49.49</v>
          </cell>
          <cell r="BI1123">
            <v>14.07</v>
          </cell>
          <cell r="BJ1123">
            <v>36.47</v>
          </cell>
          <cell r="BK1123">
            <v>80.37</v>
          </cell>
          <cell r="BL1123">
            <v>-13.78</v>
          </cell>
          <cell r="BM1123">
            <v>51.11</v>
          </cell>
          <cell r="BN1123">
            <v>90.27</v>
          </cell>
          <cell r="BO1123">
            <v>28.98</v>
          </cell>
          <cell r="BP1123">
            <v>-6.41</v>
          </cell>
          <cell r="BQ1123">
            <v>66.08</v>
          </cell>
          <cell r="BR1123">
            <v>627.25</v>
          </cell>
          <cell r="BS1123">
            <v>111.42</v>
          </cell>
          <cell r="BT1123">
            <v>120.19</v>
          </cell>
          <cell r="BU1123">
            <v>96.06</v>
          </cell>
          <cell r="BV1123">
            <v>24.38</v>
          </cell>
          <cell r="BW1123">
            <v>-54.31</v>
          </cell>
          <cell r="BX1123">
            <v>99.14</v>
          </cell>
          <cell r="BY1123">
            <v>0.51</v>
          </cell>
          <cell r="BZ1123">
            <v>37.75</v>
          </cell>
          <cell r="CA1123">
            <v>88.99</v>
          </cell>
          <cell r="CB1123">
            <v>10.38</v>
          </cell>
          <cell r="CC1123">
            <v>48.46</v>
          </cell>
          <cell r="CD1123">
            <v>44.27</v>
          </cell>
          <cell r="CE1123">
            <v>825.49</v>
          </cell>
          <cell r="CF1123">
            <v>100.22</v>
          </cell>
          <cell r="CG1123">
            <v>114.78</v>
          </cell>
          <cell r="CH1123">
            <v>105.39</v>
          </cell>
          <cell r="CI1123">
            <v>47.69</v>
          </cell>
          <cell r="CJ1123">
            <v>38</v>
          </cell>
          <cell r="CK1123">
            <v>128.99</v>
          </cell>
          <cell r="CL1123">
            <v>-4.9000000000000004</v>
          </cell>
          <cell r="CM1123">
            <v>47.28</v>
          </cell>
          <cell r="CN1123">
            <v>90.25</v>
          </cell>
          <cell r="CO1123">
            <v>2.64</v>
          </cell>
          <cell r="CP1123">
            <v>101.07</v>
          </cell>
          <cell r="CQ1123">
            <v>54.08</v>
          </cell>
          <cell r="CR1123">
            <v>698.14</v>
          </cell>
          <cell r="CS1123">
            <v>84.6</v>
          </cell>
          <cell r="CT1123">
            <v>136.69999999999999</v>
          </cell>
          <cell r="CU1123">
            <v>60.27</v>
          </cell>
          <cell r="CV1123">
            <v>41.24</v>
          </cell>
          <cell r="CW1123">
            <v>83.21</v>
          </cell>
          <cell r="CX1123">
            <v>129.44999999999999</v>
          </cell>
          <cell r="CY1123">
            <v>11.24</v>
          </cell>
          <cell r="CZ1123">
            <v>46.72</v>
          </cell>
          <cell r="DA1123">
            <v>56.15</v>
          </cell>
          <cell r="DB1123">
            <v>-18.760000000000002</v>
          </cell>
          <cell r="DC1123">
            <v>6.75</v>
          </cell>
          <cell r="DD1123">
            <v>60.56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-517.20000000000005</v>
          </cell>
          <cell r="G1124">
            <v>-480.13</v>
          </cell>
          <cell r="H1124">
            <v>-289.58</v>
          </cell>
          <cell r="I1124">
            <v>-365.42</v>
          </cell>
          <cell r="J1124">
            <v>-143.25</v>
          </cell>
          <cell r="K1124">
            <v>-651.88</v>
          </cell>
          <cell r="L1124">
            <v>-324</v>
          </cell>
          <cell r="M1124">
            <v>-356</v>
          </cell>
          <cell r="N1124">
            <v>-462.19</v>
          </cell>
          <cell r="O1124">
            <v>-469.17</v>
          </cell>
          <cell r="P1124">
            <v>-516.47</v>
          </cell>
          <cell r="Q1124">
            <v>-475.21</v>
          </cell>
          <cell r="R1124">
            <v>339.99</v>
          </cell>
          <cell r="S1124">
            <v>26</v>
          </cell>
          <cell r="T1124">
            <v>120.55</v>
          </cell>
          <cell r="U1124">
            <v>138.44</v>
          </cell>
          <cell r="V1124">
            <v>82.15</v>
          </cell>
          <cell r="W1124">
            <v>5.53</v>
          </cell>
          <cell r="X1124">
            <v>62.73</v>
          </cell>
          <cell r="Y1124">
            <v>7.91</v>
          </cell>
          <cell r="Z1124">
            <v>59.22</v>
          </cell>
          <cell r="AA1124">
            <v>-117.84</v>
          </cell>
          <cell r="AB1124">
            <v>-21.26</v>
          </cell>
          <cell r="AC1124">
            <v>-20.67</v>
          </cell>
          <cell r="AD1124">
            <v>-2.77</v>
          </cell>
          <cell r="AE1124">
            <v>290.41000000000003</v>
          </cell>
          <cell r="AF1124">
            <v>-14.12</v>
          </cell>
          <cell r="AG1124">
            <v>154.9</v>
          </cell>
          <cell r="AH1124">
            <v>125.74</v>
          </cell>
          <cell r="AI1124">
            <v>119.88</v>
          </cell>
          <cell r="AJ1124">
            <v>-13.79</v>
          </cell>
          <cell r="AK1124">
            <v>83.96</v>
          </cell>
          <cell r="AL1124">
            <v>-43.33</v>
          </cell>
          <cell r="AM1124">
            <v>63.02</v>
          </cell>
          <cell r="AN1124">
            <v>-76.819999999999993</v>
          </cell>
          <cell r="AO1124">
            <v>-102.15</v>
          </cell>
          <cell r="AP1124">
            <v>9.5399999999999991</v>
          </cell>
          <cell r="AQ1124">
            <v>-16.440000000000001</v>
          </cell>
          <cell r="AR1124">
            <v>406.68</v>
          </cell>
          <cell r="AS1124">
            <v>-3.1</v>
          </cell>
          <cell r="AT1124">
            <v>156.38999999999999</v>
          </cell>
          <cell r="AU1124">
            <v>118.46</v>
          </cell>
          <cell r="AV1124">
            <v>108.29</v>
          </cell>
          <cell r="AW1124">
            <v>27.82</v>
          </cell>
          <cell r="AX1124">
            <v>107.06</v>
          </cell>
          <cell r="AY1124">
            <v>-30.7</v>
          </cell>
          <cell r="AZ1124">
            <v>13.54</v>
          </cell>
          <cell r="BA1124">
            <v>-27.52</v>
          </cell>
          <cell r="BB1124">
            <v>-73.42</v>
          </cell>
          <cell r="BC1124">
            <v>-30.1</v>
          </cell>
          <cell r="BD1124">
            <v>39.96</v>
          </cell>
          <cell r="BE1124">
            <v>16.149999999999999</v>
          </cell>
          <cell r="BF1124">
            <v>-29.95</v>
          </cell>
          <cell r="BG1124">
            <v>100.17</v>
          </cell>
          <cell r="BH1124">
            <v>-13.94</v>
          </cell>
          <cell r="BI1124">
            <v>20.67</v>
          </cell>
          <cell r="BJ1124">
            <v>-13.89</v>
          </cell>
          <cell r="BK1124">
            <v>67.08</v>
          </cell>
          <cell r="BL1124">
            <v>-12.7</v>
          </cell>
          <cell r="BM1124">
            <v>57.32</v>
          </cell>
          <cell r="BN1124">
            <v>-40.19</v>
          </cell>
          <cell r="BO1124">
            <v>-61.55</v>
          </cell>
          <cell r="BP1124">
            <v>-45.74</v>
          </cell>
          <cell r="BQ1124">
            <v>-11.13</v>
          </cell>
          <cell r="BR1124">
            <v>2.2400000000000002</v>
          </cell>
          <cell r="BS1124">
            <v>-4.3099999999999996</v>
          </cell>
          <cell r="BT1124">
            <v>66.61</v>
          </cell>
          <cell r="BU1124">
            <v>-15.54</v>
          </cell>
          <cell r="BV1124">
            <v>22.6</v>
          </cell>
          <cell r="BW1124">
            <v>-6.93</v>
          </cell>
          <cell r="BX1124">
            <v>65.180000000000007</v>
          </cell>
          <cell r="BY1124">
            <v>19.59</v>
          </cell>
          <cell r="BZ1124">
            <v>34.409999999999997</v>
          </cell>
          <cell r="CA1124">
            <v>-37.159999999999997</v>
          </cell>
          <cell r="CB1124">
            <v>-76.19</v>
          </cell>
          <cell r="CC1124">
            <v>-78.900000000000006</v>
          </cell>
          <cell r="CD1124">
            <v>12.88</v>
          </cell>
          <cell r="CE1124">
            <v>11.41</v>
          </cell>
          <cell r="CF1124">
            <v>-23.74</v>
          </cell>
          <cell r="CG1124">
            <v>93.24</v>
          </cell>
          <cell r="CH1124">
            <v>-10.050000000000001</v>
          </cell>
          <cell r="CI1124">
            <v>40.520000000000003</v>
          </cell>
          <cell r="CJ1124">
            <v>-43.42</v>
          </cell>
          <cell r="CK1124">
            <v>19.43</v>
          </cell>
          <cell r="CL1124">
            <v>20.89</v>
          </cell>
          <cell r="CM1124">
            <v>41.36</v>
          </cell>
          <cell r="CN1124">
            <v>-16.11</v>
          </cell>
          <cell r="CO1124">
            <v>-50.85</v>
          </cell>
          <cell r="CP1124">
            <v>-78.56</v>
          </cell>
          <cell r="CQ1124">
            <v>18.690000000000001</v>
          </cell>
          <cell r="CR1124">
            <v>32.26</v>
          </cell>
          <cell r="CS1124">
            <v>-11.43</v>
          </cell>
          <cell r="CT1124">
            <v>21.02</v>
          </cell>
          <cell r="CU1124">
            <v>-10.130000000000001</v>
          </cell>
          <cell r="CV1124">
            <v>29.23</v>
          </cell>
          <cell r="CW1124">
            <v>-26.67</v>
          </cell>
          <cell r="CX1124">
            <v>26.13</v>
          </cell>
          <cell r="CY1124">
            <v>46.01</v>
          </cell>
          <cell r="CZ1124">
            <v>36.54</v>
          </cell>
          <cell r="DA1124">
            <v>-17.010000000000002</v>
          </cell>
          <cell r="DB1124">
            <v>-26.37</v>
          </cell>
          <cell r="DC1124">
            <v>-13.39</v>
          </cell>
          <cell r="DD1124">
            <v>-21.67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5">
          <cell r="F1125">
            <v>-132.1</v>
          </cell>
          <cell r="G1125">
            <v>-98.73</v>
          </cell>
          <cell r="H1125">
            <v>-190.45</v>
          </cell>
          <cell r="I1125">
            <v>-74.39</v>
          </cell>
          <cell r="J1125">
            <v>-48.06</v>
          </cell>
          <cell r="K1125">
            <v>-223.67</v>
          </cell>
          <cell r="L1125">
            <v>-91.94</v>
          </cell>
          <cell r="M1125">
            <v>-156.30000000000001</v>
          </cell>
          <cell r="N1125">
            <v>-161.97999999999999</v>
          </cell>
          <cell r="O1125">
            <v>-127.38</v>
          </cell>
          <cell r="P1125">
            <v>-159.66999999999999</v>
          </cell>
          <cell r="Q1125">
            <v>-252.64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  <row r="1126">
          <cell r="F1126">
            <v>0</v>
          </cell>
          <cell r="G1126">
            <v>0</v>
          </cell>
          <cell r="H1126">
            <v>-6.42</v>
          </cell>
          <cell r="I1126">
            <v>-13.49</v>
          </cell>
          <cell r="J1126">
            <v>-11.6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-13.81</v>
          </cell>
          <cell r="P1126">
            <v>0</v>
          </cell>
          <cell r="Q1126">
            <v>0</v>
          </cell>
          <cell r="R1126">
            <v>77.010000000000005</v>
          </cell>
          <cell r="S1126">
            <v>0</v>
          </cell>
          <cell r="T1126">
            <v>0</v>
          </cell>
          <cell r="U1126">
            <v>-1.57</v>
          </cell>
          <cell r="V1126">
            <v>14.64</v>
          </cell>
          <cell r="W1126">
            <v>63.94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120.3</v>
          </cell>
          <cell r="AF1126">
            <v>0</v>
          </cell>
          <cell r="AG1126">
            <v>15.63</v>
          </cell>
          <cell r="AH1126">
            <v>6.08</v>
          </cell>
          <cell r="AI1126">
            <v>20.46</v>
          </cell>
          <cell r="AJ1126">
            <v>55.07</v>
          </cell>
          <cell r="AK1126">
            <v>22.86</v>
          </cell>
          <cell r="AL1126">
            <v>0</v>
          </cell>
          <cell r="AM1126">
            <v>0</v>
          </cell>
          <cell r="AN1126">
            <v>0</v>
          </cell>
          <cell r="AO1126">
            <v>0.2</v>
          </cell>
          <cell r="AP1126">
            <v>0</v>
          </cell>
          <cell r="AQ1126">
            <v>0</v>
          </cell>
          <cell r="AR1126">
            <v>103.04</v>
          </cell>
          <cell r="AS1126">
            <v>0</v>
          </cell>
          <cell r="AT1126">
            <v>7.02</v>
          </cell>
          <cell r="AU1126">
            <v>10</v>
          </cell>
          <cell r="AV1126">
            <v>19.27</v>
          </cell>
          <cell r="AW1126">
            <v>39.65</v>
          </cell>
          <cell r="AX1126">
            <v>22.5</v>
          </cell>
          <cell r="AY1126">
            <v>0</v>
          </cell>
          <cell r="AZ1126">
            <v>0</v>
          </cell>
          <cell r="BA1126">
            <v>4.5999999999999996</v>
          </cell>
          <cell r="BB1126">
            <v>0</v>
          </cell>
          <cell r="BC1126">
            <v>0</v>
          </cell>
          <cell r="BD1126">
            <v>0</v>
          </cell>
          <cell r="BE1126">
            <v>213.57</v>
          </cell>
          <cell r="BF1126">
            <v>13.2</v>
          </cell>
          <cell r="BG1126">
            <v>33.54</v>
          </cell>
          <cell r="BH1126">
            <v>12.16</v>
          </cell>
          <cell r="BI1126">
            <v>24.17</v>
          </cell>
          <cell r="BJ1126">
            <v>39.99</v>
          </cell>
          <cell r="BK1126">
            <v>31.18</v>
          </cell>
          <cell r="BL1126">
            <v>0</v>
          </cell>
          <cell r="BM1126">
            <v>7.22</v>
          </cell>
          <cell r="BN1126">
            <v>21.85</v>
          </cell>
          <cell r="BO1126">
            <v>8.92</v>
          </cell>
          <cell r="BP1126">
            <v>18.05</v>
          </cell>
          <cell r="BQ1126">
            <v>3.3</v>
          </cell>
          <cell r="BR1126">
            <v>220.62</v>
          </cell>
          <cell r="BS1126">
            <v>17.649999999999999</v>
          </cell>
          <cell r="BT1126">
            <v>36.53</v>
          </cell>
          <cell r="BU1126">
            <v>7.8</v>
          </cell>
          <cell r="BV1126">
            <v>23.53</v>
          </cell>
          <cell r="BW1126">
            <v>52.16</v>
          </cell>
          <cell r="BX1126">
            <v>36.08</v>
          </cell>
          <cell r="BY1126">
            <v>0</v>
          </cell>
          <cell r="BZ1126">
            <v>8.86</v>
          </cell>
          <cell r="CA1126">
            <v>19.71</v>
          </cell>
          <cell r="CB1126">
            <v>14.52</v>
          </cell>
          <cell r="CC1126">
            <v>2.36</v>
          </cell>
          <cell r="CD1126">
            <v>1.41</v>
          </cell>
          <cell r="CE1126">
            <v>333.79</v>
          </cell>
          <cell r="CF1126">
            <v>34.380000000000003</v>
          </cell>
          <cell r="CG1126">
            <v>34.17</v>
          </cell>
          <cell r="CH1126">
            <v>39.01</v>
          </cell>
          <cell r="CI1126">
            <v>37.11</v>
          </cell>
          <cell r="CJ1126">
            <v>58.76</v>
          </cell>
          <cell r="CK1126">
            <v>34.950000000000003</v>
          </cell>
          <cell r="CL1126">
            <v>0</v>
          </cell>
          <cell r="CM1126">
            <v>9.64</v>
          </cell>
          <cell r="CN1126">
            <v>36.04</v>
          </cell>
          <cell r="CO1126">
            <v>13.19</v>
          </cell>
          <cell r="CP1126">
            <v>22.58</v>
          </cell>
          <cell r="CQ1126">
            <v>13.96</v>
          </cell>
          <cell r="CR1126">
            <v>248.36</v>
          </cell>
          <cell r="CS1126">
            <v>4.2</v>
          </cell>
          <cell r="CT1126">
            <v>12.61</v>
          </cell>
          <cell r="CU1126">
            <v>10.94</v>
          </cell>
          <cell r="CV1126">
            <v>35.200000000000003</v>
          </cell>
          <cell r="CW1126">
            <v>64.2</v>
          </cell>
          <cell r="CX1126">
            <v>24.79</v>
          </cell>
          <cell r="CY1126">
            <v>13.32</v>
          </cell>
          <cell r="CZ1126">
            <v>-2.91</v>
          </cell>
          <cell r="DA1126">
            <v>9.82</v>
          </cell>
          <cell r="DB1126">
            <v>31.18</v>
          </cell>
          <cell r="DC1126">
            <v>23.53</v>
          </cell>
          <cell r="DD1126">
            <v>21.47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</row>
        <row r="1127"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</row>
        <row r="1128">
          <cell r="F1128">
            <v>0</v>
          </cell>
          <cell r="G1128">
            <v>0</v>
          </cell>
          <cell r="H1128">
            <v>0</v>
          </cell>
          <cell r="I1128">
            <v>-16.37</v>
          </cell>
          <cell r="J1128">
            <v>0</v>
          </cell>
          <cell r="K1128">
            <v>-32</v>
          </cell>
          <cell r="L1128">
            <v>-11.82</v>
          </cell>
          <cell r="M1128">
            <v>-38.71</v>
          </cell>
          <cell r="N1128">
            <v>-11.69</v>
          </cell>
          <cell r="O1128">
            <v>-41.48</v>
          </cell>
          <cell r="P1128">
            <v>0</v>
          </cell>
          <cell r="Q1128">
            <v>-1.29</v>
          </cell>
          <cell r="R1128">
            <v>43.89</v>
          </cell>
          <cell r="S1128">
            <v>0</v>
          </cell>
          <cell r="T1128">
            <v>25.97</v>
          </cell>
          <cell r="U1128">
            <v>0</v>
          </cell>
          <cell r="V1128">
            <v>0</v>
          </cell>
          <cell r="W1128">
            <v>0</v>
          </cell>
          <cell r="X1128">
            <v>3.28</v>
          </cell>
          <cell r="Y1128">
            <v>2.38</v>
          </cell>
          <cell r="Z1128">
            <v>3.33</v>
          </cell>
          <cell r="AA1128">
            <v>14.65</v>
          </cell>
          <cell r="AB1128">
            <v>-5.72</v>
          </cell>
          <cell r="AC1128">
            <v>0</v>
          </cell>
          <cell r="AD1128">
            <v>0</v>
          </cell>
          <cell r="AE1128">
            <v>88.7</v>
          </cell>
          <cell r="AF1128">
            <v>0</v>
          </cell>
          <cell r="AG1128">
            <v>30.46</v>
          </cell>
          <cell r="AH1128">
            <v>0</v>
          </cell>
          <cell r="AI1128">
            <v>0</v>
          </cell>
          <cell r="AJ1128">
            <v>0</v>
          </cell>
          <cell r="AK1128">
            <v>32.74</v>
          </cell>
          <cell r="AL1128">
            <v>-0.94</v>
          </cell>
          <cell r="AM1128">
            <v>0.97</v>
          </cell>
          <cell r="AN1128">
            <v>15.81</v>
          </cell>
          <cell r="AO1128">
            <v>9.8699999999999992</v>
          </cell>
          <cell r="AP1128">
            <v>0</v>
          </cell>
          <cell r="AQ1128">
            <v>-0.22</v>
          </cell>
          <cell r="AR1128">
            <v>94.72</v>
          </cell>
          <cell r="AS1128">
            <v>-2.83</v>
          </cell>
          <cell r="AT1128">
            <v>23.96</v>
          </cell>
          <cell r="AU1128">
            <v>20.010000000000002</v>
          </cell>
          <cell r="AV1128">
            <v>5.39</v>
          </cell>
          <cell r="AW1128">
            <v>0</v>
          </cell>
          <cell r="AX1128">
            <v>22.38</v>
          </cell>
          <cell r="AY1128">
            <v>-1.35</v>
          </cell>
          <cell r="AZ1128">
            <v>8.93</v>
          </cell>
          <cell r="BA1128">
            <v>15.94</v>
          </cell>
          <cell r="BB1128">
            <v>2.46</v>
          </cell>
          <cell r="BC1128">
            <v>0</v>
          </cell>
          <cell r="BD1128">
            <v>-0.16</v>
          </cell>
          <cell r="BE1128">
            <v>35.47</v>
          </cell>
          <cell r="BF1128">
            <v>0</v>
          </cell>
          <cell r="BG1128">
            <v>1.77</v>
          </cell>
          <cell r="BH1128">
            <v>0</v>
          </cell>
          <cell r="BI1128">
            <v>0</v>
          </cell>
          <cell r="BJ1128">
            <v>0</v>
          </cell>
          <cell r="BK1128">
            <v>23.73</v>
          </cell>
          <cell r="BL1128">
            <v>-1.68</v>
          </cell>
          <cell r="BM1128">
            <v>11.54</v>
          </cell>
          <cell r="BN1128">
            <v>14.16</v>
          </cell>
          <cell r="BO1128">
            <v>-8.1</v>
          </cell>
          <cell r="BP1128">
            <v>-5.76</v>
          </cell>
          <cell r="BQ1128">
            <v>-0.18</v>
          </cell>
          <cell r="BR1128">
            <v>40.020000000000003</v>
          </cell>
          <cell r="BS1128">
            <v>-1.42</v>
          </cell>
          <cell r="BT1128">
            <v>-0.69</v>
          </cell>
          <cell r="BU1128">
            <v>0</v>
          </cell>
          <cell r="BV1128">
            <v>0</v>
          </cell>
          <cell r="BW1128">
            <v>0</v>
          </cell>
          <cell r="BX1128">
            <v>19.52</v>
          </cell>
          <cell r="BY1128">
            <v>1.52</v>
          </cell>
          <cell r="BZ1128">
            <v>5.63</v>
          </cell>
          <cell r="CA1128">
            <v>14.17</v>
          </cell>
          <cell r="CB1128">
            <v>6.11</v>
          </cell>
          <cell r="CC1128">
            <v>-4.37</v>
          </cell>
          <cell r="CD1128">
            <v>-0.46</v>
          </cell>
          <cell r="CE1128">
            <v>19.62</v>
          </cell>
          <cell r="CF1128">
            <v>-4.6900000000000004</v>
          </cell>
          <cell r="CG1128">
            <v>3.08</v>
          </cell>
          <cell r="CH1128">
            <v>0</v>
          </cell>
          <cell r="CI1128">
            <v>5.97</v>
          </cell>
          <cell r="CJ1128">
            <v>0</v>
          </cell>
          <cell r="CK1128">
            <v>11.17</v>
          </cell>
          <cell r="CL1128">
            <v>5.94</v>
          </cell>
          <cell r="CM1128">
            <v>0.8</v>
          </cell>
          <cell r="CN1128">
            <v>6.61</v>
          </cell>
          <cell r="CO1128">
            <v>-1.92</v>
          </cell>
          <cell r="CP1128">
            <v>-5.62</v>
          </cell>
          <cell r="CQ1128">
            <v>-1.74</v>
          </cell>
          <cell r="CR1128">
            <v>38.07</v>
          </cell>
          <cell r="CS1128">
            <v>-5.63</v>
          </cell>
          <cell r="CT1128">
            <v>22.03</v>
          </cell>
          <cell r="CU1128">
            <v>0</v>
          </cell>
          <cell r="CV1128">
            <v>0</v>
          </cell>
          <cell r="CW1128">
            <v>0</v>
          </cell>
          <cell r="CX1128">
            <v>0.86</v>
          </cell>
          <cell r="CY1128">
            <v>4.3499999999999996</v>
          </cell>
          <cell r="CZ1128">
            <v>7.15</v>
          </cell>
          <cell r="DA1128">
            <v>16.82</v>
          </cell>
          <cell r="DB1128">
            <v>3.36</v>
          </cell>
          <cell r="DC1128">
            <v>-8.6</v>
          </cell>
          <cell r="DD1128">
            <v>-2.29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</row>
        <row r="1129"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</row>
        <row r="1130">
          <cell r="F1130">
            <v>-48.93</v>
          </cell>
          <cell r="G1130">
            <v>-18.7</v>
          </cell>
          <cell r="H1130">
            <v>-47.13</v>
          </cell>
          <cell r="I1130">
            <v>-6.92</v>
          </cell>
          <cell r="J1130">
            <v>0</v>
          </cell>
          <cell r="K1130">
            <v>-4.12</v>
          </cell>
          <cell r="L1130">
            <v>-7.85</v>
          </cell>
          <cell r="M1130">
            <v>-25.64</v>
          </cell>
          <cell r="N1130">
            <v>-14.16</v>
          </cell>
          <cell r="O1130">
            <v>-40.29</v>
          </cell>
          <cell r="P1130">
            <v>-48.25</v>
          </cell>
          <cell r="Q1130">
            <v>-40.04</v>
          </cell>
          <cell r="R1130">
            <v>0.71</v>
          </cell>
          <cell r="S1130">
            <v>-11.69</v>
          </cell>
          <cell r="T1130">
            <v>5.9</v>
          </cell>
          <cell r="U1130">
            <v>2.61</v>
          </cell>
          <cell r="V1130">
            <v>2.42</v>
          </cell>
          <cell r="W1130">
            <v>13.3</v>
          </cell>
          <cell r="X1130">
            <v>13.28</v>
          </cell>
          <cell r="Y1130">
            <v>-3.35</v>
          </cell>
          <cell r="Z1130">
            <v>-4.87</v>
          </cell>
          <cell r="AA1130">
            <v>-3.94</v>
          </cell>
          <cell r="AB1130">
            <v>-6.72</v>
          </cell>
          <cell r="AC1130">
            <v>-7.43</v>
          </cell>
          <cell r="AD1130">
            <v>1.21</v>
          </cell>
          <cell r="AE1130">
            <v>-22.64</v>
          </cell>
          <cell r="AF1130">
            <v>-2.4500000000000002</v>
          </cell>
          <cell r="AG1130">
            <v>2.33</v>
          </cell>
          <cell r="AH1130">
            <v>4.1900000000000004</v>
          </cell>
          <cell r="AI1130">
            <v>3.61</v>
          </cell>
          <cell r="AJ1130">
            <v>-7.03</v>
          </cell>
          <cell r="AK1130">
            <v>13.73</v>
          </cell>
          <cell r="AL1130">
            <v>0.25</v>
          </cell>
          <cell r="AM1130">
            <v>-5.18</v>
          </cell>
          <cell r="AN1130">
            <v>-7.2</v>
          </cell>
          <cell r="AO1130">
            <v>-15.43</v>
          </cell>
          <cell r="AP1130">
            <v>-8</v>
          </cell>
          <cell r="AQ1130">
            <v>-1.46</v>
          </cell>
          <cell r="AR1130">
            <v>-22.61</v>
          </cell>
          <cell r="AS1130">
            <v>-1.17</v>
          </cell>
          <cell r="AT1130">
            <v>9.3000000000000007</v>
          </cell>
          <cell r="AU1130">
            <v>8.73</v>
          </cell>
          <cell r="AV1130">
            <v>4.5999999999999996</v>
          </cell>
          <cell r="AW1130">
            <v>0</v>
          </cell>
          <cell r="AX1130">
            <v>-1.91</v>
          </cell>
          <cell r="AY1130">
            <v>-3.21</v>
          </cell>
          <cell r="AZ1130">
            <v>-0.4</v>
          </cell>
          <cell r="BA1130">
            <v>-11.66</v>
          </cell>
          <cell r="BB1130">
            <v>-11.4</v>
          </cell>
          <cell r="BC1130">
            <v>-17.239999999999998</v>
          </cell>
          <cell r="BD1130">
            <v>1.75</v>
          </cell>
          <cell r="BE1130">
            <v>-54.36</v>
          </cell>
          <cell r="BF1130">
            <v>-7.82</v>
          </cell>
          <cell r="BG1130">
            <v>-1.21</v>
          </cell>
          <cell r="BH1130">
            <v>-2.41</v>
          </cell>
          <cell r="BI1130">
            <v>0.62</v>
          </cell>
          <cell r="BJ1130">
            <v>0</v>
          </cell>
          <cell r="BK1130">
            <v>-2.13</v>
          </cell>
          <cell r="BL1130">
            <v>-1.83</v>
          </cell>
          <cell r="BM1130">
            <v>-0.46</v>
          </cell>
          <cell r="BN1130">
            <v>-9.33</v>
          </cell>
          <cell r="BO1130">
            <v>-12.96</v>
          </cell>
          <cell r="BP1130">
            <v>-9.9700000000000006</v>
          </cell>
          <cell r="BQ1130">
            <v>-6.86</v>
          </cell>
          <cell r="BR1130">
            <v>-48.58</v>
          </cell>
          <cell r="BS1130">
            <v>-4.8499999999999996</v>
          </cell>
          <cell r="BT1130">
            <v>-0.47</v>
          </cell>
          <cell r="BU1130">
            <v>-1.78</v>
          </cell>
          <cell r="BV1130">
            <v>0.67</v>
          </cell>
          <cell r="BW1130">
            <v>0</v>
          </cell>
          <cell r="BX1130">
            <v>-3.47</v>
          </cell>
          <cell r="BY1130">
            <v>-2.41</v>
          </cell>
          <cell r="BZ1130">
            <v>-1.8</v>
          </cell>
          <cell r="CA1130">
            <v>-6.38</v>
          </cell>
          <cell r="CB1130">
            <v>-9.1300000000000008</v>
          </cell>
          <cell r="CC1130">
            <v>-13.04</v>
          </cell>
          <cell r="CD1130">
            <v>-5.93</v>
          </cell>
          <cell r="CE1130">
            <v>-67.56</v>
          </cell>
          <cell r="CF1130">
            <v>-6.63</v>
          </cell>
          <cell r="CG1130">
            <v>-5.92</v>
          </cell>
          <cell r="CH1130">
            <v>-1.4</v>
          </cell>
          <cell r="CI1130">
            <v>1.06</v>
          </cell>
          <cell r="CJ1130">
            <v>0</v>
          </cell>
          <cell r="CK1130">
            <v>0.11</v>
          </cell>
          <cell r="CL1130">
            <v>-2.99</v>
          </cell>
          <cell r="CM1130">
            <v>-2.09</v>
          </cell>
          <cell r="CN1130">
            <v>-9.85</v>
          </cell>
          <cell r="CO1130">
            <v>-12.96</v>
          </cell>
          <cell r="CP1130">
            <v>-13.34</v>
          </cell>
          <cell r="CQ1130">
            <v>-13.54</v>
          </cell>
          <cell r="CR1130">
            <v>-34.840000000000003</v>
          </cell>
          <cell r="CS1130">
            <v>-4.2300000000000004</v>
          </cell>
          <cell r="CT1130">
            <v>-1.66</v>
          </cell>
          <cell r="CU1130">
            <v>5.48</v>
          </cell>
          <cell r="CV1130">
            <v>-0.81</v>
          </cell>
          <cell r="CW1130">
            <v>0</v>
          </cell>
          <cell r="CX1130">
            <v>-3.16</v>
          </cell>
          <cell r="CY1130">
            <v>-3.28</v>
          </cell>
          <cell r="CZ1130">
            <v>-2.2000000000000002</v>
          </cell>
          <cell r="DA1130">
            <v>-11.65</v>
          </cell>
          <cell r="DB1130">
            <v>-4.67</v>
          </cell>
          <cell r="DC1130">
            <v>-4.53</v>
          </cell>
          <cell r="DD1130">
            <v>-4.13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-0.33</v>
          </cell>
          <cell r="G1132">
            <v>-1</v>
          </cell>
          <cell r="H1132">
            <v>16.440000000000001</v>
          </cell>
          <cell r="I1132">
            <v>-1.48</v>
          </cell>
          <cell r="J1132">
            <v>-0.37</v>
          </cell>
          <cell r="K1132">
            <v>-1.1100000000000001</v>
          </cell>
          <cell r="L1132">
            <v>-1.38</v>
          </cell>
          <cell r="M1132">
            <v>-14.65</v>
          </cell>
          <cell r="N1132">
            <v>-21.72</v>
          </cell>
          <cell r="O1132">
            <v>-2.21</v>
          </cell>
          <cell r="P1132">
            <v>-4.0199999999999996</v>
          </cell>
          <cell r="Q1132">
            <v>-4.38</v>
          </cell>
          <cell r="R1132">
            <v>0.86</v>
          </cell>
          <cell r="S1132">
            <v>0.8</v>
          </cell>
          <cell r="T1132">
            <v>0.15</v>
          </cell>
          <cell r="U1132">
            <v>0.95</v>
          </cell>
          <cell r="V1132">
            <v>0.8</v>
          </cell>
          <cell r="W1132">
            <v>1.69</v>
          </cell>
          <cell r="X1132">
            <v>-0.04</v>
          </cell>
          <cell r="Y1132">
            <v>-0.99</v>
          </cell>
          <cell r="Z1132">
            <v>-1.6</v>
          </cell>
          <cell r="AA1132">
            <v>-3.69</v>
          </cell>
          <cell r="AB1132">
            <v>0.11</v>
          </cell>
          <cell r="AC1132">
            <v>0.66</v>
          </cell>
          <cell r="AD1132">
            <v>2.02</v>
          </cell>
          <cell r="AE1132">
            <v>7.93</v>
          </cell>
          <cell r="AF1132">
            <v>0.37</v>
          </cell>
          <cell r="AG1132">
            <v>1.39</v>
          </cell>
          <cell r="AH1132">
            <v>20.079999999999998</v>
          </cell>
          <cell r="AI1132">
            <v>1.07</v>
          </cell>
          <cell r="AJ1132">
            <v>-0.02</v>
          </cell>
          <cell r="AK1132">
            <v>-0.09</v>
          </cell>
          <cell r="AL1132">
            <v>-2.2000000000000002</v>
          </cell>
          <cell r="AM1132">
            <v>-1.18</v>
          </cell>
          <cell r="AN1132">
            <v>-4.09</v>
          </cell>
          <cell r="AO1132">
            <v>7.0000000000000007E-2</v>
          </cell>
          <cell r="AP1132">
            <v>0.82</v>
          </cell>
          <cell r="AQ1132">
            <v>-8.2799999999999994</v>
          </cell>
          <cell r="AR1132">
            <v>-9.7100000000000009</v>
          </cell>
          <cell r="AS1132">
            <v>-1.63</v>
          </cell>
          <cell r="AT1132">
            <v>1.71</v>
          </cell>
          <cell r="AU1132">
            <v>0.6</v>
          </cell>
          <cell r="AV1132">
            <v>0.35</v>
          </cell>
          <cell r="AW1132">
            <v>-0.04</v>
          </cell>
          <cell r="AX1132">
            <v>-1.96</v>
          </cell>
          <cell r="AY1132">
            <v>-1.1000000000000001</v>
          </cell>
          <cell r="AZ1132">
            <v>-4.09</v>
          </cell>
          <cell r="BA1132">
            <v>-4.33</v>
          </cell>
          <cell r="BB1132">
            <v>0.12</v>
          </cell>
          <cell r="BC1132">
            <v>0.6</v>
          </cell>
          <cell r="BD1132">
            <v>0.05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-11.33</v>
          </cell>
          <cell r="G1133">
            <v>-2.0099999999999998</v>
          </cell>
          <cell r="H1133">
            <v>-0.11</v>
          </cell>
          <cell r="I1133">
            <v>-2.34</v>
          </cell>
          <cell r="J1133">
            <v>0</v>
          </cell>
          <cell r="K1133">
            <v>-0.35</v>
          </cell>
          <cell r="L1133">
            <v>-0.27</v>
          </cell>
          <cell r="M1133">
            <v>0</v>
          </cell>
          <cell r="N1133">
            <v>-0.44</v>
          </cell>
          <cell r="O1133">
            <v>-3.12</v>
          </cell>
          <cell r="P1133">
            <v>-1.04</v>
          </cell>
          <cell r="Q1133">
            <v>-5.81</v>
          </cell>
          <cell r="R1133">
            <v>10.4</v>
          </cell>
          <cell r="S1133">
            <v>1.73</v>
          </cell>
          <cell r="T1133">
            <v>-0.14000000000000001</v>
          </cell>
          <cell r="U1133">
            <v>1.01</v>
          </cell>
          <cell r="V1133">
            <v>0</v>
          </cell>
          <cell r="W1133">
            <v>0</v>
          </cell>
          <cell r="X1133">
            <v>2.73</v>
          </cell>
          <cell r="Y1133">
            <v>1.63</v>
          </cell>
          <cell r="Z1133">
            <v>0.55000000000000004</v>
          </cell>
          <cell r="AA1133">
            <v>1.1499999999999999</v>
          </cell>
          <cell r="AB1133">
            <v>0.4</v>
          </cell>
          <cell r="AC1133">
            <v>1.1599999999999999</v>
          </cell>
          <cell r="AD1133">
            <v>0.18</v>
          </cell>
          <cell r="AE1133">
            <v>23.92</v>
          </cell>
          <cell r="AF1133">
            <v>3.03</v>
          </cell>
          <cell r="AG1133">
            <v>2.4700000000000002</v>
          </cell>
          <cell r="AH1133">
            <v>1.65</v>
          </cell>
          <cell r="AI1133">
            <v>0</v>
          </cell>
          <cell r="AJ1133">
            <v>0</v>
          </cell>
          <cell r="AK1133">
            <v>0</v>
          </cell>
          <cell r="AL1133">
            <v>1.35</v>
          </cell>
          <cell r="AM1133">
            <v>3.2</v>
          </cell>
          <cell r="AN1133">
            <v>3.93</v>
          </cell>
          <cell r="AO1133">
            <v>6.98</v>
          </cell>
          <cell r="AP1133">
            <v>1.47</v>
          </cell>
          <cell r="AQ1133">
            <v>-0.16</v>
          </cell>
          <cell r="AR1133">
            <v>20.420000000000002</v>
          </cell>
          <cell r="AS1133">
            <v>1.08</v>
          </cell>
          <cell r="AT1133">
            <v>2.56</v>
          </cell>
          <cell r="AU1133">
            <v>1.69</v>
          </cell>
          <cell r="AV1133">
            <v>1.56</v>
          </cell>
          <cell r="AW1133">
            <v>0</v>
          </cell>
          <cell r="AX1133">
            <v>3.73</v>
          </cell>
          <cell r="AY1133">
            <v>2.63</v>
          </cell>
          <cell r="AZ1133">
            <v>0.46</v>
          </cell>
          <cell r="BA1133">
            <v>1.37</v>
          </cell>
          <cell r="BB1133">
            <v>2.08</v>
          </cell>
          <cell r="BC1133">
            <v>1.4</v>
          </cell>
          <cell r="BD1133">
            <v>1.87</v>
          </cell>
          <cell r="BE1133">
            <v>9.74</v>
          </cell>
          <cell r="BF1133">
            <v>3.65</v>
          </cell>
          <cell r="BG1133">
            <v>-1.67</v>
          </cell>
          <cell r="BH1133">
            <v>-0.53</v>
          </cell>
          <cell r="BI1133">
            <v>-0.35</v>
          </cell>
          <cell r="BJ1133">
            <v>0</v>
          </cell>
          <cell r="BK1133">
            <v>5.72</v>
          </cell>
          <cell r="BL1133">
            <v>-0.86</v>
          </cell>
          <cell r="BM1133">
            <v>1.17</v>
          </cell>
          <cell r="BN1133">
            <v>4.49</v>
          </cell>
          <cell r="BO1133">
            <v>-1.08</v>
          </cell>
          <cell r="BP1133">
            <v>-1.71</v>
          </cell>
          <cell r="BQ1133">
            <v>0.9</v>
          </cell>
          <cell r="BR1133">
            <v>16.72</v>
          </cell>
          <cell r="BS1133">
            <v>0.37</v>
          </cell>
          <cell r="BT1133">
            <v>1.56</v>
          </cell>
          <cell r="BU1133">
            <v>0.35</v>
          </cell>
          <cell r="BV1133">
            <v>0.38</v>
          </cell>
          <cell r="BW1133">
            <v>0</v>
          </cell>
          <cell r="BX1133">
            <v>3.8</v>
          </cell>
          <cell r="BY1133">
            <v>0.77</v>
          </cell>
          <cell r="BZ1133">
            <v>3.12</v>
          </cell>
          <cell r="CA1133">
            <v>3.01</v>
          </cell>
          <cell r="CB1133">
            <v>-0.65</v>
          </cell>
          <cell r="CC1133">
            <v>2.4</v>
          </cell>
          <cell r="CD1133">
            <v>1.59</v>
          </cell>
          <cell r="CE1133">
            <v>9.42</v>
          </cell>
          <cell r="CF1133">
            <v>2.59</v>
          </cell>
          <cell r="CG1133">
            <v>1.1200000000000001</v>
          </cell>
          <cell r="CH1133">
            <v>0.79</v>
          </cell>
          <cell r="CI1133">
            <v>-0.42</v>
          </cell>
          <cell r="CJ1133">
            <v>0</v>
          </cell>
          <cell r="CK1133">
            <v>0.89</v>
          </cell>
          <cell r="CL1133">
            <v>-1.23</v>
          </cell>
          <cell r="CM1133">
            <v>1.24</v>
          </cell>
          <cell r="CN1133">
            <v>1.41</v>
          </cell>
          <cell r="CO1133">
            <v>1.19</v>
          </cell>
          <cell r="CP1133">
            <v>0.89</v>
          </cell>
          <cell r="CQ1133">
            <v>0.95</v>
          </cell>
          <cell r="CR1133">
            <v>18.72</v>
          </cell>
          <cell r="CS1133">
            <v>3.08</v>
          </cell>
          <cell r="CT1133">
            <v>6.48</v>
          </cell>
          <cell r="CU1133">
            <v>0.44</v>
          </cell>
          <cell r="CV1133">
            <v>0.57999999999999996</v>
          </cell>
          <cell r="CW1133">
            <v>0</v>
          </cell>
          <cell r="CX1133">
            <v>7.48</v>
          </cell>
          <cell r="CY1133">
            <v>2.5499999999999998</v>
          </cell>
          <cell r="CZ1133">
            <v>0.04</v>
          </cell>
          <cell r="DA1133">
            <v>2.88</v>
          </cell>
          <cell r="DB1133">
            <v>-0.16</v>
          </cell>
          <cell r="DC1133">
            <v>-3.1</v>
          </cell>
          <cell r="DD1133">
            <v>-1.55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-48.87</v>
          </cell>
          <cell r="G1134">
            <v>-52.32</v>
          </cell>
          <cell r="H1134">
            <v>-10.96</v>
          </cell>
          <cell r="I1134">
            <v>-5.46</v>
          </cell>
          <cell r="J1134">
            <v>-17.14</v>
          </cell>
          <cell r="K1134">
            <v>-2.29</v>
          </cell>
          <cell r="L1134">
            <v>-3.58</v>
          </cell>
          <cell r="M1134">
            <v>-5.34</v>
          </cell>
          <cell r="N1134">
            <v>-11.45</v>
          </cell>
          <cell r="O1134">
            <v>-32.99</v>
          </cell>
          <cell r="P1134">
            <v>-72.45</v>
          </cell>
          <cell r="Q1134">
            <v>-68.3</v>
          </cell>
          <cell r="R1134">
            <v>30.57</v>
          </cell>
          <cell r="S1134">
            <v>-0.97</v>
          </cell>
          <cell r="T1134">
            <v>1.67</v>
          </cell>
          <cell r="U1134">
            <v>-0.23</v>
          </cell>
          <cell r="V1134">
            <v>2.92</v>
          </cell>
          <cell r="W1134">
            <v>9.4600000000000009</v>
          </cell>
          <cell r="X1134">
            <v>13.88</v>
          </cell>
          <cell r="Y1134">
            <v>6.96</v>
          </cell>
          <cell r="Z1134">
            <v>-2.98</v>
          </cell>
          <cell r="AA1134">
            <v>13.43</v>
          </cell>
          <cell r="AB1134">
            <v>5.38</v>
          </cell>
          <cell r="AC1134">
            <v>-5.7</v>
          </cell>
          <cell r="AD1134">
            <v>-13.24</v>
          </cell>
          <cell r="AE1134">
            <v>-36.18</v>
          </cell>
          <cell r="AF1134">
            <v>4.55</v>
          </cell>
          <cell r="AG1134">
            <v>-0.85</v>
          </cell>
          <cell r="AH1134">
            <v>2.36</v>
          </cell>
          <cell r="AI1134">
            <v>4.5599999999999996</v>
          </cell>
          <cell r="AJ1134">
            <v>-3.72</v>
          </cell>
          <cell r="AK1134">
            <v>6.89</v>
          </cell>
          <cell r="AL1134">
            <v>-6.46</v>
          </cell>
          <cell r="AM1134">
            <v>-4.0999999999999996</v>
          </cell>
          <cell r="AN1134">
            <v>-1.1499999999999999</v>
          </cell>
          <cell r="AO1134">
            <v>-2.02</v>
          </cell>
          <cell r="AP1134">
            <v>-25.32</v>
          </cell>
          <cell r="AQ1134">
            <v>-10.92</v>
          </cell>
          <cell r="AR1134">
            <v>-59.8</v>
          </cell>
          <cell r="AS1134">
            <v>7.21</v>
          </cell>
          <cell r="AT1134">
            <v>4.1399999999999997</v>
          </cell>
          <cell r="AU1134">
            <v>8.85</v>
          </cell>
          <cell r="AV1134">
            <v>3.02</v>
          </cell>
          <cell r="AW1134">
            <v>-12.73</v>
          </cell>
          <cell r="AX1134">
            <v>7.68</v>
          </cell>
          <cell r="AY1134">
            <v>-9.09</v>
          </cell>
          <cell r="AZ1134">
            <v>-1.76</v>
          </cell>
          <cell r="BA1134">
            <v>-3.03</v>
          </cell>
          <cell r="BB1134">
            <v>-15.62</v>
          </cell>
          <cell r="BC1134">
            <v>-25.38</v>
          </cell>
          <cell r="BD1134">
            <v>-23.11</v>
          </cell>
          <cell r="BE1134">
            <v>-51.48</v>
          </cell>
          <cell r="BF1134">
            <v>-4.79</v>
          </cell>
          <cell r="BG1134">
            <v>1.45</v>
          </cell>
          <cell r="BH1134">
            <v>1.78</v>
          </cell>
          <cell r="BI1134">
            <v>2.77</v>
          </cell>
          <cell r="BJ1134">
            <v>-7.16</v>
          </cell>
          <cell r="BK1134">
            <v>-5.03</v>
          </cell>
          <cell r="BL1134">
            <v>-0.16</v>
          </cell>
          <cell r="BM1134">
            <v>-3.61</v>
          </cell>
          <cell r="BN1134">
            <v>-9.7200000000000006</v>
          </cell>
          <cell r="BO1134">
            <v>-10.88</v>
          </cell>
          <cell r="BP1134">
            <v>-8.58</v>
          </cell>
          <cell r="BQ1134">
            <v>-7.56</v>
          </cell>
          <cell r="BR1134">
            <v>-53.27</v>
          </cell>
          <cell r="BS1134">
            <v>-9.01</v>
          </cell>
          <cell r="BT1134">
            <v>1.18</v>
          </cell>
          <cell r="BU1134">
            <v>0.27</v>
          </cell>
          <cell r="BV1134">
            <v>-1.21</v>
          </cell>
          <cell r="BW1134">
            <v>-4.5599999999999996</v>
          </cell>
          <cell r="BX1134">
            <v>1.54</v>
          </cell>
          <cell r="BY1134">
            <v>2.4700000000000002</v>
          </cell>
          <cell r="BZ1134">
            <v>-0.94</v>
          </cell>
          <cell r="CA1134">
            <v>-5.87</v>
          </cell>
          <cell r="CB1134">
            <v>-13.51</v>
          </cell>
          <cell r="CC1134">
            <v>-15.73</v>
          </cell>
          <cell r="CD1134">
            <v>-7.9</v>
          </cell>
          <cell r="CE1134">
            <v>-26.71</v>
          </cell>
          <cell r="CF1134">
            <v>-0.33</v>
          </cell>
          <cell r="CG1134">
            <v>8.94</v>
          </cell>
          <cell r="CH1134">
            <v>-1.1299999999999999</v>
          </cell>
          <cell r="CI1134">
            <v>1.6</v>
          </cell>
          <cell r="CJ1134">
            <v>-5.76</v>
          </cell>
          <cell r="CK1134">
            <v>-0.59</v>
          </cell>
          <cell r="CL1134">
            <v>-3.26</v>
          </cell>
          <cell r="CM1134">
            <v>-4.1399999999999997</v>
          </cell>
          <cell r="CN1134">
            <v>-7.11</v>
          </cell>
          <cell r="CO1134">
            <v>-9.4499999999999993</v>
          </cell>
          <cell r="CP1134">
            <v>-8.56</v>
          </cell>
          <cell r="CQ1134">
            <v>3.08</v>
          </cell>
          <cell r="CR1134">
            <v>-10.96</v>
          </cell>
          <cell r="CS1134">
            <v>-1.42</v>
          </cell>
          <cell r="CT1134">
            <v>4</v>
          </cell>
          <cell r="CU1134">
            <v>5.61</v>
          </cell>
          <cell r="CV1134">
            <v>2.59</v>
          </cell>
          <cell r="CW1134">
            <v>-6.07</v>
          </cell>
          <cell r="CX1134">
            <v>3.81</v>
          </cell>
          <cell r="CY1134">
            <v>-4.95</v>
          </cell>
          <cell r="CZ1134">
            <v>-4.3099999999999996</v>
          </cell>
          <cell r="DA1134">
            <v>-7.18</v>
          </cell>
          <cell r="DB1134">
            <v>-2.0499999999999998</v>
          </cell>
          <cell r="DC1134">
            <v>-8.5299999999999994</v>
          </cell>
          <cell r="DD1134">
            <v>7.53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-9.24</v>
          </cell>
          <cell r="G1135">
            <v>-6.14</v>
          </cell>
          <cell r="H1135">
            <v>-31.45</v>
          </cell>
          <cell r="I1135">
            <v>-13.44</v>
          </cell>
          <cell r="J1135">
            <v>-5.38</v>
          </cell>
          <cell r="K1135">
            <v>-40.83</v>
          </cell>
          <cell r="L1135">
            <v>-24.97</v>
          </cell>
          <cell r="M1135">
            <v>-33.68</v>
          </cell>
          <cell r="N1135">
            <v>-54.76</v>
          </cell>
          <cell r="O1135">
            <v>-27.31</v>
          </cell>
          <cell r="P1135">
            <v>-32.17</v>
          </cell>
          <cell r="Q1135">
            <v>-14.87</v>
          </cell>
          <cell r="R1135">
            <v>-30.11</v>
          </cell>
          <cell r="S1135">
            <v>-1.63</v>
          </cell>
          <cell r="T1135">
            <v>2.13</v>
          </cell>
          <cell r="U1135">
            <v>0.41</v>
          </cell>
          <cell r="V1135">
            <v>4.25</v>
          </cell>
          <cell r="W1135">
            <v>-3.57</v>
          </cell>
          <cell r="X1135">
            <v>1.4</v>
          </cell>
          <cell r="Y1135">
            <v>-1.93</v>
          </cell>
          <cell r="Z1135">
            <v>-10.84</v>
          </cell>
          <cell r="AA1135">
            <v>-8.18</v>
          </cell>
          <cell r="AB1135">
            <v>-7.78</v>
          </cell>
          <cell r="AC1135">
            <v>-5.27</v>
          </cell>
          <cell r="AD1135">
            <v>0.89</v>
          </cell>
          <cell r="AE1135">
            <v>-37.96</v>
          </cell>
          <cell r="AF1135">
            <v>-4.84</v>
          </cell>
          <cell r="AG1135">
            <v>-0.52</v>
          </cell>
          <cell r="AH1135">
            <v>5.43</v>
          </cell>
          <cell r="AI1135">
            <v>0.64</v>
          </cell>
          <cell r="AJ1135">
            <v>-0.28999999999999998</v>
          </cell>
          <cell r="AK1135">
            <v>2.79</v>
          </cell>
          <cell r="AL1135">
            <v>-0.94</v>
          </cell>
          <cell r="AM1135">
            <v>-9.99</v>
          </cell>
          <cell r="AN1135">
            <v>-9.6300000000000008</v>
          </cell>
          <cell r="AO1135">
            <v>-10.11</v>
          </cell>
          <cell r="AP1135">
            <v>-11.08</v>
          </cell>
          <cell r="AQ1135">
            <v>0.57999999999999996</v>
          </cell>
          <cell r="AR1135">
            <v>-48.4</v>
          </cell>
          <cell r="AS1135">
            <v>-3.18</v>
          </cell>
          <cell r="AT1135">
            <v>-0.24</v>
          </cell>
          <cell r="AU1135">
            <v>2.84</v>
          </cell>
          <cell r="AV1135">
            <v>0.56000000000000005</v>
          </cell>
          <cell r="AW1135">
            <v>0.86</v>
          </cell>
          <cell r="AX1135">
            <v>-5.36</v>
          </cell>
          <cell r="AY1135">
            <v>-2.35</v>
          </cell>
          <cell r="AZ1135">
            <v>-10.01</v>
          </cell>
          <cell r="BA1135">
            <v>-12.47</v>
          </cell>
          <cell r="BB1135">
            <v>-16.05</v>
          </cell>
          <cell r="BC1135">
            <v>-2.65</v>
          </cell>
          <cell r="BD1135">
            <v>-0.37</v>
          </cell>
          <cell r="BE1135">
            <v>-31.16</v>
          </cell>
          <cell r="BF1135">
            <v>-5.6</v>
          </cell>
          <cell r="BG1135">
            <v>0.71</v>
          </cell>
          <cell r="BH1135">
            <v>-0.24</v>
          </cell>
          <cell r="BI1135">
            <v>-1.87</v>
          </cell>
          <cell r="BJ1135">
            <v>-0.04</v>
          </cell>
          <cell r="BK1135">
            <v>-1.62</v>
          </cell>
          <cell r="BL1135">
            <v>-2.09</v>
          </cell>
          <cell r="BM1135">
            <v>-5.12</v>
          </cell>
          <cell r="BN1135">
            <v>-7.76</v>
          </cell>
          <cell r="BO1135">
            <v>-5.42</v>
          </cell>
          <cell r="BP1135">
            <v>-1.0900000000000001</v>
          </cell>
          <cell r="BQ1135">
            <v>-1.03</v>
          </cell>
          <cell r="BR1135">
            <v>-47.62</v>
          </cell>
          <cell r="BS1135">
            <v>-4.33</v>
          </cell>
          <cell r="BT1135">
            <v>-0.56000000000000005</v>
          </cell>
          <cell r="BU1135">
            <v>1.29</v>
          </cell>
          <cell r="BV1135">
            <v>-0.02</v>
          </cell>
          <cell r="BW1135">
            <v>-0.01</v>
          </cell>
          <cell r="BX1135">
            <v>-3.35</v>
          </cell>
          <cell r="BY1135">
            <v>-2.23</v>
          </cell>
          <cell r="BZ1135">
            <v>-5.26</v>
          </cell>
          <cell r="CA1135">
            <v>-14.14</v>
          </cell>
          <cell r="CB1135">
            <v>-6.65</v>
          </cell>
          <cell r="CC1135">
            <v>-7.53</v>
          </cell>
          <cell r="CD1135">
            <v>-4.83</v>
          </cell>
          <cell r="CE1135">
            <v>-39.21</v>
          </cell>
          <cell r="CF1135">
            <v>-9.27</v>
          </cell>
          <cell r="CG1135">
            <v>-0.62</v>
          </cell>
          <cell r="CH1135">
            <v>-1.02</v>
          </cell>
          <cell r="CI1135">
            <v>-0.42</v>
          </cell>
          <cell r="CJ1135">
            <v>0.18</v>
          </cell>
          <cell r="CK1135">
            <v>-0.93</v>
          </cell>
          <cell r="CL1135">
            <v>-1.32</v>
          </cell>
          <cell r="CM1135">
            <v>-3.98</v>
          </cell>
          <cell r="CN1135">
            <v>-11.98</v>
          </cell>
          <cell r="CO1135">
            <v>-6.57</v>
          </cell>
          <cell r="CP1135">
            <v>-0.3</v>
          </cell>
          <cell r="CQ1135">
            <v>-2.97</v>
          </cell>
          <cell r="CR1135">
            <v>-16.78</v>
          </cell>
          <cell r="CS1135">
            <v>-0.57999999999999996</v>
          </cell>
          <cell r="CT1135">
            <v>-0.35</v>
          </cell>
          <cell r="CU1135">
            <v>-0.21</v>
          </cell>
          <cell r="CV1135">
            <v>-0.18</v>
          </cell>
          <cell r="CW1135">
            <v>-0.99</v>
          </cell>
          <cell r="CX1135">
            <v>-0.84</v>
          </cell>
          <cell r="CY1135">
            <v>-1.08</v>
          </cell>
          <cell r="CZ1135">
            <v>-3.75</v>
          </cell>
          <cell r="DA1135">
            <v>-4.53</v>
          </cell>
          <cell r="DB1135">
            <v>-3.05</v>
          </cell>
          <cell r="DC1135">
            <v>-0.64</v>
          </cell>
          <cell r="DD1135">
            <v>-0.57999999999999996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6"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</row>
        <row r="1140"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-952.83</v>
          </cell>
          <cell r="G1146">
            <v>-860.72</v>
          </cell>
          <cell r="H1146">
            <v>-964.41</v>
          </cell>
          <cell r="I1146">
            <v>-838.27</v>
          </cell>
          <cell r="J1146">
            <v>-1153.5999999999999</v>
          </cell>
          <cell r="K1146">
            <v>-1326.7</v>
          </cell>
          <cell r="L1146">
            <v>-563.49</v>
          </cell>
          <cell r="M1146">
            <v>-655.1</v>
          </cell>
          <cell r="N1146">
            <v>-925.68</v>
          </cell>
          <cell r="O1146">
            <v>-1350.17</v>
          </cell>
          <cell r="P1146">
            <v>-1016.91</v>
          </cell>
          <cell r="Q1146">
            <v>-1077.27</v>
          </cell>
          <cell r="R1146">
            <v>2127.3200000000002</v>
          </cell>
          <cell r="S1146">
            <v>144.28</v>
          </cell>
          <cell r="T1146">
            <v>344.15</v>
          </cell>
          <cell r="U1146">
            <v>404.41</v>
          </cell>
          <cell r="V1146">
            <v>321.99</v>
          </cell>
          <cell r="W1146">
            <v>140.75</v>
          </cell>
          <cell r="X1146">
            <v>372.02</v>
          </cell>
          <cell r="Y1146">
            <v>10.87</v>
          </cell>
          <cell r="Z1146">
            <v>135.16999999999999</v>
          </cell>
          <cell r="AA1146">
            <v>55.32</v>
          </cell>
          <cell r="AB1146">
            <v>56.03</v>
          </cell>
          <cell r="AC1146">
            <v>96.01</v>
          </cell>
          <cell r="AD1146">
            <v>46.33</v>
          </cell>
          <cell r="AE1146">
            <v>2303.33</v>
          </cell>
          <cell r="AF1146">
            <v>130.68</v>
          </cell>
          <cell r="AG1146">
            <v>430.06</v>
          </cell>
          <cell r="AH1146">
            <v>356.53</v>
          </cell>
          <cell r="AI1146">
            <v>271.61</v>
          </cell>
          <cell r="AJ1146">
            <v>280.82</v>
          </cell>
          <cell r="AK1146">
            <v>373.15</v>
          </cell>
          <cell r="AL1146">
            <v>56.07</v>
          </cell>
          <cell r="AM1146">
            <v>101.41</v>
          </cell>
          <cell r="AN1146">
            <v>46.52</v>
          </cell>
          <cell r="AO1146">
            <v>16.47</v>
          </cell>
          <cell r="AP1146">
            <v>202.45</v>
          </cell>
          <cell r="AQ1146">
            <v>37.590000000000003</v>
          </cell>
          <cell r="AR1146">
            <v>2572.81</v>
          </cell>
          <cell r="AS1146">
            <v>140.22</v>
          </cell>
          <cell r="AT1146">
            <v>356.6</v>
          </cell>
          <cell r="AU1146">
            <v>361.1</v>
          </cell>
          <cell r="AV1146">
            <v>381.09</v>
          </cell>
          <cell r="AW1146">
            <v>311.14999999999998</v>
          </cell>
          <cell r="AX1146">
            <v>431.44</v>
          </cell>
          <cell r="AY1146">
            <v>43.85</v>
          </cell>
          <cell r="AZ1146">
            <v>58.58</v>
          </cell>
          <cell r="BA1146">
            <v>77.430000000000007</v>
          </cell>
          <cell r="BB1146">
            <v>153.26</v>
          </cell>
          <cell r="BC1146">
            <v>135.93</v>
          </cell>
          <cell r="BD1146">
            <v>122.16</v>
          </cell>
          <cell r="BE1146">
            <v>2142.65</v>
          </cell>
          <cell r="BF1146">
            <v>148.12</v>
          </cell>
          <cell r="BG1146">
            <v>455.01</v>
          </cell>
          <cell r="BH1146">
            <v>210.85</v>
          </cell>
          <cell r="BI1146">
            <v>155.63</v>
          </cell>
          <cell r="BJ1146">
            <v>183.24</v>
          </cell>
          <cell r="BK1146">
            <v>351.15</v>
          </cell>
          <cell r="BL1146">
            <v>27.71</v>
          </cell>
          <cell r="BM1146">
            <v>147.65</v>
          </cell>
          <cell r="BN1146">
            <v>180</v>
          </cell>
          <cell r="BO1146">
            <v>70.430000000000007</v>
          </cell>
          <cell r="BP1146">
            <v>81.53</v>
          </cell>
          <cell r="BQ1146">
            <v>131.33000000000001</v>
          </cell>
          <cell r="BR1146">
            <v>2160.34</v>
          </cell>
          <cell r="BS1146">
            <v>203.09</v>
          </cell>
          <cell r="BT1146">
            <v>495.03</v>
          </cell>
          <cell r="BU1146">
            <v>227.2</v>
          </cell>
          <cell r="BV1146">
            <v>181.24</v>
          </cell>
          <cell r="BW1146">
            <v>26.44</v>
          </cell>
          <cell r="BX1146">
            <v>400.35</v>
          </cell>
          <cell r="BY1146">
            <v>40.68</v>
          </cell>
          <cell r="BZ1146">
            <v>124.31</v>
          </cell>
          <cell r="CA1146">
            <v>230.34</v>
          </cell>
          <cell r="CB1146">
            <v>-35.979999999999997</v>
          </cell>
          <cell r="CC1146">
            <v>101.36</v>
          </cell>
          <cell r="CD1146">
            <v>166.28</v>
          </cell>
          <cell r="CE1146">
            <v>2580.83</v>
          </cell>
          <cell r="CF1146">
            <v>195.17</v>
          </cell>
          <cell r="CG1146">
            <v>447.05</v>
          </cell>
          <cell r="CH1146">
            <v>268.58999999999997</v>
          </cell>
          <cell r="CI1146">
            <v>242.98</v>
          </cell>
          <cell r="CJ1146">
            <v>117.05</v>
          </cell>
          <cell r="CK1146">
            <v>425.6</v>
          </cell>
          <cell r="CL1146">
            <v>51.24</v>
          </cell>
          <cell r="CM1146">
            <v>188.61</v>
          </cell>
          <cell r="CN1146">
            <v>261.13</v>
          </cell>
          <cell r="CO1146">
            <v>49.26</v>
          </cell>
          <cell r="CP1146">
            <v>136.49</v>
          </cell>
          <cell r="CQ1146">
            <v>197.64</v>
          </cell>
          <cell r="CR1146">
            <v>2214.15</v>
          </cell>
          <cell r="CS1146">
            <v>181.54</v>
          </cell>
          <cell r="CT1146">
            <v>364.41</v>
          </cell>
          <cell r="CU1146">
            <v>179.58</v>
          </cell>
          <cell r="CV1146">
            <v>202.33</v>
          </cell>
          <cell r="CW1146">
            <v>188.74</v>
          </cell>
          <cell r="CX1146">
            <v>360.77</v>
          </cell>
          <cell r="CY1146">
            <v>115.06</v>
          </cell>
          <cell r="CZ1146">
            <v>181.78</v>
          </cell>
          <cell r="DA1146">
            <v>220.36</v>
          </cell>
          <cell r="DB1146">
            <v>30.91</v>
          </cell>
          <cell r="DC1146">
            <v>67.55</v>
          </cell>
          <cell r="DD1146">
            <v>121.12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-118.37</v>
          </cell>
          <cell r="G1147">
            <v>-79.180000000000007</v>
          </cell>
          <cell r="H1147">
            <v>-89.65</v>
          </cell>
          <cell r="I1147">
            <v>-44.53</v>
          </cell>
          <cell r="J1147">
            <v>-22.52</v>
          </cell>
          <cell r="K1147">
            <v>-79.59</v>
          </cell>
          <cell r="L1147">
            <v>-48.5</v>
          </cell>
          <cell r="M1147">
            <v>-103.37</v>
          </cell>
          <cell r="N1147">
            <v>-92.5</v>
          </cell>
          <cell r="O1147">
            <v>-145.19</v>
          </cell>
          <cell r="P1147">
            <v>-153.91</v>
          </cell>
          <cell r="Q1147">
            <v>-130.32</v>
          </cell>
          <cell r="R1147">
            <v>55.46</v>
          </cell>
          <cell r="S1147">
            <v>-12.56</v>
          </cell>
          <cell r="T1147">
            <v>35.53</v>
          </cell>
          <cell r="U1147">
            <v>3.8</v>
          </cell>
          <cell r="V1147">
            <v>9.59</v>
          </cell>
          <cell r="W1147">
            <v>19.190000000000001</v>
          </cell>
          <cell r="X1147">
            <v>34.56</v>
          </cell>
          <cell r="Y1147">
            <v>5.68</v>
          </cell>
          <cell r="Z1147">
            <v>-14.81</v>
          </cell>
          <cell r="AA1147">
            <v>17.11</v>
          </cell>
          <cell r="AB1147">
            <v>-14.44</v>
          </cell>
          <cell r="AC1147">
            <v>-17.239999999999998</v>
          </cell>
          <cell r="AD1147">
            <v>-10.97</v>
          </cell>
          <cell r="AE1147">
            <v>15.84</v>
          </cell>
          <cell r="AF1147">
            <v>0.28999999999999998</v>
          </cell>
          <cell r="AG1147">
            <v>33.880000000000003</v>
          </cell>
          <cell r="AH1147">
            <v>13.64</v>
          </cell>
          <cell r="AI1147">
            <v>8.8000000000000007</v>
          </cell>
          <cell r="AJ1147">
            <v>-11.03</v>
          </cell>
          <cell r="AK1147">
            <v>56.15</v>
          </cell>
          <cell r="AL1147">
            <v>-6.74</v>
          </cell>
          <cell r="AM1147">
            <v>-15.1</v>
          </cell>
          <cell r="AN1147">
            <v>1.75</v>
          </cell>
          <cell r="AO1147">
            <v>-10.71</v>
          </cell>
          <cell r="AP1147">
            <v>-42.93</v>
          </cell>
          <cell r="AQ1147">
            <v>-12.17</v>
          </cell>
          <cell r="AR1147">
            <v>-15.67</v>
          </cell>
          <cell r="AS1147">
            <v>1.1100000000000001</v>
          </cell>
          <cell r="AT1147">
            <v>39.72</v>
          </cell>
          <cell r="AU1147">
            <v>42.12</v>
          </cell>
          <cell r="AV1147">
            <v>15.14</v>
          </cell>
          <cell r="AW1147">
            <v>-11.87</v>
          </cell>
          <cell r="AX1147">
            <v>26.5</v>
          </cell>
          <cell r="AY1147">
            <v>-13.35</v>
          </cell>
          <cell r="AZ1147">
            <v>-2.78</v>
          </cell>
          <cell r="BA1147">
            <v>-9.85</v>
          </cell>
          <cell r="BB1147">
            <v>-38.53</v>
          </cell>
          <cell r="BC1147">
            <v>-43.87</v>
          </cell>
          <cell r="BD1147">
            <v>-20.02</v>
          </cell>
          <cell r="BE1147">
            <v>-91.79</v>
          </cell>
          <cell r="BF1147">
            <v>-14.56</v>
          </cell>
          <cell r="BG1147">
            <v>1.05</v>
          </cell>
          <cell r="BH1147">
            <v>-1.4</v>
          </cell>
          <cell r="BI1147">
            <v>1.18</v>
          </cell>
          <cell r="BJ1147">
            <v>-7.19</v>
          </cell>
          <cell r="BK1147">
            <v>20.67</v>
          </cell>
          <cell r="BL1147">
            <v>-6.63</v>
          </cell>
          <cell r="BM1147">
            <v>3.52</v>
          </cell>
          <cell r="BN1147">
            <v>-8.17</v>
          </cell>
          <cell r="BO1147">
            <v>-38.44</v>
          </cell>
          <cell r="BP1147">
            <v>-27.1</v>
          </cell>
          <cell r="BQ1147">
            <v>-14.72</v>
          </cell>
          <cell r="BR1147">
            <v>-92.74</v>
          </cell>
          <cell r="BS1147">
            <v>-19.239999999999998</v>
          </cell>
          <cell r="BT1147">
            <v>1.02</v>
          </cell>
          <cell r="BU1147">
            <v>0.13</v>
          </cell>
          <cell r="BV1147">
            <v>-0.17</v>
          </cell>
          <cell r="BW1147">
            <v>-4.57</v>
          </cell>
          <cell r="BX1147">
            <v>18.04</v>
          </cell>
          <cell r="BY1147">
            <v>0.11</v>
          </cell>
          <cell r="BZ1147">
            <v>0.75</v>
          </cell>
          <cell r="CA1147">
            <v>-9.1999999999999993</v>
          </cell>
          <cell r="CB1147">
            <v>-23.82</v>
          </cell>
          <cell r="CC1147">
            <v>-38.26</v>
          </cell>
          <cell r="CD1147">
            <v>-17.53</v>
          </cell>
          <cell r="CE1147">
            <v>-104.45</v>
          </cell>
          <cell r="CF1147">
            <v>-18.34</v>
          </cell>
          <cell r="CG1147">
            <v>6.6</v>
          </cell>
          <cell r="CH1147">
            <v>-2.77</v>
          </cell>
          <cell r="CI1147">
            <v>7.8</v>
          </cell>
          <cell r="CJ1147">
            <v>-5.59</v>
          </cell>
          <cell r="CK1147">
            <v>10.65</v>
          </cell>
          <cell r="CL1147">
            <v>-2.86</v>
          </cell>
          <cell r="CM1147">
            <v>-8.17</v>
          </cell>
          <cell r="CN1147">
            <v>-20.92</v>
          </cell>
          <cell r="CO1147">
            <v>-29.71</v>
          </cell>
          <cell r="CP1147">
            <v>-26.93</v>
          </cell>
          <cell r="CQ1147">
            <v>-14.21</v>
          </cell>
          <cell r="CR1147">
            <v>-5.79</v>
          </cell>
          <cell r="CS1147">
            <v>-8.7799999999999994</v>
          </cell>
          <cell r="CT1147">
            <v>30.5</v>
          </cell>
          <cell r="CU1147">
            <v>11.32</v>
          </cell>
          <cell r="CV1147">
            <v>2.19</v>
          </cell>
          <cell r="CW1147">
            <v>-7.06</v>
          </cell>
          <cell r="CX1147">
            <v>8.15</v>
          </cell>
          <cell r="CY1147">
            <v>-2.4</v>
          </cell>
          <cell r="CZ1147">
            <v>-3.07</v>
          </cell>
          <cell r="DA1147">
            <v>-3.66</v>
          </cell>
          <cell r="DB1147">
            <v>-6.56</v>
          </cell>
          <cell r="DC1147">
            <v>-25.4</v>
          </cell>
          <cell r="DD1147">
            <v>-1.01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-0.33</v>
          </cell>
          <cell r="G1148">
            <v>-1</v>
          </cell>
          <cell r="H1148">
            <v>16.440000000000001</v>
          </cell>
          <cell r="I1148">
            <v>-1.48</v>
          </cell>
          <cell r="J1148">
            <v>-0.37</v>
          </cell>
          <cell r="K1148">
            <v>-1.1100000000000001</v>
          </cell>
          <cell r="L1148">
            <v>-1.38</v>
          </cell>
          <cell r="M1148">
            <v>-14.65</v>
          </cell>
          <cell r="N1148">
            <v>-21.72</v>
          </cell>
          <cell r="O1148">
            <v>-2.21</v>
          </cell>
          <cell r="P1148">
            <v>-4.0199999999999996</v>
          </cell>
          <cell r="Q1148">
            <v>-4.38</v>
          </cell>
          <cell r="R1148">
            <v>0.86</v>
          </cell>
          <cell r="S1148">
            <v>0.8</v>
          </cell>
          <cell r="T1148">
            <v>0.15</v>
          </cell>
          <cell r="U1148">
            <v>0.95</v>
          </cell>
          <cell r="V1148">
            <v>0.8</v>
          </cell>
          <cell r="W1148">
            <v>1.69</v>
          </cell>
          <cell r="X1148">
            <v>-0.04</v>
          </cell>
          <cell r="Y1148">
            <v>-0.99</v>
          </cell>
          <cell r="Z1148">
            <v>-1.6</v>
          </cell>
          <cell r="AA1148">
            <v>-3.69</v>
          </cell>
          <cell r="AB1148">
            <v>0.11</v>
          </cell>
          <cell r="AC1148">
            <v>0.66</v>
          </cell>
          <cell r="AD1148">
            <v>2.02</v>
          </cell>
          <cell r="AE1148">
            <v>7.93</v>
          </cell>
          <cell r="AF1148">
            <v>0.37</v>
          </cell>
          <cell r="AG1148">
            <v>1.39</v>
          </cell>
          <cell r="AH1148">
            <v>20.079999999999998</v>
          </cell>
          <cell r="AI1148">
            <v>1.07</v>
          </cell>
          <cell r="AJ1148">
            <v>-0.02</v>
          </cell>
          <cell r="AK1148">
            <v>-0.09</v>
          </cell>
          <cell r="AL1148">
            <v>-2.2000000000000002</v>
          </cell>
          <cell r="AM1148">
            <v>-1.18</v>
          </cell>
          <cell r="AN1148">
            <v>-4.09</v>
          </cell>
          <cell r="AO1148">
            <v>7.0000000000000007E-2</v>
          </cell>
          <cell r="AP1148">
            <v>0.82</v>
          </cell>
          <cell r="AQ1148">
            <v>-8.2799999999999994</v>
          </cell>
          <cell r="AR1148">
            <v>-9.7100000000000009</v>
          </cell>
          <cell r="AS1148">
            <v>-1.63</v>
          </cell>
          <cell r="AT1148">
            <v>1.71</v>
          </cell>
          <cell r="AU1148">
            <v>0.6</v>
          </cell>
          <cell r="AV1148">
            <v>0.35</v>
          </cell>
          <cell r="AW1148">
            <v>-0.04</v>
          </cell>
          <cell r="AX1148">
            <v>-1.96</v>
          </cell>
          <cell r="AY1148">
            <v>-1.1000000000000001</v>
          </cell>
          <cell r="AZ1148">
            <v>-4.09</v>
          </cell>
          <cell r="BA1148">
            <v>-4.33</v>
          </cell>
          <cell r="BB1148">
            <v>0.12</v>
          </cell>
          <cell r="BC1148">
            <v>0.6</v>
          </cell>
          <cell r="BD1148">
            <v>0.05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-1071.53</v>
          </cell>
          <cell r="G1149">
            <v>-940.89</v>
          </cell>
          <cell r="H1149">
            <v>-1037.6300000000001</v>
          </cell>
          <cell r="I1149">
            <v>-884.28</v>
          </cell>
          <cell r="J1149">
            <v>-1176.5</v>
          </cell>
          <cell r="K1149">
            <v>-1407.4</v>
          </cell>
          <cell r="L1149">
            <v>-613.38</v>
          </cell>
          <cell r="M1149">
            <v>-773.13</v>
          </cell>
          <cell r="N1149">
            <v>-1039.9000000000001</v>
          </cell>
          <cell r="O1149">
            <v>-1497.57</v>
          </cell>
          <cell r="P1149">
            <v>-1174.8399999999999</v>
          </cell>
          <cell r="Q1149">
            <v>-1211.98</v>
          </cell>
          <cell r="R1149">
            <v>2183.64</v>
          </cell>
          <cell r="S1149">
            <v>132.52000000000001</v>
          </cell>
          <cell r="T1149">
            <v>379.83</v>
          </cell>
          <cell r="U1149">
            <v>409.16</v>
          </cell>
          <cell r="V1149">
            <v>332.38</v>
          </cell>
          <cell r="W1149">
            <v>161.62</v>
          </cell>
          <cell r="X1149">
            <v>406.54</v>
          </cell>
          <cell r="Y1149">
            <v>15.56</v>
          </cell>
          <cell r="Z1149">
            <v>118.77</v>
          </cell>
          <cell r="AA1149">
            <v>68.739999999999995</v>
          </cell>
          <cell r="AB1149">
            <v>41.7</v>
          </cell>
          <cell r="AC1149">
            <v>79.430000000000007</v>
          </cell>
          <cell r="AD1149">
            <v>37.39</v>
          </cell>
          <cell r="AE1149">
            <v>2327.1</v>
          </cell>
          <cell r="AF1149">
            <v>131.34</v>
          </cell>
          <cell r="AG1149">
            <v>465.32</v>
          </cell>
          <cell r="AH1149">
            <v>390.24</v>
          </cell>
          <cell r="AI1149">
            <v>281.48</v>
          </cell>
          <cell r="AJ1149">
            <v>269.76</v>
          </cell>
          <cell r="AK1149">
            <v>429.22</v>
          </cell>
          <cell r="AL1149">
            <v>47.12</v>
          </cell>
          <cell r="AM1149">
            <v>85.13</v>
          </cell>
          <cell r="AN1149">
            <v>44.17</v>
          </cell>
          <cell r="AO1149">
            <v>5.83</v>
          </cell>
          <cell r="AP1149">
            <v>160.34</v>
          </cell>
          <cell r="AQ1149">
            <v>17.14</v>
          </cell>
          <cell r="AR1149">
            <v>2547.4299999999998</v>
          </cell>
          <cell r="AS1149">
            <v>139.69999999999999</v>
          </cell>
          <cell r="AT1149">
            <v>398.03</v>
          </cell>
          <cell r="AU1149">
            <v>403.82</v>
          </cell>
          <cell r="AV1149">
            <v>396.58</v>
          </cell>
          <cell r="AW1149">
            <v>299.24</v>
          </cell>
          <cell r="AX1149">
            <v>455.99</v>
          </cell>
          <cell r="AY1149">
            <v>29.41</v>
          </cell>
          <cell r="AZ1149">
            <v>51.71</v>
          </cell>
          <cell r="BA1149">
            <v>63.25</v>
          </cell>
          <cell r="BB1149">
            <v>114.85</v>
          </cell>
          <cell r="BC1149">
            <v>92.67</v>
          </cell>
          <cell r="BD1149">
            <v>102.19</v>
          </cell>
          <cell r="BE1149">
            <v>2050.86</v>
          </cell>
          <cell r="BF1149">
            <v>133.56</v>
          </cell>
          <cell r="BG1149">
            <v>456.07</v>
          </cell>
          <cell r="BH1149">
            <v>209.45</v>
          </cell>
          <cell r="BI1149">
            <v>156.81</v>
          </cell>
          <cell r="BJ1149">
            <v>176.05</v>
          </cell>
          <cell r="BK1149">
            <v>371.82</v>
          </cell>
          <cell r="BL1149">
            <v>21.08</v>
          </cell>
          <cell r="BM1149">
            <v>151.16999999999999</v>
          </cell>
          <cell r="BN1149">
            <v>171.82</v>
          </cell>
          <cell r="BO1149">
            <v>31.99</v>
          </cell>
          <cell r="BP1149">
            <v>54.43</v>
          </cell>
          <cell r="BQ1149">
            <v>116.61</v>
          </cell>
          <cell r="BR1149">
            <v>2067.61</v>
          </cell>
          <cell r="BS1149">
            <v>183.85</v>
          </cell>
          <cell r="BT1149">
            <v>496.06</v>
          </cell>
          <cell r="BU1149">
            <v>227.33</v>
          </cell>
          <cell r="BV1149">
            <v>181.07</v>
          </cell>
          <cell r="BW1149">
            <v>21.87</v>
          </cell>
          <cell r="BX1149">
            <v>418.4</v>
          </cell>
          <cell r="BY1149">
            <v>40.79</v>
          </cell>
          <cell r="BZ1149">
            <v>125.06</v>
          </cell>
          <cell r="CA1149">
            <v>221.14</v>
          </cell>
          <cell r="CB1149">
            <v>-59.81</v>
          </cell>
          <cell r="CC1149">
            <v>63.09</v>
          </cell>
          <cell r="CD1149">
            <v>148.75</v>
          </cell>
          <cell r="CE1149">
            <v>2476.38</v>
          </cell>
          <cell r="CF1149">
            <v>176.82</v>
          </cell>
          <cell r="CG1149">
            <v>453.65</v>
          </cell>
          <cell r="CH1149">
            <v>265.83</v>
          </cell>
          <cell r="CI1149">
            <v>250.77</v>
          </cell>
          <cell r="CJ1149">
            <v>111.46</v>
          </cell>
          <cell r="CK1149">
            <v>436.25</v>
          </cell>
          <cell r="CL1149">
            <v>48.38</v>
          </cell>
          <cell r="CM1149">
            <v>180.44</v>
          </cell>
          <cell r="CN1149">
            <v>240.21</v>
          </cell>
          <cell r="CO1149">
            <v>19.559999999999999</v>
          </cell>
          <cell r="CP1149">
            <v>109.56</v>
          </cell>
          <cell r="CQ1149">
            <v>183.43</v>
          </cell>
          <cell r="CR1149">
            <v>2208.37</v>
          </cell>
          <cell r="CS1149">
            <v>172.77</v>
          </cell>
          <cell r="CT1149">
            <v>394.92</v>
          </cell>
          <cell r="CU1149">
            <v>190.9</v>
          </cell>
          <cell r="CV1149">
            <v>204.52</v>
          </cell>
          <cell r="CW1149">
            <v>181.67</v>
          </cell>
          <cell r="CX1149">
            <v>368.92</v>
          </cell>
          <cell r="CY1149">
            <v>112.66</v>
          </cell>
          <cell r="CZ1149">
            <v>178.71</v>
          </cell>
          <cell r="DA1149">
            <v>216.71</v>
          </cell>
          <cell r="DB1149">
            <v>24.35</v>
          </cell>
          <cell r="DC1149">
            <v>42.15</v>
          </cell>
          <cell r="DD1149">
            <v>120.11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0"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 t="e">
            <v>#N/A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 t="e">
            <v>#N/A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2182.79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2319.17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2557.14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2050.86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2067.61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2476.38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2208.37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 t="e">
            <v>#N/A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 t="e">
            <v>#N/A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2182.79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2319.17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2557.14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2050.86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2067.61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2476.38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2208.37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 t="e">
            <v>#N/A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 t="e">
            <v>#N/A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 t="e">
            <v>#N/A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 t="e">
            <v>#N/A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43.89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88.7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94.72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35.47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40.020000000000003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19.62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38.07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43.89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88.7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94.72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35.47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40.020000000000003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19.62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38.07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 t="e">
            <v>#N/A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 t="e">
            <v>#N/A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61">
          <cell r="J1161" t="str">
            <v>Reserves MWh</v>
          </cell>
        </row>
        <row r="1163"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</row>
        <row r="1164"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</row>
        <row r="1165"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  <row r="1169"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</row>
        <row r="1170">
          <cell r="F1170">
            <v>17.149999999999999</v>
          </cell>
          <cell r="G1170">
            <v>17.059999999999999</v>
          </cell>
          <cell r="H1170">
            <v>12.57</v>
          </cell>
          <cell r="I1170">
            <v>3.03</v>
          </cell>
          <cell r="J1170">
            <v>0</v>
          </cell>
          <cell r="K1170">
            <v>0.64</v>
          </cell>
          <cell r="L1170">
            <v>17.32</v>
          </cell>
          <cell r="M1170">
            <v>16.98</v>
          </cell>
          <cell r="N1170">
            <v>5.65</v>
          </cell>
          <cell r="O1170">
            <v>6.43</v>
          </cell>
          <cell r="P1170">
            <v>17.12</v>
          </cell>
          <cell r="Q1170">
            <v>22.21</v>
          </cell>
          <cell r="R1170">
            <v>-31.55</v>
          </cell>
          <cell r="S1170">
            <v>-2.84</v>
          </cell>
          <cell r="T1170">
            <v>-6.94</v>
          </cell>
          <cell r="U1170">
            <v>-8.1300000000000008</v>
          </cell>
          <cell r="V1170">
            <v>-8.6300000000000008</v>
          </cell>
          <cell r="W1170">
            <v>-8.0299999999999994</v>
          </cell>
          <cell r="X1170">
            <v>-0.97</v>
          </cell>
          <cell r="Y1170">
            <v>3.28</v>
          </cell>
          <cell r="Z1170">
            <v>4.84</v>
          </cell>
          <cell r="AA1170">
            <v>-0.64</v>
          </cell>
          <cell r="AB1170">
            <v>2.2999999999999998</v>
          </cell>
          <cell r="AC1170">
            <v>-1.84</v>
          </cell>
          <cell r="AD1170">
            <v>-3.95</v>
          </cell>
          <cell r="AE1170">
            <v>-23.47</v>
          </cell>
          <cell r="AF1170">
            <v>-3.43</v>
          </cell>
          <cell r="AG1170">
            <v>-6.49</v>
          </cell>
          <cell r="AH1170">
            <v>-6.32</v>
          </cell>
          <cell r="AI1170">
            <v>-5.64</v>
          </cell>
          <cell r="AJ1170">
            <v>-0.99</v>
          </cell>
          <cell r="AK1170">
            <v>-5.34</v>
          </cell>
          <cell r="AL1170">
            <v>3.62</v>
          </cell>
          <cell r="AM1170">
            <v>4.6100000000000003</v>
          </cell>
          <cell r="AN1170">
            <v>1.01</v>
          </cell>
          <cell r="AO1170">
            <v>2.2400000000000002</v>
          </cell>
          <cell r="AP1170">
            <v>-2.65</v>
          </cell>
          <cell r="AQ1170">
            <v>-4.09</v>
          </cell>
          <cell r="AR1170">
            <v>-15.76</v>
          </cell>
          <cell r="AS1170">
            <v>-3.42</v>
          </cell>
          <cell r="AT1170">
            <v>-6.91</v>
          </cell>
          <cell r="AU1170">
            <v>-6.52</v>
          </cell>
          <cell r="AV1170">
            <v>-4.72</v>
          </cell>
          <cell r="AW1170">
            <v>0</v>
          </cell>
          <cell r="AX1170">
            <v>-3.17</v>
          </cell>
          <cell r="AY1170">
            <v>4.83</v>
          </cell>
          <cell r="AZ1170">
            <v>3.73</v>
          </cell>
          <cell r="BA1170">
            <v>1.53</v>
          </cell>
          <cell r="BB1170">
            <v>3.27</v>
          </cell>
          <cell r="BC1170">
            <v>-3.02</v>
          </cell>
          <cell r="BD1170">
            <v>-1.36</v>
          </cell>
          <cell r="BE1170">
            <v>13.91</v>
          </cell>
          <cell r="BF1170">
            <v>-0.12</v>
          </cell>
          <cell r="BG1170">
            <v>-0.56000000000000005</v>
          </cell>
          <cell r="BH1170">
            <v>-4.18</v>
          </cell>
          <cell r="BI1170">
            <v>-1.86</v>
          </cell>
          <cell r="BJ1170">
            <v>0</v>
          </cell>
          <cell r="BK1170">
            <v>2.99</v>
          </cell>
          <cell r="BL1170">
            <v>5.16</v>
          </cell>
          <cell r="BM1170">
            <v>4.7</v>
          </cell>
          <cell r="BN1170">
            <v>5.27</v>
          </cell>
          <cell r="BO1170">
            <v>6.46</v>
          </cell>
          <cell r="BP1170">
            <v>0.03</v>
          </cell>
          <cell r="BQ1170">
            <v>-3.98</v>
          </cell>
          <cell r="BR1170">
            <v>12.6</v>
          </cell>
          <cell r="BS1170">
            <v>-0.87</v>
          </cell>
          <cell r="BT1170">
            <v>-0.32</v>
          </cell>
          <cell r="BU1170">
            <v>-3.83</v>
          </cell>
          <cell r="BV1170">
            <v>-1.74</v>
          </cell>
          <cell r="BW1170">
            <v>0</v>
          </cell>
          <cell r="BX1170">
            <v>1.74</v>
          </cell>
          <cell r="BY1170">
            <v>5.07</v>
          </cell>
          <cell r="BZ1170">
            <v>5.37</v>
          </cell>
          <cell r="CA1170">
            <v>5.22</v>
          </cell>
          <cell r="CB1170">
            <v>5.92</v>
          </cell>
          <cell r="CC1170">
            <v>0.6</v>
          </cell>
          <cell r="CD1170">
            <v>-4.57</v>
          </cell>
          <cell r="CE1170">
            <v>31.3</v>
          </cell>
          <cell r="CF1170">
            <v>-0.83</v>
          </cell>
          <cell r="CG1170">
            <v>1.45</v>
          </cell>
          <cell r="CH1170">
            <v>-4.58</v>
          </cell>
          <cell r="CI1170">
            <v>-3.52</v>
          </cell>
          <cell r="CJ1170">
            <v>0</v>
          </cell>
          <cell r="CK1170">
            <v>5.84</v>
          </cell>
          <cell r="CL1170">
            <v>9.5500000000000007</v>
          </cell>
          <cell r="CM1170">
            <v>8.9600000000000009</v>
          </cell>
          <cell r="CN1170">
            <v>9.09</v>
          </cell>
          <cell r="CO1170">
            <v>8.41</v>
          </cell>
          <cell r="CP1170">
            <v>0.1</v>
          </cell>
          <cell r="CQ1170">
            <v>-3.17</v>
          </cell>
          <cell r="CR1170">
            <v>31.93</v>
          </cell>
          <cell r="CS1170">
            <v>0.24</v>
          </cell>
          <cell r="CT1170">
            <v>1.66</v>
          </cell>
          <cell r="CU1170">
            <v>-3.48</v>
          </cell>
          <cell r="CV1170">
            <v>-2.21</v>
          </cell>
          <cell r="CW1170">
            <v>0</v>
          </cell>
          <cell r="CX1170">
            <v>6.11</v>
          </cell>
          <cell r="CY1170">
            <v>9.86</v>
          </cell>
          <cell r="CZ1170">
            <v>8.69</v>
          </cell>
          <cell r="DA1170">
            <v>7.87</v>
          </cell>
          <cell r="DB1170">
            <v>7.89</v>
          </cell>
          <cell r="DC1170">
            <v>-0.86</v>
          </cell>
          <cell r="DD1170">
            <v>-3.84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</row>
        <row r="1171"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</row>
        <row r="1172"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</row>
        <row r="1173">
          <cell r="F1173">
            <v>1.37</v>
          </cell>
          <cell r="G1173">
            <v>0.67</v>
          </cell>
          <cell r="H1173">
            <v>62.74</v>
          </cell>
          <cell r="I1173">
            <v>3.26</v>
          </cell>
          <cell r="J1173">
            <v>1.44</v>
          </cell>
          <cell r="K1173">
            <v>1.2</v>
          </cell>
          <cell r="L1173">
            <v>4.3899999999999997</v>
          </cell>
          <cell r="M1173">
            <v>5.89</v>
          </cell>
          <cell r="N1173">
            <v>12.73</v>
          </cell>
          <cell r="O1173">
            <v>2.78</v>
          </cell>
          <cell r="P1173">
            <v>3.94</v>
          </cell>
          <cell r="Q1173">
            <v>2.72</v>
          </cell>
          <cell r="R1173">
            <v>4.0599999999999996</v>
          </cell>
          <cell r="S1173">
            <v>-0.65</v>
          </cell>
          <cell r="T1173">
            <v>-0.13</v>
          </cell>
          <cell r="U1173">
            <v>-2.5099999999999998</v>
          </cell>
          <cell r="V1173">
            <v>-1.83</v>
          </cell>
          <cell r="W1173">
            <v>0.31</v>
          </cell>
          <cell r="X1173">
            <v>-0.09</v>
          </cell>
          <cell r="Y1173">
            <v>2.25</v>
          </cell>
          <cell r="Z1173">
            <v>2.91</v>
          </cell>
          <cell r="AA1173">
            <v>6.59</v>
          </cell>
          <cell r="AB1173">
            <v>0.05</v>
          </cell>
          <cell r="AC1173">
            <v>-0.56000000000000005</v>
          </cell>
          <cell r="AD1173">
            <v>-2.2799999999999998</v>
          </cell>
          <cell r="AE1173">
            <v>33.11</v>
          </cell>
          <cell r="AF1173">
            <v>-0.61</v>
          </cell>
          <cell r="AG1173">
            <v>-0.38</v>
          </cell>
          <cell r="AH1173">
            <v>58.76</v>
          </cell>
          <cell r="AI1173">
            <v>-2.2200000000000002</v>
          </cell>
          <cell r="AJ1173">
            <v>0.09</v>
          </cell>
          <cell r="AK1173">
            <v>0.37</v>
          </cell>
          <cell r="AL1173">
            <v>2.29</v>
          </cell>
          <cell r="AM1173">
            <v>2.4500000000000002</v>
          </cell>
          <cell r="AN1173">
            <v>6.22</v>
          </cell>
          <cell r="AO1173">
            <v>-0.48</v>
          </cell>
          <cell r="AP1173">
            <v>0.22</v>
          </cell>
          <cell r="AQ1173">
            <v>-33.6</v>
          </cell>
          <cell r="AR1173">
            <v>5.3</v>
          </cell>
          <cell r="AS1173">
            <v>-0.31</v>
          </cell>
          <cell r="AT1173">
            <v>-0.22</v>
          </cell>
          <cell r="AU1173">
            <v>-1.91</v>
          </cell>
          <cell r="AV1173">
            <v>-0.97</v>
          </cell>
          <cell r="AW1173">
            <v>7.0000000000000007E-2</v>
          </cell>
          <cell r="AX1173">
            <v>0.61</v>
          </cell>
          <cell r="AY1173">
            <v>2.2999999999999998</v>
          </cell>
          <cell r="AZ1173">
            <v>2.69</v>
          </cell>
          <cell r="BA1173">
            <v>5.08</v>
          </cell>
          <cell r="BB1173">
            <v>0.04</v>
          </cell>
          <cell r="BC1173">
            <v>-0.14000000000000001</v>
          </cell>
          <cell r="BD1173">
            <v>-1.96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</row>
        <row r="1174"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</row>
        <row r="1175"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0</v>
          </cell>
          <cell r="DH1175">
            <v>0</v>
          </cell>
          <cell r="DI1175">
            <v>0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>
            <v>0</v>
          </cell>
          <cell r="DZ1175">
            <v>0</v>
          </cell>
          <cell r="EA1175">
            <v>0</v>
          </cell>
          <cell r="EB1175">
            <v>0</v>
          </cell>
          <cell r="EC1175">
            <v>0</v>
          </cell>
          <cell r="ED1175">
            <v>0</v>
          </cell>
        </row>
        <row r="1176"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0</v>
          </cell>
          <cell r="DH1176">
            <v>0</v>
          </cell>
          <cell r="DI1176">
            <v>0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>
            <v>0</v>
          </cell>
          <cell r="DZ1176">
            <v>0</v>
          </cell>
          <cell r="EA1176">
            <v>0</v>
          </cell>
          <cell r="EB1176">
            <v>0</v>
          </cell>
          <cell r="EC1176">
            <v>0</v>
          </cell>
          <cell r="ED1176">
            <v>0</v>
          </cell>
        </row>
        <row r="1177">
          <cell r="F1177">
            <v>4.7</v>
          </cell>
          <cell r="G1177">
            <v>5.92</v>
          </cell>
          <cell r="H1177">
            <v>5.18</v>
          </cell>
          <cell r="I1177">
            <v>13.14</v>
          </cell>
          <cell r="J1177">
            <v>22.35</v>
          </cell>
          <cell r="K1177">
            <v>18.48</v>
          </cell>
          <cell r="L1177">
            <v>6.31</v>
          </cell>
          <cell r="M1177">
            <v>2.65</v>
          </cell>
          <cell r="N1177">
            <v>8.5500000000000007</v>
          </cell>
          <cell r="O1177">
            <v>13.16</v>
          </cell>
          <cell r="P1177">
            <v>6.18</v>
          </cell>
          <cell r="Q1177">
            <v>5.13</v>
          </cell>
          <cell r="R1177">
            <v>-90.75</v>
          </cell>
          <cell r="S1177">
            <v>-4.13</v>
          </cell>
          <cell r="T1177">
            <v>-12.08</v>
          </cell>
          <cell r="U1177">
            <v>-12.67</v>
          </cell>
          <cell r="V1177">
            <v>-12.7</v>
          </cell>
          <cell r="W1177">
            <v>-11.15</v>
          </cell>
          <cell r="X1177">
            <v>-10.85</v>
          </cell>
          <cell r="Y1177">
            <v>-1.95</v>
          </cell>
          <cell r="Z1177">
            <v>0.18</v>
          </cell>
          <cell r="AA1177">
            <v>-5.66</v>
          </cell>
          <cell r="AB1177">
            <v>-6.63</v>
          </cell>
          <cell r="AC1177">
            <v>-7.43</v>
          </cell>
          <cell r="AD1177">
            <v>-5.68</v>
          </cell>
          <cell r="AE1177">
            <v>-55.33</v>
          </cell>
          <cell r="AF1177">
            <v>-3.84</v>
          </cell>
          <cell r="AG1177">
            <v>-12.42</v>
          </cell>
          <cell r="AH1177">
            <v>-10.14</v>
          </cell>
          <cell r="AI1177">
            <v>-10.96</v>
          </cell>
          <cell r="AJ1177">
            <v>-18.79</v>
          </cell>
          <cell r="AK1177">
            <v>-5.31</v>
          </cell>
          <cell r="AL1177">
            <v>0.71</v>
          </cell>
          <cell r="AM1177">
            <v>-0.21</v>
          </cell>
          <cell r="AN1177">
            <v>-5.63</v>
          </cell>
          <cell r="AO1177">
            <v>-6.82</v>
          </cell>
          <cell r="AP1177">
            <v>-7.17</v>
          </cell>
          <cell r="AQ1177">
            <v>25.25</v>
          </cell>
          <cell r="AR1177">
            <v>-79.41</v>
          </cell>
          <cell r="AS1177">
            <v>-4.0199999999999996</v>
          </cell>
          <cell r="AT1177">
            <v>-12.59</v>
          </cell>
          <cell r="AU1177">
            <v>-12.36</v>
          </cell>
          <cell r="AV1177">
            <v>-13.73</v>
          </cell>
          <cell r="AW1177">
            <v>-14.31</v>
          </cell>
          <cell r="AX1177">
            <v>-0.42</v>
          </cell>
          <cell r="AY1177">
            <v>0.67</v>
          </cell>
          <cell r="AZ1177">
            <v>0.04</v>
          </cell>
          <cell r="BA1177">
            <v>-4.28</v>
          </cell>
          <cell r="BB1177">
            <v>-7.39</v>
          </cell>
          <cell r="BC1177">
            <v>-7.11</v>
          </cell>
          <cell r="BD1177">
            <v>-3.92</v>
          </cell>
          <cell r="BE1177">
            <v>-126.19</v>
          </cell>
          <cell r="BF1177">
            <v>-6.68</v>
          </cell>
          <cell r="BG1177">
            <v>-17.13</v>
          </cell>
          <cell r="BH1177">
            <v>-17.29</v>
          </cell>
          <cell r="BI1177">
            <v>-13.89</v>
          </cell>
          <cell r="BJ1177">
            <v>-4.79</v>
          </cell>
          <cell r="BK1177">
            <v>-12.56</v>
          </cell>
          <cell r="BL1177">
            <v>-4.22</v>
          </cell>
          <cell r="BM1177">
            <v>-5.93</v>
          </cell>
          <cell r="BN1177">
            <v>-11.1</v>
          </cell>
          <cell r="BO1177">
            <v>-12.91</v>
          </cell>
          <cell r="BP1177">
            <v>-12.86</v>
          </cell>
          <cell r="BQ1177">
            <v>-6.84</v>
          </cell>
          <cell r="BR1177">
            <v>-130.31</v>
          </cell>
          <cell r="BS1177">
            <v>-5</v>
          </cell>
          <cell r="BT1177">
            <v>-14.4</v>
          </cell>
          <cell r="BU1177">
            <v>-15.65</v>
          </cell>
          <cell r="BV1177">
            <v>-14.97</v>
          </cell>
          <cell r="BW1177">
            <v>-15.75</v>
          </cell>
          <cell r="BX1177">
            <v>-12.4</v>
          </cell>
          <cell r="BY1177">
            <v>-3.38</v>
          </cell>
          <cell r="BZ1177">
            <v>-5.82</v>
          </cell>
          <cell r="CA1177">
            <v>-11.95</v>
          </cell>
          <cell r="CB1177">
            <v>-12.55</v>
          </cell>
          <cell r="CC1177">
            <v>-12.81</v>
          </cell>
          <cell r="CD1177">
            <v>-5.62</v>
          </cell>
          <cell r="CE1177">
            <v>-106.11</v>
          </cell>
          <cell r="CF1177">
            <v>-2.31</v>
          </cell>
          <cell r="CG1177">
            <v>-9.17</v>
          </cell>
          <cell r="CH1177">
            <v>-15.05</v>
          </cell>
          <cell r="CI1177">
            <v>-18.440000000000001</v>
          </cell>
          <cell r="CJ1177">
            <v>-4.87</v>
          </cell>
          <cell r="CK1177">
            <v>-10.8</v>
          </cell>
          <cell r="CL1177">
            <v>-4.0599999999999996</v>
          </cell>
          <cell r="CM1177">
            <v>-3.38</v>
          </cell>
          <cell r="CN1177">
            <v>-12.42</v>
          </cell>
          <cell r="CO1177">
            <v>-12.95</v>
          </cell>
          <cell r="CP1177">
            <v>-10.210000000000001</v>
          </cell>
          <cell r="CQ1177">
            <v>-2.44</v>
          </cell>
          <cell r="CR1177">
            <v>-105.59</v>
          </cell>
          <cell r="CS1177">
            <v>-2.76</v>
          </cell>
          <cell r="CT1177">
            <v>-12.19</v>
          </cell>
          <cell r="CU1177">
            <v>-14.05</v>
          </cell>
          <cell r="CV1177">
            <v>-13.64</v>
          </cell>
          <cell r="CW1177">
            <v>-10.87</v>
          </cell>
          <cell r="CX1177">
            <v>-12.69</v>
          </cell>
          <cell r="CY1177">
            <v>-4.2300000000000004</v>
          </cell>
          <cell r="CZ1177">
            <v>-6.06</v>
          </cell>
          <cell r="DA1177">
            <v>-8.9600000000000009</v>
          </cell>
          <cell r="DB1177">
            <v>-9.06</v>
          </cell>
          <cell r="DC1177">
            <v>-8.9</v>
          </cell>
          <cell r="DD1177">
            <v>-2.19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</row>
        <row r="1178">
          <cell r="F1178">
            <v>0.19</v>
          </cell>
          <cell r="G1178">
            <v>0.77</v>
          </cell>
          <cell r="H1178">
            <v>4.1900000000000004</v>
          </cell>
          <cell r="I1178">
            <v>6.15</v>
          </cell>
          <cell r="J1178">
            <v>8.26</v>
          </cell>
          <cell r="K1178">
            <v>7.24</v>
          </cell>
          <cell r="L1178">
            <v>0.16</v>
          </cell>
          <cell r="M1178">
            <v>0.35</v>
          </cell>
          <cell r="N1178">
            <v>0.71</v>
          </cell>
          <cell r="O1178">
            <v>1.81</v>
          </cell>
          <cell r="P1178">
            <v>0.53</v>
          </cell>
          <cell r="Q1178">
            <v>0.28000000000000003</v>
          </cell>
          <cell r="R1178">
            <v>-31.64</v>
          </cell>
          <cell r="S1178">
            <v>-1.49</v>
          </cell>
          <cell r="T1178">
            <v>-4.42</v>
          </cell>
          <cell r="U1178">
            <v>-7.75</v>
          </cell>
          <cell r="V1178">
            <v>-7.4</v>
          </cell>
          <cell r="W1178">
            <v>-5.1100000000000003</v>
          </cell>
          <cell r="X1178">
            <v>-0.81</v>
          </cell>
          <cell r="Y1178">
            <v>4.32</v>
          </cell>
          <cell r="Z1178">
            <v>-1</v>
          </cell>
          <cell r="AA1178">
            <v>-1.53</v>
          </cell>
          <cell r="AB1178">
            <v>-1.03</v>
          </cell>
          <cell r="AC1178">
            <v>-4.01</v>
          </cell>
          <cell r="AD1178">
            <v>-1.41</v>
          </cell>
          <cell r="AE1178">
            <v>-42.41</v>
          </cell>
          <cell r="AF1178">
            <v>-1.35</v>
          </cell>
          <cell r="AG1178">
            <v>-3.31</v>
          </cell>
          <cell r="AH1178">
            <v>-7.13</v>
          </cell>
          <cell r="AI1178">
            <v>-11.03</v>
          </cell>
          <cell r="AJ1178">
            <v>-2.56</v>
          </cell>
          <cell r="AK1178">
            <v>-0.75</v>
          </cell>
          <cell r="AL1178">
            <v>0.68</v>
          </cell>
          <cell r="AM1178">
            <v>-1.96</v>
          </cell>
          <cell r="AN1178">
            <v>-2.5</v>
          </cell>
          <cell r="AO1178">
            <v>-7.55</v>
          </cell>
          <cell r="AP1178">
            <v>-3.58</v>
          </cell>
          <cell r="AQ1178">
            <v>-1.36</v>
          </cell>
          <cell r="AR1178">
            <v>-49.45</v>
          </cell>
          <cell r="AS1178">
            <v>-1.3</v>
          </cell>
          <cell r="AT1178">
            <v>-4.07</v>
          </cell>
          <cell r="AU1178">
            <v>-9.8000000000000007</v>
          </cell>
          <cell r="AV1178">
            <v>-10.57</v>
          </cell>
          <cell r="AW1178">
            <v>-7.27</v>
          </cell>
          <cell r="AX1178">
            <v>-0.67</v>
          </cell>
          <cell r="AY1178">
            <v>-0.37</v>
          </cell>
          <cell r="AZ1178">
            <v>-0.62</v>
          </cell>
          <cell r="BA1178">
            <v>-3.45</v>
          </cell>
          <cell r="BB1178">
            <v>-6.63</v>
          </cell>
          <cell r="BC1178">
            <v>-2.4300000000000002</v>
          </cell>
          <cell r="BD1178">
            <v>-2.25</v>
          </cell>
          <cell r="BE1178">
            <v>-61.66</v>
          </cell>
          <cell r="BF1178">
            <v>-2.08</v>
          </cell>
          <cell r="BG1178">
            <v>-8.6199999999999992</v>
          </cell>
          <cell r="BH1178">
            <v>-10.72</v>
          </cell>
          <cell r="BI1178">
            <v>-11.7</v>
          </cell>
          <cell r="BJ1178">
            <v>-9.08</v>
          </cell>
          <cell r="BK1178">
            <v>-6.86</v>
          </cell>
          <cell r="BL1178">
            <v>3.33</v>
          </cell>
          <cell r="BM1178">
            <v>0.86</v>
          </cell>
          <cell r="BN1178">
            <v>-3.27</v>
          </cell>
          <cell r="BO1178">
            <v>-6.26</v>
          </cell>
          <cell r="BP1178">
            <v>-5.24</v>
          </cell>
          <cell r="BQ1178">
            <v>-2.02</v>
          </cell>
          <cell r="BR1178">
            <v>-56.73</v>
          </cell>
          <cell r="BS1178">
            <v>-2.87</v>
          </cell>
          <cell r="BT1178">
            <v>-8.83</v>
          </cell>
          <cell r="BU1178">
            <v>-9.4499999999999993</v>
          </cell>
          <cell r="BV1178">
            <v>-9.1300000000000008</v>
          </cell>
          <cell r="BW1178">
            <v>-8.06</v>
          </cell>
          <cell r="BX1178">
            <v>-5.26</v>
          </cell>
          <cell r="BY1178">
            <v>3.51</v>
          </cell>
          <cell r="BZ1178">
            <v>0.47</v>
          </cell>
          <cell r="CA1178">
            <v>-2.81</v>
          </cell>
          <cell r="CB1178">
            <v>-6.09</v>
          </cell>
          <cell r="CC1178">
            <v>-5.39</v>
          </cell>
          <cell r="CD1178">
            <v>-2.82</v>
          </cell>
          <cell r="CE1178">
            <v>-66.56</v>
          </cell>
          <cell r="CF1178">
            <v>-2.52</v>
          </cell>
          <cell r="CG1178">
            <v>-6.26</v>
          </cell>
          <cell r="CH1178">
            <v>-11.21</v>
          </cell>
          <cell r="CI1178">
            <v>-10.92</v>
          </cell>
          <cell r="CJ1178">
            <v>-6.86</v>
          </cell>
          <cell r="CK1178">
            <v>-6.18</v>
          </cell>
          <cell r="CL1178">
            <v>-0.24</v>
          </cell>
          <cell r="CM1178">
            <v>-3.42</v>
          </cell>
          <cell r="CN1178">
            <v>-3.59</v>
          </cell>
          <cell r="CO1178">
            <v>-5.87</v>
          </cell>
          <cell r="CP1178">
            <v>-6.76</v>
          </cell>
          <cell r="CQ1178">
            <v>-2.73</v>
          </cell>
          <cell r="CR1178">
            <v>-62.15</v>
          </cell>
          <cell r="CS1178">
            <v>-2.4</v>
          </cell>
          <cell r="CT1178">
            <v>-3.18</v>
          </cell>
          <cell r="CU1178">
            <v>-12.8</v>
          </cell>
          <cell r="CV1178">
            <v>-11.63</v>
          </cell>
          <cell r="CW1178">
            <v>-6.49</v>
          </cell>
          <cell r="CX1178">
            <v>-5.79</v>
          </cell>
          <cell r="CY1178">
            <v>0.66</v>
          </cell>
          <cell r="CZ1178">
            <v>-1.87</v>
          </cell>
          <cell r="DA1178">
            <v>-4.71</v>
          </cell>
          <cell r="DB1178">
            <v>-8.31</v>
          </cell>
          <cell r="DC1178">
            <v>-3.39</v>
          </cell>
          <cell r="DD1178">
            <v>-2.2400000000000002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</row>
        <row r="1179"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</row>
        <row r="1180"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</row>
        <row r="1181"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</row>
        <row r="1182">
          <cell r="F1182">
            <v>7.75</v>
          </cell>
          <cell r="G1182">
            <v>8.44</v>
          </cell>
          <cell r="H1182">
            <v>3.37</v>
          </cell>
          <cell r="I1182">
            <v>0.27</v>
          </cell>
          <cell r="J1182">
            <v>0.73</v>
          </cell>
          <cell r="K1182">
            <v>0</v>
          </cell>
          <cell r="L1182">
            <v>1.41</v>
          </cell>
          <cell r="M1182">
            <v>1.49</v>
          </cell>
          <cell r="N1182">
            <v>1.51</v>
          </cell>
          <cell r="O1182">
            <v>3.48</v>
          </cell>
          <cell r="P1182">
            <v>5.44</v>
          </cell>
          <cell r="Q1182">
            <v>5.96</v>
          </cell>
          <cell r="R1182">
            <v>-44.72</v>
          </cell>
          <cell r="S1182">
            <v>-4.45</v>
          </cell>
          <cell r="T1182">
            <v>-6.61</v>
          </cell>
          <cell r="U1182">
            <v>-5.31</v>
          </cell>
          <cell r="V1182">
            <v>-2.54</v>
          </cell>
          <cell r="W1182">
            <v>-0.59</v>
          </cell>
          <cell r="X1182">
            <v>-1.68</v>
          </cell>
          <cell r="Y1182">
            <v>0.82</v>
          </cell>
          <cell r="Z1182">
            <v>-1.63</v>
          </cell>
          <cell r="AA1182">
            <v>-2.67</v>
          </cell>
          <cell r="AB1182">
            <v>-8.2799999999999994</v>
          </cell>
          <cell r="AC1182">
            <v>-7.34</v>
          </cell>
          <cell r="AD1182">
            <v>-4.43</v>
          </cell>
          <cell r="AE1182">
            <v>-51.59</v>
          </cell>
          <cell r="AF1182">
            <v>-3.92</v>
          </cell>
          <cell r="AG1182">
            <v>-8.35</v>
          </cell>
          <cell r="AH1182">
            <v>-7.56</v>
          </cell>
          <cell r="AI1182">
            <v>-7.24</v>
          </cell>
          <cell r="AJ1182">
            <v>-3.8</v>
          </cell>
          <cell r="AK1182">
            <v>-2.08</v>
          </cell>
          <cell r="AL1182">
            <v>1.25</v>
          </cell>
          <cell r="AM1182">
            <v>-1.26</v>
          </cell>
          <cell r="AN1182">
            <v>-3.58</v>
          </cell>
          <cell r="AO1182">
            <v>-2.39</v>
          </cell>
          <cell r="AP1182">
            <v>-7.55</v>
          </cell>
          <cell r="AQ1182">
            <v>-5.0999999999999996</v>
          </cell>
          <cell r="AR1182">
            <v>-54.35</v>
          </cell>
          <cell r="AS1182">
            <v>-3.66</v>
          </cell>
          <cell r="AT1182">
            <v>-7.67</v>
          </cell>
          <cell r="AU1182">
            <v>-5.79</v>
          </cell>
          <cell r="AV1182">
            <v>-7.83</v>
          </cell>
          <cell r="AW1182">
            <v>1.34</v>
          </cell>
          <cell r="AX1182">
            <v>-9.57</v>
          </cell>
          <cell r="AY1182">
            <v>2.12</v>
          </cell>
          <cell r="AZ1182">
            <v>-1.33</v>
          </cell>
          <cell r="BA1182">
            <v>-4.3600000000000003</v>
          </cell>
          <cell r="BB1182">
            <v>-4.13</v>
          </cell>
          <cell r="BC1182">
            <v>-8.2200000000000006</v>
          </cell>
          <cell r="BD1182">
            <v>-5.23</v>
          </cell>
          <cell r="BE1182">
            <v>-26.18</v>
          </cell>
          <cell r="BF1182">
            <v>-7.13</v>
          </cell>
          <cell r="BG1182">
            <v>-6.43</v>
          </cell>
          <cell r="BH1182">
            <v>-7.95</v>
          </cell>
          <cell r="BI1182">
            <v>-1.25</v>
          </cell>
          <cell r="BJ1182">
            <v>1.76</v>
          </cell>
          <cell r="BK1182">
            <v>0.03</v>
          </cell>
          <cell r="BL1182">
            <v>3.56</v>
          </cell>
          <cell r="BM1182">
            <v>4.38</v>
          </cell>
          <cell r="BN1182">
            <v>-0.23</v>
          </cell>
          <cell r="BO1182">
            <v>1.1200000000000001</v>
          </cell>
          <cell r="BP1182">
            <v>-6.73</v>
          </cell>
          <cell r="BQ1182">
            <v>-7.31</v>
          </cell>
          <cell r="BR1182">
            <v>-30.09</v>
          </cell>
          <cell r="BS1182">
            <v>-7.56</v>
          </cell>
          <cell r="BT1182">
            <v>-9.14</v>
          </cell>
          <cell r="BU1182">
            <v>-8.1300000000000008</v>
          </cell>
          <cell r="BV1182">
            <v>-2.46</v>
          </cell>
          <cell r="BW1182">
            <v>1.1200000000000001</v>
          </cell>
          <cell r="BX1182">
            <v>0.33</v>
          </cell>
          <cell r="BY1182">
            <v>3.16</v>
          </cell>
          <cell r="BZ1182">
            <v>4.38</v>
          </cell>
          <cell r="CA1182">
            <v>-0.49</v>
          </cell>
          <cell r="CB1182">
            <v>1.44</v>
          </cell>
          <cell r="CC1182">
            <v>-5.53</v>
          </cell>
          <cell r="CD1182">
            <v>-7.2</v>
          </cell>
          <cell r="CE1182">
            <v>-34.15</v>
          </cell>
          <cell r="CF1182">
            <v>-6.36</v>
          </cell>
          <cell r="CG1182">
            <v>-11.63</v>
          </cell>
          <cell r="CH1182">
            <v>-7.48</v>
          </cell>
          <cell r="CI1182">
            <v>-3.57</v>
          </cell>
          <cell r="CJ1182">
            <v>2.21</v>
          </cell>
          <cell r="CK1182">
            <v>-1.1299999999999999</v>
          </cell>
          <cell r="CL1182">
            <v>6.57</v>
          </cell>
          <cell r="CM1182">
            <v>6.08</v>
          </cell>
          <cell r="CN1182">
            <v>-2.11</v>
          </cell>
          <cell r="CO1182">
            <v>-0.73</v>
          </cell>
          <cell r="CP1182">
            <v>-7.36</v>
          </cell>
          <cell r="CQ1182">
            <v>-8.64</v>
          </cell>
          <cell r="CR1182">
            <v>-37.15</v>
          </cell>
          <cell r="CS1182">
            <v>-7.23</v>
          </cell>
          <cell r="CT1182">
            <v>-12.11</v>
          </cell>
          <cell r="CU1182">
            <v>-7.63</v>
          </cell>
          <cell r="CV1182">
            <v>-3.22</v>
          </cell>
          <cell r="CW1182">
            <v>2.5499999999999998</v>
          </cell>
          <cell r="CX1182">
            <v>-0.56999999999999995</v>
          </cell>
          <cell r="CY1182">
            <v>6.84</v>
          </cell>
          <cell r="CZ1182">
            <v>6.7</v>
          </cell>
          <cell r="DA1182">
            <v>-3.16</v>
          </cell>
          <cell r="DB1182">
            <v>-0.79</v>
          </cell>
          <cell r="DC1182">
            <v>-11.8</v>
          </cell>
          <cell r="DD1182">
            <v>-6.72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</row>
        <row r="1183">
          <cell r="F1183">
            <v>16.47</v>
          </cell>
          <cell r="G1183">
            <v>8.5299999999999994</v>
          </cell>
          <cell r="H1183">
            <v>-38.33</v>
          </cell>
          <cell r="I1183">
            <v>13.92</v>
          </cell>
          <cell r="J1183">
            <v>10.17</v>
          </cell>
          <cell r="K1183">
            <v>21.02</v>
          </cell>
          <cell r="L1183">
            <v>27.58</v>
          </cell>
          <cell r="M1183">
            <v>24.49</v>
          </cell>
          <cell r="N1183">
            <v>29.58</v>
          </cell>
          <cell r="O1183">
            <v>22.65</v>
          </cell>
          <cell r="P1183">
            <v>24.32</v>
          </cell>
          <cell r="Q1183">
            <v>22.23</v>
          </cell>
          <cell r="R1183">
            <v>34.92</v>
          </cell>
          <cell r="S1183">
            <v>2.65</v>
          </cell>
          <cell r="T1183">
            <v>0.15</v>
          </cell>
          <cell r="U1183">
            <v>-3.66</v>
          </cell>
          <cell r="V1183">
            <v>-5.88</v>
          </cell>
          <cell r="W1183">
            <v>0.31</v>
          </cell>
          <cell r="X1183">
            <v>1.61</v>
          </cell>
          <cell r="Y1183">
            <v>5.0999999999999996</v>
          </cell>
          <cell r="Z1183">
            <v>11.52</v>
          </cell>
          <cell r="AA1183">
            <v>7.07</v>
          </cell>
          <cell r="AB1183">
            <v>10.29</v>
          </cell>
          <cell r="AC1183">
            <v>6.12</v>
          </cell>
          <cell r="AD1183">
            <v>-0.36</v>
          </cell>
          <cell r="AE1183">
            <v>-15.89</v>
          </cell>
          <cell r="AF1183">
            <v>2.2400000000000002</v>
          </cell>
          <cell r="AG1183">
            <v>0.75</v>
          </cell>
          <cell r="AH1183">
            <v>-63.26</v>
          </cell>
          <cell r="AI1183">
            <v>-0.62</v>
          </cell>
          <cell r="AJ1183">
            <v>1.74</v>
          </cell>
          <cell r="AK1183">
            <v>0.2</v>
          </cell>
          <cell r="AL1183">
            <v>5.33</v>
          </cell>
          <cell r="AM1183">
            <v>12.89</v>
          </cell>
          <cell r="AN1183">
            <v>7.63</v>
          </cell>
          <cell r="AO1183">
            <v>11.95</v>
          </cell>
          <cell r="AP1183">
            <v>5.66</v>
          </cell>
          <cell r="AQ1183">
            <v>-0.41</v>
          </cell>
          <cell r="AR1183">
            <v>36.81</v>
          </cell>
          <cell r="AS1183">
            <v>1.8</v>
          </cell>
          <cell r="AT1183">
            <v>0.53</v>
          </cell>
          <cell r="AU1183">
            <v>-4.42</v>
          </cell>
          <cell r="AV1183">
            <v>-2.4500000000000002</v>
          </cell>
          <cell r="AW1183">
            <v>0.7</v>
          </cell>
          <cell r="AX1183">
            <v>0.83</v>
          </cell>
          <cell r="AY1183">
            <v>4.07</v>
          </cell>
          <cell r="AZ1183">
            <v>13.13</v>
          </cell>
          <cell r="BA1183">
            <v>8.64</v>
          </cell>
          <cell r="BB1183">
            <v>11.44</v>
          </cell>
          <cell r="BC1183">
            <v>5.86</v>
          </cell>
          <cell r="BD1183">
            <v>-3.33</v>
          </cell>
          <cell r="BE1183">
            <v>67.64</v>
          </cell>
          <cell r="BF1183">
            <v>5.09</v>
          </cell>
          <cell r="BG1183">
            <v>1.98</v>
          </cell>
          <cell r="BH1183">
            <v>0.49</v>
          </cell>
          <cell r="BI1183">
            <v>0.63</v>
          </cell>
          <cell r="BJ1183">
            <v>1.55</v>
          </cell>
          <cell r="BK1183">
            <v>4.08</v>
          </cell>
          <cell r="BL1183">
            <v>5.79</v>
          </cell>
          <cell r="BM1183">
            <v>13.56</v>
          </cell>
          <cell r="BN1183">
            <v>13.66</v>
          </cell>
          <cell r="BO1183">
            <v>8.3699999999999992</v>
          </cell>
          <cell r="BP1183">
            <v>9.73</v>
          </cell>
          <cell r="BQ1183">
            <v>2.71</v>
          </cell>
          <cell r="BR1183">
            <v>67.81</v>
          </cell>
          <cell r="BS1183">
            <v>5.38</v>
          </cell>
          <cell r="BT1183">
            <v>1.69</v>
          </cell>
          <cell r="BU1183">
            <v>7.0000000000000007E-2</v>
          </cell>
          <cell r="BV1183">
            <v>0.61</v>
          </cell>
          <cell r="BW1183">
            <v>2.33</v>
          </cell>
          <cell r="BX1183">
            <v>4.3499999999999996</v>
          </cell>
          <cell r="BY1183">
            <v>6.15</v>
          </cell>
          <cell r="BZ1183">
            <v>13.55</v>
          </cell>
          <cell r="CA1183">
            <v>14.09</v>
          </cell>
          <cell r="CB1183">
            <v>8.57</v>
          </cell>
          <cell r="CC1183">
            <v>8.16</v>
          </cell>
          <cell r="CD1183">
            <v>2.86</v>
          </cell>
          <cell r="CE1183">
            <v>57.7</v>
          </cell>
          <cell r="CF1183">
            <v>4.0999999999999996</v>
          </cell>
          <cell r="CG1183">
            <v>1.1100000000000001</v>
          </cell>
          <cell r="CH1183">
            <v>1.1299999999999999</v>
          </cell>
          <cell r="CI1183">
            <v>1.1200000000000001</v>
          </cell>
          <cell r="CJ1183">
            <v>1.02</v>
          </cell>
          <cell r="CK1183">
            <v>2.72</v>
          </cell>
          <cell r="CL1183">
            <v>3.72</v>
          </cell>
          <cell r="CM1183">
            <v>10.48</v>
          </cell>
          <cell r="CN1183">
            <v>12.28</v>
          </cell>
          <cell r="CO1183">
            <v>7.74</v>
          </cell>
          <cell r="CP1183">
            <v>9.16</v>
          </cell>
          <cell r="CQ1183">
            <v>3.1</v>
          </cell>
          <cell r="CR1183">
            <v>55.11</v>
          </cell>
          <cell r="CS1183">
            <v>4.4400000000000004</v>
          </cell>
          <cell r="CT1183">
            <v>1.23</v>
          </cell>
          <cell r="CU1183">
            <v>0.7</v>
          </cell>
          <cell r="CV1183">
            <v>0.74</v>
          </cell>
          <cell r="CW1183">
            <v>1.1499999999999999</v>
          </cell>
          <cell r="CX1183">
            <v>2.31</v>
          </cell>
          <cell r="CY1183">
            <v>2.94</v>
          </cell>
          <cell r="CZ1183">
            <v>10.14</v>
          </cell>
          <cell r="DA1183">
            <v>12.25</v>
          </cell>
          <cell r="DB1183">
            <v>6.87</v>
          </cell>
          <cell r="DC1183">
            <v>9.89</v>
          </cell>
          <cell r="DD1183">
            <v>2.46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</row>
        <row r="1184"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</row>
        <row r="1185"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</row>
        <row r="1186">
          <cell r="F1186">
            <v>12.41</v>
          </cell>
          <cell r="G1186">
            <v>8.82</v>
          </cell>
          <cell r="H1186">
            <v>13.89</v>
          </cell>
          <cell r="I1186">
            <v>12.38</v>
          </cell>
          <cell r="J1186">
            <v>8.9700000000000006</v>
          </cell>
          <cell r="K1186">
            <v>16.010000000000002</v>
          </cell>
          <cell r="L1186">
            <v>17.05</v>
          </cell>
          <cell r="M1186">
            <v>25.46</v>
          </cell>
          <cell r="N1186">
            <v>17.84</v>
          </cell>
          <cell r="O1186">
            <v>23.23</v>
          </cell>
          <cell r="P1186">
            <v>15.7</v>
          </cell>
          <cell r="Q1186">
            <v>13.63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</row>
        <row r="1187"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</row>
        <row r="1188"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0</v>
          </cell>
          <cell r="DH1188">
            <v>0</v>
          </cell>
          <cell r="DI1188">
            <v>0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</row>
        <row r="1189"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0</v>
          </cell>
          <cell r="DH1189">
            <v>0</v>
          </cell>
          <cell r="DI1189">
            <v>0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</row>
        <row r="1190">
          <cell r="F1190">
            <v>0</v>
          </cell>
          <cell r="G1190">
            <v>0</v>
          </cell>
          <cell r="H1190">
            <v>0</v>
          </cell>
          <cell r="I1190">
            <v>0.02</v>
          </cell>
          <cell r="J1190">
            <v>0.12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-2.23</v>
          </cell>
          <cell r="S1190">
            <v>0</v>
          </cell>
          <cell r="T1190">
            <v>-0.59</v>
          </cell>
          <cell r="U1190">
            <v>0</v>
          </cell>
          <cell r="V1190">
            <v>-0.85</v>
          </cell>
          <cell r="W1190">
            <v>-0.69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-0.1</v>
          </cell>
          <cell r="AC1190">
            <v>0</v>
          </cell>
          <cell r="AD1190">
            <v>0</v>
          </cell>
          <cell r="AE1190">
            <v>-6.12</v>
          </cell>
          <cell r="AF1190">
            <v>0</v>
          </cell>
          <cell r="AG1190">
            <v>-0.87</v>
          </cell>
          <cell r="AH1190">
            <v>-2.2000000000000002</v>
          </cell>
          <cell r="AI1190">
            <v>-1.88</v>
          </cell>
          <cell r="AJ1190">
            <v>-0.82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-0.35</v>
          </cell>
          <cell r="AP1190">
            <v>0</v>
          </cell>
          <cell r="AQ1190">
            <v>0</v>
          </cell>
          <cell r="AR1190">
            <v>-4.1100000000000003</v>
          </cell>
          <cell r="AS1190">
            <v>0</v>
          </cell>
          <cell r="AT1190">
            <v>-0.24</v>
          </cell>
          <cell r="AU1190">
            <v>-0.16</v>
          </cell>
          <cell r="AV1190">
            <v>-0.98</v>
          </cell>
          <cell r="AW1190">
            <v>-2.67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-0.06</v>
          </cell>
          <cell r="BE1190">
            <v>-7.5</v>
          </cell>
          <cell r="BF1190">
            <v>0</v>
          </cell>
          <cell r="BG1190">
            <v>-0.1</v>
          </cell>
          <cell r="BH1190">
            <v>-0.14000000000000001</v>
          </cell>
          <cell r="BI1190">
            <v>-1.81</v>
          </cell>
          <cell r="BJ1190">
            <v>-3.5</v>
          </cell>
          <cell r="BK1190">
            <v>-0.17</v>
          </cell>
          <cell r="BL1190">
            <v>0</v>
          </cell>
          <cell r="BM1190">
            <v>0</v>
          </cell>
          <cell r="BN1190">
            <v>-0.97</v>
          </cell>
          <cell r="BO1190">
            <v>-0.19</v>
          </cell>
          <cell r="BP1190">
            <v>0</v>
          </cell>
          <cell r="BQ1190">
            <v>-0.62</v>
          </cell>
          <cell r="BR1190">
            <v>-7.17</v>
          </cell>
          <cell r="BS1190">
            <v>0</v>
          </cell>
          <cell r="BT1190">
            <v>-0.06</v>
          </cell>
          <cell r="BU1190">
            <v>-0.22</v>
          </cell>
          <cell r="BV1190">
            <v>-2.36</v>
          </cell>
          <cell r="BW1190">
            <v>-2.2000000000000002</v>
          </cell>
          <cell r="BX1190">
            <v>0</v>
          </cell>
          <cell r="BY1190">
            <v>0</v>
          </cell>
          <cell r="BZ1190">
            <v>0</v>
          </cell>
          <cell r="CA1190">
            <v>-0.78</v>
          </cell>
          <cell r="CB1190">
            <v>-0.69</v>
          </cell>
          <cell r="CC1190">
            <v>-0.1</v>
          </cell>
          <cell r="CD1190">
            <v>-0.75</v>
          </cell>
          <cell r="CE1190">
            <v>-11.06</v>
          </cell>
          <cell r="CF1190">
            <v>0</v>
          </cell>
          <cell r="CG1190">
            <v>-0.21</v>
          </cell>
          <cell r="CH1190">
            <v>-2.25</v>
          </cell>
          <cell r="CI1190">
            <v>-1.55</v>
          </cell>
          <cell r="CJ1190">
            <v>-6.96</v>
          </cell>
          <cell r="CK1190">
            <v>0</v>
          </cell>
          <cell r="CL1190">
            <v>0</v>
          </cell>
          <cell r="CM1190">
            <v>0</v>
          </cell>
          <cell r="CN1190">
            <v>-0.09</v>
          </cell>
          <cell r="CO1190">
            <v>0</v>
          </cell>
          <cell r="CP1190">
            <v>0</v>
          </cell>
          <cell r="CQ1190">
            <v>0</v>
          </cell>
          <cell r="CR1190">
            <v>-12.87</v>
          </cell>
          <cell r="CS1190">
            <v>0</v>
          </cell>
          <cell r="CT1190">
            <v>0</v>
          </cell>
          <cell r="CU1190">
            <v>-1.99</v>
          </cell>
          <cell r="CV1190">
            <v>-5.34</v>
          </cell>
          <cell r="CW1190">
            <v>-5.41</v>
          </cell>
          <cell r="CX1190">
            <v>0</v>
          </cell>
          <cell r="CY1190">
            <v>0.02</v>
          </cell>
          <cell r="CZ1190">
            <v>0</v>
          </cell>
          <cell r="DA1190">
            <v>-0.14000000000000001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</row>
        <row r="1191"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</row>
        <row r="1192"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</row>
        <row r="1193"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</row>
        <row r="1194"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</row>
        <row r="1195"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</row>
        <row r="1197">
          <cell r="F1197">
            <v>60.04</v>
          </cell>
          <cell r="G1197">
            <v>50.21</v>
          </cell>
          <cell r="H1197">
            <v>63.61</v>
          </cell>
          <cell r="I1197">
            <v>52.17</v>
          </cell>
          <cell r="J1197">
            <v>52.05</v>
          </cell>
          <cell r="K1197">
            <v>64.59</v>
          </cell>
          <cell r="L1197">
            <v>74.22</v>
          </cell>
          <cell r="M1197">
            <v>77.31</v>
          </cell>
          <cell r="N1197">
            <v>76.56</v>
          </cell>
          <cell r="O1197">
            <v>73.540000000000006</v>
          </cell>
          <cell r="P1197">
            <v>73.23</v>
          </cell>
          <cell r="Q1197">
            <v>72.16</v>
          </cell>
          <cell r="R1197">
            <v>-161.91999999999999</v>
          </cell>
          <cell r="S1197">
            <v>-10.91</v>
          </cell>
          <cell r="T1197">
            <v>-30.62</v>
          </cell>
          <cell r="U1197">
            <v>-40.03</v>
          </cell>
          <cell r="V1197">
            <v>-39.840000000000003</v>
          </cell>
          <cell r="W1197">
            <v>-24.95</v>
          </cell>
          <cell r="X1197">
            <v>-12.8</v>
          </cell>
          <cell r="Y1197">
            <v>13.83</v>
          </cell>
          <cell r="Z1197">
            <v>16.82</v>
          </cell>
          <cell r="AA1197">
            <v>3.15</v>
          </cell>
          <cell r="AB1197">
            <v>-3.4</v>
          </cell>
          <cell r="AC1197">
            <v>-15.06</v>
          </cell>
          <cell r="AD1197">
            <v>-18.11</v>
          </cell>
          <cell r="AE1197">
            <v>-161.69999999999999</v>
          </cell>
          <cell r="AF1197">
            <v>-10.91</v>
          </cell>
          <cell r="AG1197">
            <v>-31.07</v>
          </cell>
          <cell r="AH1197">
            <v>-37.86</v>
          </cell>
          <cell r="AI1197">
            <v>-39.590000000000003</v>
          </cell>
          <cell r="AJ1197">
            <v>-25.13</v>
          </cell>
          <cell r="AK1197">
            <v>-12.91</v>
          </cell>
          <cell r="AL1197">
            <v>13.88</v>
          </cell>
          <cell r="AM1197">
            <v>16.52</v>
          </cell>
          <cell r="AN1197">
            <v>3.15</v>
          </cell>
          <cell r="AO1197">
            <v>-3.4</v>
          </cell>
          <cell r="AP1197">
            <v>-15.07</v>
          </cell>
          <cell r="AQ1197">
            <v>-19.3</v>
          </cell>
          <cell r="AR1197">
            <v>-160.97</v>
          </cell>
          <cell r="AS1197">
            <v>-10.91</v>
          </cell>
          <cell r="AT1197">
            <v>-31.16</v>
          </cell>
          <cell r="AU1197">
            <v>-40.96</v>
          </cell>
          <cell r="AV1197">
            <v>-41.25</v>
          </cell>
          <cell r="AW1197">
            <v>-22.14</v>
          </cell>
          <cell r="AX1197">
            <v>-12.37</v>
          </cell>
          <cell r="AY1197">
            <v>13.62</v>
          </cell>
          <cell r="AZ1197">
            <v>17.63</v>
          </cell>
          <cell r="BA1197">
            <v>3.15</v>
          </cell>
          <cell r="BB1197">
            <v>-3.4</v>
          </cell>
          <cell r="BC1197">
            <v>-15.06</v>
          </cell>
          <cell r="BD1197">
            <v>-18.11</v>
          </cell>
          <cell r="BE1197">
            <v>-139.99</v>
          </cell>
          <cell r="BF1197">
            <v>-10.92</v>
          </cell>
          <cell r="BG1197">
            <v>-30.86</v>
          </cell>
          <cell r="BH1197">
            <v>-39.79</v>
          </cell>
          <cell r="BI1197">
            <v>-29.89</v>
          </cell>
          <cell r="BJ1197">
            <v>-14.06</v>
          </cell>
          <cell r="BK1197">
            <v>-12.49</v>
          </cell>
          <cell r="BL1197">
            <v>13.62</v>
          </cell>
          <cell r="BM1197">
            <v>17.57</v>
          </cell>
          <cell r="BN1197">
            <v>3.37</v>
          </cell>
          <cell r="BO1197">
            <v>-3.4</v>
          </cell>
          <cell r="BP1197">
            <v>-15.07</v>
          </cell>
          <cell r="BQ1197">
            <v>-18.059999999999999</v>
          </cell>
          <cell r="BR1197">
            <v>-143.88999999999999</v>
          </cell>
          <cell r="BS1197">
            <v>-10.92</v>
          </cell>
          <cell r="BT1197">
            <v>-31.07</v>
          </cell>
          <cell r="BU1197">
            <v>-37.21</v>
          </cell>
          <cell r="BV1197">
            <v>-30.04</v>
          </cell>
          <cell r="BW1197">
            <v>-22.57</v>
          </cell>
          <cell r="BX1197">
            <v>-11.24</v>
          </cell>
          <cell r="BY1197">
            <v>14.51</v>
          </cell>
          <cell r="BZ1197">
            <v>17.95</v>
          </cell>
          <cell r="CA1197">
            <v>3.29</v>
          </cell>
          <cell r="CB1197">
            <v>-3.4</v>
          </cell>
          <cell r="CC1197">
            <v>-15.07</v>
          </cell>
          <cell r="CD1197">
            <v>-18.11</v>
          </cell>
          <cell r="CE1197">
            <v>-128.88</v>
          </cell>
          <cell r="CF1197">
            <v>-7.93</v>
          </cell>
          <cell r="CG1197">
            <v>-24.7</v>
          </cell>
          <cell r="CH1197">
            <v>-39.44</v>
          </cell>
          <cell r="CI1197">
            <v>-36.869999999999997</v>
          </cell>
          <cell r="CJ1197">
            <v>-15.46</v>
          </cell>
          <cell r="CK1197">
            <v>-9.5500000000000007</v>
          </cell>
          <cell r="CL1197">
            <v>15.53</v>
          </cell>
          <cell r="CM1197">
            <v>18.72</v>
          </cell>
          <cell r="CN1197">
            <v>3.16</v>
          </cell>
          <cell r="CO1197">
            <v>-3.4</v>
          </cell>
          <cell r="CP1197">
            <v>-15.07</v>
          </cell>
          <cell r="CQ1197">
            <v>-13.88</v>
          </cell>
          <cell r="CR1197">
            <v>-130.71</v>
          </cell>
          <cell r="CS1197">
            <v>-7.71</v>
          </cell>
          <cell r="CT1197">
            <v>-24.59</v>
          </cell>
          <cell r="CU1197">
            <v>-39.25</v>
          </cell>
          <cell r="CV1197">
            <v>-35.299999999999997</v>
          </cell>
          <cell r="CW1197">
            <v>-19.079999999999998</v>
          </cell>
          <cell r="CX1197">
            <v>-10.63</v>
          </cell>
          <cell r="CY1197">
            <v>16.09</v>
          </cell>
          <cell r="CZ1197">
            <v>17.600000000000001</v>
          </cell>
          <cell r="DA1197">
            <v>3.16</v>
          </cell>
          <cell r="DB1197">
            <v>-3.4</v>
          </cell>
          <cell r="DC1197">
            <v>-15.07</v>
          </cell>
          <cell r="DD1197">
            <v>-12.54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</row>
        <row r="1199"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</row>
        <row r="1200"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</row>
        <row r="1201"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</sheetNames>
    <sheetDataSet>
      <sheetData sheetId="0" refreshError="1"/>
      <sheetData sheetId="1" refreshError="1"/>
      <sheetData sheetId="2">
        <row r="3">
          <cell r="B3" t="str">
            <v>Table 1</v>
          </cell>
        </row>
        <row r="8">
          <cell r="I8">
            <v>0.39100000000000001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  <sheetName val="45 - UT 2016"/>
    </sheetNames>
    <sheetDataSet>
      <sheetData sheetId="0" refreshError="1"/>
      <sheetData sheetId="1" refreshError="1"/>
      <sheetData sheetId="2">
        <row r="8">
          <cell r="I8">
            <v>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M4" t="str">
            <v>Utah 2016.Q4</v>
          </cell>
        </row>
      </sheetData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4"/>
      <sheetName val="Table 5"/>
      <sheetName val="Table 3 WY Wind 2021"/>
      <sheetName val="Table 3 DJ Wind 203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</sheetNames>
    <sheetDataSet>
      <sheetData sheetId="0">
        <row r="17">
          <cell r="I17">
            <v>0</v>
          </cell>
        </row>
      </sheetData>
      <sheetData sheetId="1"/>
      <sheetData sheetId="2" refreshError="1"/>
      <sheetData sheetId="3">
        <row r="6">
          <cell r="M6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Y59"/>
  <sheetViews>
    <sheetView tabSelected="1" view="pageBreakPreview" topLeftCell="A2" zoomScale="80" zoomScaleNormal="80" zoomScaleSheetLayoutView="80" workbookViewId="0">
      <selection activeCell="K26" sqref="K26"/>
    </sheetView>
  </sheetViews>
  <sheetFormatPr defaultRowHeight="12.75"/>
  <cols>
    <col min="1" max="1" width="12.5" style="3" customWidth="1"/>
    <col min="2" max="2" width="10.83203125" style="3" customWidth="1"/>
    <col min="3" max="3" width="14.1640625" style="3" customWidth="1"/>
    <col min="4" max="4" width="6.5" style="3" customWidth="1"/>
    <col min="5" max="5" width="18.83203125" style="3" customWidth="1"/>
    <col min="6" max="6" width="3.5" style="3" bestFit="1" customWidth="1"/>
    <col min="7" max="7" width="28.83203125" style="3" customWidth="1"/>
    <col min="8" max="8" width="3.83203125" style="3" customWidth="1"/>
    <col min="9" max="9" width="9.6640625" style="3" customWidth="1"/>
    <col min="10" max="10" width="4.83203125" customWidth="1"/>
    <col min="11" max="11" width="16.6640625" customWidth="1"/>
    <col min="12" max="12" width="19.1640625" customWidth="1"/>
    <col min="16" max="16" width="17.6640625" customWidth="1"/>
    <col min="17" max="17" width="12.83203125" customWidth="1"/>
    <col min="18" max="18" width="12.5" customWidth="1"/>
    <col min="22" max="22" width="13.1640625" customWidth="1"/>
    <col min="26" max="26" width="10.83203125" customWidth="1"/>
    <col min="27" max="27" width="10.1640625" customWidth="1"/>
    <col min="28" max="28" width="11.1640625" customWidth="1"/>
    <col min="29" max="31" width="10.83203125" customWidth="1"/>
    <col min="32" max="32" width="12.5" customWidth="1"/>
    <col min="33" max="33" width="10.83203125" customWidth="1"/>
    <col min="34" max="34" width="14" customWidth="1"/>
    <col min="35" max="35" width="12.5" customWidth="1"/>
    <col min="37" max="37" width="10" customWidth="1"/>
    <col min="38" max="38" width="12.5" customWidth="1"/>
    <col min="47" max="52" width="10.83203125" customWidth="1"/>
    <col min="53" max="53" width="9.83203125" customWidth="1"/>
    <col min="54" max="54" width="10.83203125" customWidth="1"/>
    <col min="55" max="55" width="11.1640625" customWidth="1"/>
    <col min="56" max="56" width="12.83203125" customWidth="1"/>
    <col min="57" max="57" width="5.83203125" customWidth="1"/>
    <col min="58" max="59" width="16.1640625" customWidth="1"/>
    <col min="60" max="60" width="12.5" customWidth="1"/>
    <col min="61" max="62" width="11.83203125" customWidth="1"/>
    <col min="63" max="63" width="11.6640625" customWidth="1"/>
    <col min="64" max="64" width="9.6640625" customWidth="1"/>
    <col min="68" max="68" width="12.5" customWidth="1"/>
    <col min="69" max="69" width="10.5" customWidth="1"/>
    <col min="70" max="70" width="11.83203125" customWidth="1"/>
    <col min="71" max="72" width="12.83203125" customWidth="1"/>
    <col min="73" max="73" width="11.83203125" customWidth="1"/>
    <col min="74" max="74" width="11.33203125" customWidth="1"/>
    <col min="75" max="75" width="11.6640625" customWidth="1"/>
    <col min="76" max="76" width="13.33203125" customWidth="1"/>
    <col min="77" max="77" width="12.1640625" customWidth="1"/>
    <col min="89" max="89" width="11.5" customWidth="1"/>
    <col min="90" max="90" width="11.33203125" customWidth="1"/>
    <col min="91" max="91" width="11.5" customWidth="1"/>
    <col min="92" max="92" width="10.6640625" customWidth="1"/>
    <col min="93" max="93" width="10.83203125" customWidth="1"/>
    <col min="94" max="94" width="11.5" customWidth="1"/>
    <col min="95" max="95" width="11.83203125" customWidth="1"/>
    <col min="96" max="96" width="11.1640625" customWidth="1"/>
    <col min="97" max="97" width="12" customWidth="1"/>
    <col min="98" max="98" width="12.5" customWidth="1"/>
    <col min="99" max="99" width="11" customWidth="1"/>
    <col min="102" max="102" width="17.33203125" customWidth="1"/>
    <col min="103" max="103" width="16.6640625" customWidth="1"/>
    <col min="104" max="104" width="15" customWidth="1"/>
  </cols>
  <sheetData>
    <row r="1" spans="2:103" customFormat="1" ht="15.75" hidden="1">
      <c r="B1" s="1" t="s">
        <v>37</v>
      </c>
      <c r="C1" s="2"/>
      <c r="D1" s="2"/>
      <c r="E1" s="2"/>
      <c r="F1" s="2"/>
      <c r="G1" s="11"/>
      <c r="H1" s="36"/>
      <c r="I1" s="5"/>
    </row>
    <row r="2" spans="2:103" customFormat="1" ht="5.25" customHeight="1">
      <c r="B2" s="1"/>
      <c r="C2" s="2"/>
      <c r="D2" s="2"/>
      <c r="E2" s="2"/>
      <c r="F2" s="3"/>
      <c r="G2" s="11"/>
      <c r="H2" s="36"/>
      <c r="I2" s="5"/>
    </row>
    <row r="3" spans="2:103" customFormat="1" ht="15.75">
      <c r="B3" s="1" t="s">
        <v>21</v>
      </c>
      <c r="C3" s="2"/>
      <c r="D3" s="2"/>
      <c r="E3" s="2"/>
      <c r="F3" s="2"/>
      <c r="G3" s="11"/>
      <c r="H3" s="36"/>
      <c r="I3" s="3"/>
      <c r="K3">
        <f>MATCH('Table 5'!K5,'Table 5'!$B$12:$B$264,FALSE)+ROW('Table 5'!B11)</f>
        <v>13</v>
      </c>
      <c r="CX3" s="215">
        <v>0</v>
      </c>
      <c r="CY3" t="s">
        <v>110</v>
      </c>
    </row>
    <row r="4" spans="2:103" customFormat="1" ht="15.75">
      <c r="B4" s="4" t="s">
        <v>18</v>
      </c>
      <c r="C4" s="4"/>
      <c r="D4" s="4"/>
      <c r="E4" s="4"/>
      <c r="F4" s="4"/>
      <c r="G4" s="1"/>
      <c r="H4" s="36"/>
      <c r="I4" s="3"/>
      <c r="K4">
        <v>252</v>
      </c>
      <c r="P4" s="182" t="s">
        <v>61</v>
      </c>
      <c r="Q4" s="182"/>
      <c r="CX4">
        <v>750</v>
      </c>
      <c r="CY4" t="s">
        <v>111</v>
      </c>
    </row>
    <row r="5" spans="2:103" customFormat="1" ht="15.75">
      <c r="B5" s="4" t="str">
        <f ca="1">'Table 5'!M4&amp; " - "&amp;TEXT(Study_MW,"#.0")&amp;" MW and "&amp;TEXT(Study_CF,"#.0%")&amp;" CF"</f>
        <v>QF - Sch37 - UT - Wind - 10.0 MW and 31.0% CF</v>
      </c>
      <c r="C5" s="4"/>
      <c r="D5" s="4"/>
      <c r="E5" s="4"/>
      <c r="F5" s="4"/>
      <c r="G5" s="1"/>
      <c r="H5" s="36"/>
      <c r="I5" s="5"/>
      <c r="P5" s="183">
        <v>0.158</v>
      </c>
      <c r="Q5" s="183">
        <v>0.158</v>
      </c>
      <c r="R5" s="183">
        <v>0.158</v>
      </c>
      <c r="S5" s="183">
        <v>0.158</v>
      </c>
      <c r="T5" s="183">
        <v>0.158</v>
      </c>
      <c r="U5" s="183">
        <v>0.11776428835036618</v>
      </c>
      <c r="V5" s="183">
        <v>0.11776428835036618</v>
      </c>
      <c r="W5" s="183">
        <v>0.11776428835036618</v>
      </c>
      <c r="X5" s="183">
        <v>0.158</v>
      </c>
      <c r="Y5" s="183">
        <v>0.158</v>
      </c>
      <c r="Z5" s="183">
        <v>0.53861399146353772</v>
      </c>
      <c r="AA5" s="183">
        <v>0.53861399146353772</v>
      </c>
      <c r="AB5" s="183">
        <v>0.53861399146353772</v>
      </c>
      <c r="AC5" s="183">
        <v>0.59672377662708742</v>
      </c>
      <c r="AD5" s="183">
        <v>0.59672377662708742</v>
      </c>
      <c r="AE5" s="183">
        <v>0.37912293315598289</v>
      </c>
      <c r="AF5" s="183">
        <v>0.64803174039612643</v>
      </c>
      <c r="AG5" s="183">
        <v>0.64803174039612643</v>
      </c>
      <c r="AH5" s="183">
        <v>0.64803174039612643</v>
      </c>
      <c r="AI5" s="183">
        <v>0.64803174039612643</v>
      </c>
      <c r="AJ5" s="183"/>
      <c r="CX5" s="193">
        <f>$CX$3*$CX$4</f>
        <v>0</v>
      </c>
      <c r="CY5" t="s">
        <v>106</v>
      </c>
    </row>
    <row r="6" spans="2:103" customFormat="1" ht="14.25" hidden="1">
      <c r="B6" s="20"/>
      <c r="C6" s="4"/>
      <c r="D6" s="4"/>
      <c r="E6" s="4"/>
      <c r="F6" s="4"/>
      <c r="G6" s="11"/>
      <c r="H6" s="36"/>
      <c r="I6" s="5"/>
    </row>
    <row r="7" spans="2:103" customFormat="1">
      <c r="B7" s="3"/>
      <c r="C7" s="7"/>
      <c r="D7" s="7"/>
      <c r="E7" s="3"/>
      <c r="F7" s="3"/>
      <c r="G7" s="3"/>
      <c r="H7" s="36"/>
      <c r="I7" s="49"/>
    </row>
    <row r="8" spans="2:103" s="240" customFormat="1" ht="40.5" customHeight="1">
      <c r="B8" s="228"/>
      <c r="C8" s="228"/>
      <c r="D8" s="228"/>
      <c r="E8" s="230"/>
      <c r="F8" s="231"/>
      <c r="G8" s="229" t="s">
        <v>14</v>
      </c>
      <c r="H8" s="233"/>
      <c r="I8" s="243"/>
      <c r="K8" s="244" t="s">
        <v>61</v>
      </c>
      <c r="L8" s="244"/>
      <c r="P8" s="245" t="s">
        <v>92</v>
      </c>
      <c r="Q8" s="245"/>
      <c r="S8" s="247" t="s">
        <v>163</v>
      </c>
      <c r="T8" s="247" t="s">
        <v>164</v>
      </c>
      <c r="X8" s="247" t="s">
        <v>161</v>
      </c>
      <c r="Y8" s="247" t="s">
        <v>162</v>
      </c>
      <c r="Z8" s="240" t="s">
        <v>154</v>
      </c>
      <c r="AA8" s="240" t="s">
        <v>145</v>
      </c>
      <c r="AB8" s="240" t="s">
        <v>146</v>
      </c>
      <c r="AC8" s="240" t="s">
        <v>147</v>
      </c>
      <c r="AD8" s="240" t="s">
        <v>148</v>
      </c>
      <c r="AE8" s="240" t="s">
        <v>149</v>
      </c>
      <c r="AF8" s="240" t="s">
        <v>157</v>
      </c>
      <c r="AG8" s="240" t="s">
        <v>151</v>
      </c>
      <c r="AH8" s="240" t="s">
        <v>152</v>
      </c>
      <c r="AI8" s="240" t="s">
        <v>153</v>
      </c>
      <c r="AK8" s="245" t="s">
        <v>93</v>
      </c>
      <c r="AL8" s="245"/>
      <c r="AN8" s="247" t="s">
        <v>163</v>
      </c>
      <c r="AO8" s="247" t="s">
        <v>164</v>
      </c>
      <c r="AS8" s="247" t="s">
        <v>161</v>
      </c>
      <c r="AT8" s="247" t="s">
        <v>162</v>
      </c>
      <c r="AU8" s="240" t="str">
        <f t="shared" ref="AU8:BD9" si="0">Z8</f>
        <v>IRP17 Yakima Solar2030</v>
      </c>
      <c r="AV8" s="240" t="str">
        <f t="shared" si="0"/>
        <v>IRP17 Yakima Solar2032</v>
      </c>
      <c r="AW8" s="240" t="str">
        <f t="shared" si="0"/>
        <v>IRP17 Yakima Solar2033</v>
      </c>
      <c r="AX8" s="240" t="str">
        <f t="shared" si="0"/>
        <v>IRP17 Utah South Solar T2033</v>
      </c>
      <c r="AY8" s="240" t="str">
        <f t="shared" si="0"/>
        <v>IRP17 Utah South Solar T2035</v>
      </c>
      <c r="AZ8" s="240" t="str">
        <f t="shared" si="0"/>
        <v>IRP17 Utah South Solar F2035</v>
      </c>
      <c r="BA8" s="240" t="str">
        <f t="shared" si="0"/>
        <v>IRP17 SOregonCal Solar2030</v>
      </c>
      <c r="BB8" s="240" t="str">
        <f t="shared" si="0"/>
        <v>IRP17 SOregonCal Solar2031</v>
      </c>
      <c r="BC8" s="240" t="str">
        <f t="shared" si="0"/>
        <v>IRP17 SOregonCal Solar2032</v>
      </c>
      <c r="BD8" s="240" t="str">
        <f t="shared" si="0"/>
        <v>IRP17 SOregonCal Solar2033</v>
      </c>
      <c r="BF8" s="245" t="s">
        <v>94</v>
      </c>
      <c r="BG8" s="245"/>
      <c r="BJ8" s="247"/>
      <c r="BO8" s="247"/>
      <c r="CA8" s="245" t="s">
        <v>95</v>
      </c>
      <c r="CB8" s="245"/>
      <c r="CE8" s="249"/>
      <c r="CJ8" s="249"/>
      <c r="CX8" s="208" t="s">
        <v>94</v>
      </c>
      <c r="CY8" s="209" t="s">
        <v>95</v>
      </c>
    </row>
    <row r="9" spans="2:103" s="219" customFormat="1" ht="34.5" customHeight="1">
      <c r="B9" s="228"/>
      <c r="C9" s="229" t="s">
        <v>6</v>
      </c>
      <c r="D9" s="229"/>
      <c r="E9" s="230" t="s">
        <v>19</v>
      </c>
      <c r="F9" s="231"/>
      <c r="G9" s="232">
        <f ca="1">Study_CF</f>
        <v>0.31004977168949777</v>
      </c>
      <c r="H9" s="233"/>
      <c r="I9" s="234"/>
      <c r="K9" s="235" t="s">
        <v>62</v>
      </c>
      <c r="L9" s="235" t="s">
        <v>54</v>
      </c>
      <c r="M9" s="236" t="s">
        <v>96</v>
      </c>
      <c r="P9" s="219" t="s">
        <v>91</v>
      </c>
      <c r="Q9" s="219" t="s">
        <v>135</v>
      </c>
      <c r="R9" s="219" t="s">
        <v>87</v>
      </c>
      <c r="S9" s="219" t="s">
        <v>88</v>
      </c>
      <c r="T9" s="247" t="s">
        <v>88</v>
      </c>
      <c r="U9" s="219" t="s">
        <v>138</v>
      </c>
      <c r="V9" s="219" t="s">
        <v>139</v>
      </c>
      <c r="W9" s="219" t="s">
        <v>140</v>
      </c>
      <c r="X9" s="219" t="s">
        <v>137</v>
      </c>
      <c r="Y9" s="247" t="s">
        <v>137</v>
      </c>
      <c r="Z9" s="219" t="s">
        <v>90</v>
      </c>
      <c r="AA9" s="240" t="s">
        <v>90</v>
      </c>
      <c r="AB9" s="240" t="s">
        <v>90</v>
      </c>
      <c r="AC9" s="219" t="s">
        <v>142</v>
      </c>
      <c r="AD9" s="240" t="s">
        <v>142</v>
      </c>
      <c r="AE9" s="240" t="s">
        <v>156</v>
      </c>
      <c r="AF9" s="240" t="s">
        <v>136</v>
      </c>
      <c r="AG9" s="240" t="s">
        <v>136</v>
      </c>
      <c r="AH9" s="240" t="s">
        <v>136</v>
      </c>
      <c r="AI9" s="219" t="s">
        <v>136</v>
      </c>
      <c r="AJ9" s="238"/>
      <c r="AK9" s="219" t="str">
        <f t="shared" ref="AK9:AT9" si="1">P9</f>
        <v>IRP17 Aeolus Wind</v>
      </c>
      <c r="AL9" s="219" t="str">
        <f t="shared" si="1"/>
        <v>IRP17 WYAE WindCDR2021</v>
      </c>
      <c r="AM9" s="219" t="str">
        <f t="shared" si="1"/>
        <v>IRP17 Dave Johnston Wind</v>
      </c>
      <c r="AN9" s="219" t="str">
        <f t="shared" si="1"/>
        <v>IRP17 Goshen Wind 2</v>
      </c>
      <c r="AO9" s="247" t="str">
        <f t="shared" si="1"/>
        <v>IRP17 Goshen Wind 2</v>
      </c>
      <c r="AP9" s="219" t="str">
        <f t="shared" si="1"/>
        <v>IRP17 WallaW Wind</v>
      </c>
      <c r="AQ9" s="219" t="str">
        <f t="shared" si="1"/>
        <v>IRP17 Yakima Wind</v>
      </c>
      <c r="AR9" s="219" t="str">
        <f t="shared" si="1"/>
        <v>IRP17 S Oregon Wind</v>
      </c>
      <c r="AS9" s="219" t="str">
        <f t="shared" si="1"/>
        <v>IRP17 UT Wind</v>
      </c>
      <c r="AT9" s="247" t="str">
        <f t="shared" si="1"/>
        <v>IRP17 UT Wind</v>
      </c>
      <c r="AU9" s="219" t="str">
        <f t="shared" si="0"/>
        <v>IRP17 Yakima Solar</v>
      </c>
      <c r="AV9" s="240" t="str">
        <f t="shared" si="0"/>
        <v>IRP17 Yakima Solar</v>
      </c>
      <c r="AW9" s="240" t="str">
        <f t="shared" si="0"/>
        <v>IRP17 Yakima Solar</v>
      </c>
      <c r="AX9" s="240" t="str">
        <f t="shared" si="0"/>
        <v>IRP17 Utah South Solar T</v>
      </c>
      <c r="AY9" s="240" t="str">
        <f t="shared" si="0"/>
        <v>IRP17 Utah South Solar T</v>
      </c>
      <c r="AZ9" s="240" t="str">
        <f t="shared" si="0"/>
        <v>IRP17 Utah South Solar F</v>
      </c>
      <c r="BA9" s="240" t="str">
        <f t="shared" si="0"/>
        <v>IRP17 SOregonCal Solar</v>
      </c>
      <c r="BB9" s="240" t="str">
        <f t="shared" si="0"/>
        <v>IRP17 SOregonCal Solar</v>
      </c>
      <c r="BC9" s="240" t="str">
        <f t="shared" si="0"/>
        <v>IRP17 SOregonCal Solar</v>
      </c>
      <c r="BD9" s="240" t="str">
        <f t="shared" si="0"/>
        <v>IRP17 SOregonCal Solar</v>
      </c>
      <c r="BF9" s="219" t="str">
        <f>P9</f>
        <v>IRP17 Aeolus Wind</v>
      </c>
      <c r="BG9" s="219" t="str">
        <f>Q9</f>
        <v>IRP17 WYAE WindCDR2021</v>
      </c>
      <c r="BH9" s="219" t="str">
        <f>R9</f>
        <v>IRP17 Dave Johnston Wind</v>
      </c>
      <c r="BI9" s="248" t="str">
        <f>S8</f>
        <v>IRP17 Goshen Wind 2 2030</v>
      </c>
      <c r="BJ9" s="248" t="str">
        <f>T8</f>
        <v>IRP17 Goshen Wind 2 2033</v>
      </c>
      <c r="BK9" s="219" t="str">
        <f>U9</f>
        <v>IRP17 WallaW Wind</v>
      </c>
      <c r="BL9" s="219" t="str">
        <f>V9</f>
        <v>IRP17 Yakima Wind</v>
      </c>
      <c r="BM9" s="219" t="str">
        <f>W9</f>
        <v>IRP17 S Oregon Wind</v>
      </c>
      <c r="BN9" s="248" t="str">
        <f>X8</f>
        <v>IRP17 UT Wind 2030</v>
      </c>
      <c r="BO9" s="248" t="str">
        <f>Y8</f>
        <v>IRP17 UT Wind 2036</v>
      </c>
      <c r="BP9" s="242" t="s">
        <v>144</v>
      </c>
      <c r="BQ9" s="242" t="s">
        <v>145</v>
      </c>
      <c r="BR9" s="242" t="s">
        <v>146</v>
      </c>
      <c r="BS9" s="242" t="s">
        <v>147</v>
      </c>
      <c r="BT9" s="242" t="s">
        <v>148</v>
      </c>
      <c r="BU9" s="242" t="s">
        <v>149</v>
      </c>
      <c r="BV9" s="242" t="s">
        <v>150</v>
      </c>
      <c r="BW9" s="242" t="s">
        <v>151</v>
      </c>
      <c r="BX9" s="242" t="s">
        <v>152</v>
      </c>
      <c r="BY9" s="242" t="s">
        <v>153</v>
      </c>
      <c r="CA9" s="219" t="str">
        <f t="shared" ref="CA9:CT9" si="2">BF9</f>
        <v>IRP17 Aeolus Wind</v>
      </c>
      <c r="CB9" s="240" t="str">
        <f t="shared" si="2"/>
        <v>IRP17 WYAE WindCDR2021</v>
      </c>
      <c r="CC9" s="240" t="str">
        <f t="shared" si="2"/>
        <v>IRP17 Dave Johnston Wind</v>
      </c>
      <c r="CD9" s="240" t="str">
        <f t="shared" si="2"/>
        <v>IRP17 Goshen Wind 2 2030</v>
      </c>
      <c r="CE9" s="248" t="str">
        <f t="shared" si="2"/>
        <v>IRP17 Goshen Wind 2 2033</v>
      </c>
      <c r="CF9" s="240" t="str">
        <f t="shared" si="2"/>
        <v>IRP17 WallaW Wind</v>
      </c>
      <c r="CG9" s="240" t="str">
        <f t="shared" si="2"/>
        <v>IRP17 Yakima Wind</v>
      </c>
      <c r="CH9" s="240" t="str">
        <f t="shared" si="2"/>
        <v>IRP17 S Oregon Wind</v>
      </c>
      <c r="CI9" s="240" t="str">
        <f t="shared" si="2"/>
        <v>IRP17 UT Wind 2030</v>
      </c>
      <c r="CJ9" s="248" t="str">
        <f t="shared" si="2"/>
        <v>IRP17 UT Wind 2036</v>
      </c>
      <c r="CK9" s="240" t="str">
        <f t="shared" si="2"/>
        <v xml:space="preserve">IRP17 Yakima Solar2030 </v>
      </c>
      <c r="CL9" s="240" t="str">
        <f t="shared" si="2"/>
        <v>IRP17 Yakima Solar2032</v>
      </c>
      <c r="CM9" s="240" t="str">
        <f t="shared" si="2"/>
        <v>IRP17 Yakima Solar2033</v>
      </c>
      <c r="CN9" s="240" t="str">
        <f t="shared" si="2"/>
        <v>IRP17 Utah South Solar T2033</v>
      </c>
      <c r="CO9" s="240" t="str">
        <f t="shared" si="2"/>
        <v>IRP17 Utah South Solar T2035</v>
      </c>
      <c r="CP9" s="240" t="str">
        <f t="shared" si="2"/>
        <v>IRP17 Utah South Solar F2035</v>
      </c>
      <c r="CQ9" s="240" t="str">
        <f t="shared" si="2"/>
        <v>IRP17 SOregonCal Solar2030'</v>
      </c>
      <c r="CR9" s="240" t="str">
        <f t="shared" si="2"/>
        <v>IRP17 SOregonCal Solar2031</v>
      </c>
      <c r="CS9" s="240" t="str">
        <f t="shared" si="2"/>
        <v>IRP17 SOregonCal Solar2032</v>
      </c>
      <c r="CT9" s="240" t="str">
        <f t="shared" si="2"/>
        <v>IRP17 SOregonCal Solar2033</v>
      </c>
      <c r="CU9" s="219" t="s">
        <v>97</v>
      </c>
      <c r="CX9" s="219" t="s">
        <v>107</v>
      </c>
      <c r="CY9" s="219" t="s">
        <v>107</v>
      </c>
    </row>
    <row r="10" spans="2:103" customFormat="1">
      <c r="B10" s="6" t="s">
        <v>0</v>
      </c>
      <c r="C10" s="6" t="str">
        <f>"Price"&amp;IF(I8&lt;&gt;1," ","")</f>
        <v xml:space="preserve">Price </v>
      </c>
      <c r="D10" s="6"/>
      <c r="E10" s="12" t="s">
        <v>20</v>
      </c>
      <c r="F10" s="39"/>
      <c r="G10" s="12" t="s">
        <v>15</v>
      </c>
      <c r="H10" s="36"/>
      <c r="I10" s="89"/>
      <c r="K10" s="112"/>
      <c r="L10" s="112"/>
      <c r="M10" s="184"/>
    </row>
    <row r="11" spans="2:103" customFormat="1" ht="13.5">
      <c r="B11" s="6"/>
      <c r="C11" s="6" t="s">
        <v>17</v>
      </c>
      <c r="D11" s="6"/>
      <c r="E11" s="84" t="s">
        <v>56</v>
      </c>
      <c r="F11" s="39"/>
      <c r="G11" s="12" t="s">
        <v>33</v>
      </c>
      <c r="H11" s="36"/>
      <c r="I11" s="89"/>
      <c r="K11" s="113" t="s">
        <v>63</v>
      </c>
      <c r="L11" s="114">
        <v>0.158</v>
      </c>
      <c r="M11" s="114">
        <v>0.11776428835036618</v>
      </c>
      <c r="P11" t="s">
        <v>34</v>
      </c>
      <c r="R11" t="s">
        <v>34</v>
      </c>
      <c r="S11" t="s">
        <v>34</v>
      </c>
      <c r="T11" t="s">
        <v>34</v>
      </c>
      <c r="U11" t="s">
        <v>34</v>
      </c>
      <c r="V11" t="s">
        <v>34</v>
      </c>
      <c r="W11" t="s">
        <v>34</v>
      </c>
      <c r="X11" t="s">
        <v>34</v>
      </c>
      <c r="Y11" t="s">
        <v>34</v>
      </c>
      <c r="Z11" t="s">
        <v>34</v>
      </c>
      <c r="AA11" t="s">
        <v>34</v>
      </c>
      <c r="AB11" t="s">
        <v>34</v>
      </c>
      <c r="AC11" t="s">
        <v>34</v>
      </c>
      <c r="AD11" t="s">
        <v>34</v>
      </c>
      <c r="AE11" t="s">
        <v>34</v>
      </c>
      <c r="AF11" t="s">
        <v>34</v>
      </c>
      <c r="AG11" t="s">
        <v>34</v>
      </c>
      <c r="AH11" t="s">
        <v>34</v>
      </c>
      <c r="AI11" t="s">
        <v>34</v>
      </c>
      <c r="AK11" t="s">
        <v>34</v>
      </c>
      <c r="AL11" t="s">
        <v>34</v>
      </c>
      <c r="AM11" t="s">
        <v>34</v>
      </c>
      <c r="AN11" t="s">
        <v>34</v>
      </c>
      <c r="AO11" t="s">
        <v>34</v>
      </c>
      <c r="AP11" t="s">
        <v>34</v>
      </c>
      <c r="AQ11" t="s">
        <v>34</v>
      </c>
      <c r="AR11" t="s">
        <v>34</v>
      </c>
      <c r="AS11" t="s">
        <v>34</v>
      </c>
      <c r="AT11" t="s">
        <v>34</v>
      </c>
      <c r="AU11" t="s">
        <v>34</v>
      </c>
      <c r="AV11" t="s">
        <v>34</v>
      </c>
      <c r="AW11" t="s">
        <v>34</v>
      </c>
      <c r="AX11" t="s">
        <v>34</v>
      </c>
      <c r="AY11" t="s">
        <v>34</v>
      </c>
      <c r="AZ11" t="s">
        <v>34</v>
      </c>
      <c r="BA11" t="s">
        <v>34</v>
      </c>
      <c r="BB11" t="s">
        <v>34</v>
      </c>
      <c r="BC11" t="s">
        <v>34</v>
      </c>
      <c r="BD11" t="s">
        <v>34</v>
      </c>
      <c r="BF11" t="s">
        <v>98</v>
      </c>
      <c r="BG11" t="s">
        <v>98</v>
      </c>
      <c r="BH11" t="s">
        <v>98</v>
      </c>
      <c r="BI11" t="s">
        <v>98</v>
      </c>
      <c r="BK11" t="s">
        <v>98</v>
      </c>
      <c r="BL11" t="s">
        <v>98</v>
      </c>
      <c r="BM11" t="s">
        <v>98</v>
      </c>
      <c r="BN11" t="s">
        <v>98</v>
      </c>
      <c r="BP11" t="s">
        <v>98</v>
      </c>
      <c r="BQ11" t="s">
        <v>98</v>
      </c>
      <c r="BR11" t="s">
        <v>98</v>
      </c>
      <c r="BS11" t="s">
        <v>98</v>
      </c>
      <c r="BT11" t="s">
        <v>98</v>
      </c>
      <c r="BU11" t="s">
        <v>98</v>
      </c>
      <c r="BV11" t="s">
        <v>98</v>
      </c>
      <c r="BW11" t="s">
        <v>98</v>
      </c>
      <c r="BX11" t="s">
        <v>98</v>
      </c>
      <c r="BY11" t="s">
        <v>98</v>
      </c>
      <c r="CA11" t="s">
        <v>99</v>
      </c>
      <c r="CB11" t="s">
        <v>99</v>
      </c>
      <c r="CC11" t="s">
        <v>99</v>
      </c>
      <c r="CD11" t="s">
        <v>99</v>
      </c>
      <c r="CE11" t="s">
        <v>99</v>
      </c>
      <c r="CF11" t="s">
        <v>99</v>
      </c>
      <c r="CG11" t="s">
        <v>99</v>
      </c>
      <c r="CH11" t="s">
        <v>99</v>
      </c>
      <c r="CI11" t="s">
        <v>99</v>
      </c>
      <c r="CJ11" t="s">
        <v>99</v>
      </c>
      <c r="CK11" t="s">
        <v>99</v>
      </c>
      <c r="CL11" t="s">
        <v>99</v>
      </c>
      <c r="CM11" t="s">
        <v>99</v>
      </c>
      <c r="CN11" t="s">
        <v>99</v>
      </c>
      <c r="CO11" t="s">
        <v>99</v>
      </c>
      <c r="CP11" t="s">
        <v>99</v>
      </c>
      <c r="CQ11" t="s">
        <v>99</v>
      </c>
      <c r="CR11" t="s">
        <v>99</v>
      </c>
      <c r="CS11" t="s">
        <v>99</v>
      </c>
      <c r="CT11" t="s">
        <v>99</v>
      </c>
      <c r="CU11" t="s">
        <v>99</v>
      </c>
      <c r="CX11" t="s">
        <v>98</v>
      </c>
      <c r="CY11" t="s">
        <v>99</v>
      </c>
    </row>
    <row r="12" spans="2:103" customFormat="1">
      <c r="B12" s="188"/>
      <c r="C12" s="189"/>
      <c r="D12" s="188"/>
      <c r="E12" s="12"/>
      <c r="F12" s="12"/>
      <c r="G12" s="3"/>
      <c r="H12" s="36"/>
      <c r="I12" s="89"/>
      <c r="K12" s="113" t="s">
        <v>35</v>
      </c>
      <c r="L12" s="114">
        <v>0.37912293315598289</v>
      </c>
      <c r="M12" s="114">
        <v>0.53861399146353772</v>
      </c>
    </row>
    <row r="13" spans="2:103" customFormat="1">
      <c r="B13" s="15">
        <f>'Table 5'!J13</f>
        <v>2019</v>
      </c>
      <c r="C13" s="9">
        <f t="shared" ref="C13:C34" si="3">(INDEX($CU:$CU,MATCH(B13,$O:$O,0),1)+INDEX($CY:$CY,MATCH(B13,$O:$O,0),1))*1000/Study_MW</f>
        <v>0</v>
      </c>
      <c r="D13" s="45"/>
      <c r="E13" s="8">
        <f ca="1">SUMIF(INDIRECT("'Table 5'!$J$"&amp;$K$3&amp;":$J$"&amp;$K$4),B13,INDIRECT("'Table 5'!$c$"&amp;$K$3&amp;":$c$"&amp;$K$4))/SUMIF(INDIRECT("'Table 5'!$J$"&amp;$K$3&amp;":$J$"&amp;$K$4),B13,INDIRECT("'Table 5'!$f$"&amp;$K$3&amp;":$f$"&amp;$K$4))</f>
        <v>23.495236181477406</v>
      </c>
      <c r="F13" s="44"/>
      <c r="G13" s="13">
        <f ca="1">SUMIF(INDIRECT("'Table 5'!$J$"&amp;$K$3&amp;":$J$"&amp;$K$4),B13,INDIRECT("'Table 5'!$e$"&amp;$K$3&amp;":$e$"&amp;$K$4))/SUMIF(INDIRECT("'Table 5'!$J$"&amp;$K$3&amp;":$J$"&amp;$K$4),B13,INDIRECT("'Table 5'!$f$"&amp;$K$3&amp;":$f$"&amp;$K$4))</f>
        <v>23.495236181477406</v>
      </c>
      <c r="H13" s="36"/>
      <c r="I13" s="193"/>
      <c r="J13" s="193"/>
      <c r="K13" s="113" t="s">
        <v>64</v>
      </c>
      <c r="L13" s="114">
        <v>0.59672377662708742</v>
      </c>
      <c r="M13" s="114">
        <v>0.64803174039612643</v>
      </c>
      <c r="O13">
        <f t="shared" ref="O13:O32" si="4">B13</f>
        <v>2019</v>
      </c>
      <c r="P13">
        <v>0</v>
      </c>
      <c r="Q13">
        <v>0</v>
      </c>
      <c r="R13">
        <v>0</v>
      </c>
      <c r="S13" s="193">
        <v>0</v>
      </c>
      <c r="T13" s="19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K13">
        <f t="shared" ref="AK13:AK33" si="5">P13/P$5</f>
        <v>0</v>
      </c>
      <c r="AL13">
        <f t="shared" ref="AL13:AL33" si="6">Q13/Q$5</f>
        <v>0</v>
      </c>
      <c r="AM13">
        <f t="shared" ref="AM13:AM33" si="7">R13/R$5</f>
        <v>0</v>
      </c>
      <c r="AN13">
        <f t="shared" ref="AN13:AO33" si="8">S13/S$5</f>
        <v>0</v>
      </c>
      <c r="AO13">
        <f t="shared" si="8"/>
        <v>0</v>
      </c>
      <c r="AP13">
        <f t="shared" ref="AP13:AP33" si="9">U13/U$5</f>
        <v>0</v>
      </c>
      <c r="AQ13">
        <f t="shared" ref="AQ13:AQ33" si="10">V13/V$5</f>
        <v>0</v>
      </c>
      <c r="AR13">
        <f t="shared" ref="AR13:AR33" si="11">W13/W$5</f>
        <v>0</v>
      </c>
      <c r="AS13">
        <f t="shared" ref="AS13:AT33" si="12">X13/X$5</f>
        <v>0</v>
      </c>
      <c r="AT13">
        <f t="shared" si="12"/>
        <v>0</v>
      </c>
      <c r="AU13">
        <f t="shared" ref="AU13:AU33" si="13">Z13/Z$5</f>
        <v>0</v>
      </c>
      <c r="AV13">
        <f t="shared" ref="AV13:AV33" si="14">AA13/AA$5</f>
        <v>0</v>
      </c>
      <c r="AW13">
        <f t="shared" ref="AW13:AW33" si="15">AB13/AB$5</f>
        <v>0</v>
      </c>
      <c r="AX13">
        <f t="shared" ref="AX13:AX33" si="16">AC13/AC$5</f>
        <v>0</v>
      </c>
      <c r="AY13">
        <f t="shared" ref="AY13:AY33" si="17">AD13/AD$5</f>
        <v>0</v>
      </c>
      <c r="AZ13">
        <f t="shared" ref="AZ13:AZ33" si="18">AE13/AE$5</f>
        <v>0</v>
      </c>
      <c r="BA13">
        <f t="shared" ref="BA13:BA33" si="19">AF13/AF$5</f>
        <v>0</v>
      </c>
      <c r="BB13">
        <f t="shared" ref="BB13:BB33" si="20">AG13/AG$5</f>
        <v>0</v>
      </c>
      <c r="BC13">
        <f t="shared" ref="BC13:BC33" si="21">AH13/AH$5</f>
        <v>0</v>
      </c>
      <c r="BD13">
        <f t="shared" ref="BD13:BD33" si="22">AI13/AI$5</f>
        <v>0</v>
      </c>
      <c r="BF13">
        <f>VLOOKUP($O13,'Table 3 EV2020 Wind_2020'!$B$10:$K$36,10,FALSE)</f>
        <v>38.01</v>
      </c>
      <c r="BG13">
        <f>VLOOKUP($O13,'Table 3 EV2020 Wind_2021'!$B$10:$K$36,10,FALSE)</f>
        <v>38.01</v>
      </c>
      <c r="BH13">
        <f>VLOOKUP($O13,'Table 3 DJ Wind 2030'!$B$10:$J$36,9,FALSE)</f>
        <v>41.62</v>
      </c>
      <c r="BI13">
        <f>VLOOKUP($O13,'Table 3 ID Wind 2030'!$B$10:$J$36,9,FALSE)</f>
        <v>39.200000000000003</v>
      </c>
      <c r="BJ13">
        <f>VLOOKUP($O13,'Table 3 ID Wind 2033'!$B$10:$J$36,9,FALSE)</f>
        <v>39.200000000000003</v>
      </c>
      <c r="BK13">
        <f>VLOOKUP($O13,'Table 3 WW Wind 2035'!$B$10:$J$36,9,FALSE)</f>
        <v>39.200000000000003</v>
      </c>
      <c r="BL13">
        <f>VLOOKUP($O13,'Table 3 YK Wind 2035'!$B$10:$J$36,9,FALSE)</f>
        <v>39.200000000000003</v>
      </c>
      <c r="BM13">
        <f>VLOOKUP($O13,'Table 3 OR Wind 2035'!$B$10:$J$36,9,FALSE)</f>
        <v>39.200000000000003</v>
      </c>
      <c r="BN13">
        <f>VLOOKUP($O13,'Table 3 UT Wind 2030'!$B$10:$J$36,9,FALSE)</f>
        <v>39.200000000000003</v>
      </c>
      <c r="BO13">
        <f>VLOOKUP($O13,'Table 3 UT Wind 2036'!$B$10:$J$36,9,FALSE)</f>
        <v>39.200000000000003</v>
      </c>
      <c r="BP13">
        <f>VLOOKUP($O13,'Table 3 YK Solar 2030'!$B$10:$J$36,9,FALSE)</f>
        <v>19.55</v>
      </c>
      <c r="BQ13">
        <f>VLOOKUP($O13,'Table 3 YK Solar 2032'!$B$10:$J$36,9,FALSE)</f>
        <v>19.55</v>
      </c>
      <c r="BR13">
        <f>VLOOKUP($O13,'Table 3 YK Solar 2033'!$B$10:$J$36,9,FALSE)</f>
        <v>19.55</v>
      </c>
      <c r="BS13">
        <f>VLOOKUP($O13,'Table 3 UT Solar 2033 ST'!$B$10:$J$36,9,FALSE)</f>
        <v>20.54</v>
      </c>
      <c r="BT13">
        <f>VLOOKUP($O13,'Table 3 UT Solar 2035 ST'!$B$10:$J$36,9,FALSE)</f>
        <v>20.54</v>
      </c>
      <c r="BU13">
        <f>VLOOKUP($O13,'Table 3 UT Solar 2035 FT'!$B$10:$J$36,9,FALSE)</f>
        <v>19.53</v>
      </c>
      <c r="BV13">
        <f>VLOOKUP($O13,'Table 3 OR Solar 2030'!$B$10:$J$36,9,FALSE)</f>
        <v>20.57</v>
      </c>
      <c r="BW13">
        <f>VLOOKUP($O13,'Table 3 OR Solar 2031'!$B$10:$J$36,9,FALSE)</f>
        <v>20.57</v>
      </c>
      <c r="BX13">
        <f>VLOOKUP($O13,'Table 3 OR Solar 2032'!$B$10:$J$36,9,FALSE)</f>
        <v>20.57</v>
      </c>
      <c r="BY13">
        <f>VLOOKUP($O13,'Table 3 OR Solar 2033'!$B$10:$J$36,9,FALSE)</f>
        <v>20.57</v>
      </c>
      <c r="CA13">
        <f>SUM(AK$13:AK13)*BF13/1000</f>
        <v>0</v>
      </c>
      <c r="CB13">
        <f>SUM(AL$13:AL13)*BG13/1000</f>
        <v>0</v>
      </c>
      <c r="CC13">
        <f>SUM(AM$13:AM13)*BH13/1000</f>
        <v>0</v>
      </c>
      <c r="CD13">
        <f>SUM(AN$13:AN13)*BI13/1000</f>
        <v>0</v>
      </c>
      <c r="CE13">
        <f>SUM(AO$13:AO13)*BJ13/1000</f>
        <v>0</v>
      </c>
      <c r="CF13">
        <f>SUM(AP$13:AP13)*BK13/1000</f>
        <v>0</v>
      </c>
      <c r="CG13">
        <f>SUM(AQ$13:AQ13)*BL13/1000</f>
        <v>0</v>
      </c>
      <c r="CH13">
        <f>SUM(AR$13:AR13)*BM13/1000</f>
        <v>0</v>
      </c>
      <c r="CI13">
        <f>SUM(AS$13:AS13)*BN13/1000</f>
        <v>0</v>
      </c>
      <c r="CJ13">
        <f>SUM(AT$13:AT13)*BO13/1000</f>
        <v>0</v>
      </c>
      <c r="CK13">
        <f>SUM(AU$13:AU13)*BP13/1000</f>
        <v>0</v>
      </c>
      <c r="CL13">
        <f>SUM(AV$13:AV13)*BQ13/1000</f>
        <v>0</v>
      </c>
      <c r="CM13">
        <f>SUM(AW$13:AW13)*BR13/1000</f>
        <v>0</v>
      </c>
      <c r="CN13">
        <f>SUM(AX$13:AX13)*BS13/1000</f>
        <v>0</v>
      </c>
      <c r="CO13">
        <f>SUM(AY$13:AY13)*BT13/1000</f>
        <v>0</v>
      </c>
      <c r="CP13">
        <f>SUM(AZ$13:AZ13)*BU13/1000</f>
        <v>0</v>
      </c>
      <c r="CQ13">
        <f>SUM(BA$13:BA13)*BV13/1000</f>
        <v>0</v>
      </c>
      <c r="CR13">
        <f>SUM(BB$13:BB13)*BW13/1000</f>
        <v>0</v>
      </c>
      <c r="CS13">
        <f>SUM(BC$13:BC13)*BX13/1000</f>
        <v>0</v>
      </c>
      <c r="CT13">
        <f>SUM(BD$13:BD13)*BY13/1000</f>
        <v>0</v>
      </c>
      <c r="CU13">
        <f t="shared" ref="CU13:CU14" si="23">SUM(CA13:CT13)</f>
        <v>0</v>
      </c>
      <c r="CW13">
        <f t="shared" ref="CW13:CW33" si="24">O13</f>
        <v>2019</v>
      </c>
      <c r="CX13" s="89">
        <f>IFERROR(VLOOKUP($CW13,'Table 3 TransCost D2 '!$B$10:$E$34,4,FALSE),0)</f>
        <v>0</v>
      </c>
      <c r="CY13" s="193">
        <f>$CX$5*CX13/1000</f>
        <v>0</v>
      </c>
    </row>
    <row r="14" spans="2:103" customFormat="1">
      <c r="B14" s="15">
        <f t="shared" ref="B14:B34" si="25">B13+1</f>
        <v>2020</v>
      </c>
      <c r="C14" s="9">
        <f t="shared" si="3"/>
        <v>0</v>
      </c>
      <c r="D14" s="45"/>
      <c r="E14" s="9">
        <f t="shared" ref="E14:E32" ca="1" si="26">SUMIF(INDIRECT("'Table 5'!$J$"&amp;$K$3&amp;":$J$"&amp;$K$4),B14,INDIRECT("'Table 5'!$c$"&amp;$K$3&amp;":$c$"&amp;$K$4))/SUMIF(INDIRECT("'Table 5'!$J$"&amp;$K$3&amp;":$J$"&amp;$K$4),B14,INDIRECT("'Table 5'!$f$"&amp;$K$3&amp;":$f$"&amp;$K$4))</f>
        <v>19.354333883534359</v>
      </c>
      <c r="F14" s="37"/>
      <c r="G14" s="14">
        <f ca="1">SUMIF(INDIRECT("'Table 5'!$J$"&amp;$K$3&amp;":$J$"&amp;$K$4),B14,INDIRECT("'Table 5'!$e$"&amp;$K$3&amp;":$e$"&amp;$K$4))/SUMIF(INDIRECT("'Table 5'!$J$"&amp;$K$3&amp;":$J$"&amp;$K$4),B14,INDIRECT("'Table 5'!$f$"&amp;$K$3&amp;":$f$"&amp;$K$4))</f>
        <v>19.354333883534359</v>
      </c>
      <c r="H14" s="36"/>
      <c r="I14" s="193"/>
      <c r="J14" s="193"/>
      <c r="K14" s="113" t="s">
        <v>65</v>
      </c>
      <c r="L14" s="114">
        <v>1</v>
      </c>
      <c r="M14" s="114">
        <v>1</v>
      </c>
      <c r="O14">
        <f t="shared" si="4"/>
        <v>2020</v>
      </c>
      <c r="P14">
        <v>0</v>
      </c>
      <c r="Q14">
        <v>0</v>
      </c>
      <c r="R14">
        <v>0</v>
      </c>
      <c r="S14" s="193">
        <v>0</v>
      </c>
      <c r="T14" s="193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K14">
        <f t="shared" si="5"/>
        <v>0</v>
      </c>
      <c r="AL14">
        <f t="shared" si="6"/>
        <v>0</v>
      </c>
      <c r="AM14">
        <f t="shared" si="7"/>
        <v>0</v>
      </c>
      <c r="AN14">
        <f t="shared" si="8"/>
        <v>0</v>
      </c>
      <c r="AO14">
        <f t="shared" si="8"/>
        <v>0</v>
      </c>
      <c r="AP14">
        <f t="shared" si="9"/>
        <v>0</v>
      </c>
      <c r="AQ14">
        <f t="shared" si="10"/>
        <v>0</v>
      </c>
      <c r="AR14">
        <f t="shared" si="11"/>
        <v>0</v>
      </c>
      <c r="AS14">
        <f t="shared" si="12"/>
        <v>0</v>
      </c>
      <c r="AT14">
        <f t="shared" si="12"/>
        <v>0</v>
      </c>
      <c r="AU14">
        <f t="shared" si="13"/>
        <v>0</v>
      </c>
      <c r="AV14">
        <f t="shared" si="14"/>
        <v>0</v>
      </c>
      <c r="AW14">
        <f t="shared" si="15"/>
        <v>0</v>
      </c>
      <c r="AX14">
        <f t="shared" si="16"/>
        <v>0</v>
      </c>
      <c r="AY14">
        <f t="shared" si="17"/>
        <v>0</v>
      </c>
      <c r="AZ14">
        <f t="shared" si="18"/>
        <v>0</v>
      </c>
      <c r="BA14">
        <f t="shared" si="19"/>
        <v>0</v>
      </c>
      <c r="BB14">
        <f t="shared" si="20"/>
        <v>0</v>
      </c>
      <c r="BC14">
        <f t="shared" si="21"/>
        <v>0</v>
      </c>
      <c r="BD14">
        <f t="shared" si="22"/>
        <v>0</v>
      </c>
      <c r="BF14">
        <f>VLOOKUP($O14,'Table 3 EV2020 Wind_2020'!$B$10:$K$36,10,FALSE)</f>
        <v>-0.91</v>
      </c>
      <c r="BG14">
        <f>VLOOKUP($O14,'Table 3 EV2020 Wind_2021'!$B$10:$K$36,10,FALSE)</f>
        <v>38.85</v>
      </c>
      <c r="BH14">
        <f>VLOOKUP($O14,'Table 3 DJ Wind 2030'!$B$10:$J$36,9,FALSE)</f>
        <v>42.52</v>
      </c>
      <c r="BI14">
        <f>VLOOKUP($O14,'Table 3 ID Wind 2030'!$B$10:$J$36,9,FALSE)</f>
        <v>40.06</v>
      </c>
      <c r="BJ14">
        <f>VLOOKUP($O14,'Table 3 ID Wind 2033'!$B$10:$J$36,9,FALSE)</f>
        <v>40.06</v>
      </c>
      <c r="BK14">
        <f>VLOOKUP($O14,'Table 3 WW Wind 2035'!$B$10:$J$36,9,FALSE)</f>
        <v>40.06</v>
      </c>
      <c r="BL14">
        <f>VLOOKUP($O14,'Table 3 YK Wind 2035'!$B$10:$J$36,9,FALSE)</f>
        <v>40.06</v>
      </c>
      <c r="BM14">
        <f>VLOOKUP($O14,'Table 3 OR Wind 2035'!$B$10:$J$36,9,FALSE)</f>
        <v>40.06</v>
      </c>
      <c r="BN14">
        <f>VLOOKUP($O14,'Table 3 UT Wind 2030'!$B$10:$J$36,9,FALSE)</f>
        <v>40.06</v>
      </c>
      <c r="BO14">
        <f>VLOOKUP($O14,'Table 3 UT Wind 2036'!$B$10:$J$36,9,FALSE)</f>
        <v>40.06</v>
      </c>
      <c r="BP14">
        <f>VLOOKUP($O14,'Table 3 YK Solar 2030'!$B$10:$J$36,9,FALSE)</f>
        <v>19.98</v>
      </c>
      <c r="BQ14">
        <f>VLOOKUP($O14,'Table 3 YK Solar 2032'!$B$10:$J$36,9,FALSE)</f>
        <v>19.98</v>
      </c>
      <c r="BR14">
        <f>VLOOKUP($O14,'Table 3 YK Solar 2033'!$B$10:$J$36,9,FALSE)</f>
        <v>19.98</v>
      </c>
      <c r="BS14">
        <f>VLOOKUP($O14,'Table 3 UT Solar 2033 ST'!$B$10:$J$36,9,FALSE)</f>
        <v>20.99</v>
      </c>
      <c r="BT14">
        <f>VLOOKUP($O14,'Table 3 UT Solar 2035 ST'!$B$10:$J$36,9,FALSE)</f>
        <v>20.99</v>
      </c>
      <c r="BU14">
        <f>VLOOKUP($O14,'Table 3 UT Solar 2035 FT'!$B$10:$J$36,9,FALSE)</f>
        <v>19.96</v>
      </c>
      <c r="BV14">
        <f>VLOOKUP($O14,'Table 3 OR Solar 2030'!$B$10:$J$36,9,FALSE)</f>
        <v>21.02</v>
      </c>
      <c r="BW14">
        <f>VLOOKUP($O14,'Table 3 OR Solar 2031'!$B$10:$J$36,9,FALSE)</f>
        <v>21.02</v>
      </c>
      <c r="BX14">
        <f>VLOOKUP($O14,'Table 3 OR Solar 2032'!$B$10:$J$36,9,FALSE)</f>
        <v>21.02</v>
      </c>
      <c r="BY14">
        <f>VLOOKUP($O14,'Table 3 OR Solar 2033'!$B$10:$J$36,9,FALSE)</f>
        <v>21.02</v>
      </c>
      <c r="CA14">
        <f>SUM(AK$13:AK14)*BF14/1000</f>
        <v>0</v>
      </c>
      <c r="CB14">
        <f>SUM(AL$13:AL14)*BG14/1000</f>
        <v>0</v>
      </c>
      <c r="CC14">
        <f>SUM(AM$13:AM14)*BH14/1000</f>
        <v>0</v>
      </c>
      <c r="CD14">
        <f>SUM(AN$13:AN14)*BI14/1000</f>
        <v>0</v>
      </c>
      <c r="CE14">
        <f>SUM(AO$13:AO14)*BJ14/1000</f>
        <v>0</v>
      </c>
      <c r="CF14">
        <f>SUM(AP$13:AP14)*BK14/1000</f>
        <v>0</v>
      </c>
      <c r="CG14">
        <f>SUM(AQ$13:AQ14)*BL14/1000</f>
        <v>0</v>
      </c>
      <c r="CH14">
        <f>SUM(AR$13:AR14)*BM14/1000</f>
        <v>0</v>
      </c>
      <c r="CI14">
        <f>SUM(AS$13:AS14)*BN14/1000</f>
        <v>0</v>
      </c>
      <c r="CJ14">
        <f>SUM(AT$13:AT14)*BO14/1000</f>
        <v>0</v>
      </c>
      <c r="CK14">
        <f>SUM(AU$13:AU14)*BP14/1000</f>
        <v>0</v>
      </c>
      <c r="CL14">
        <f>SUM(AV$13:AV14)*BQ14/1000</f>
        <v>0</v>
      </c>
      <c r="CM14">
        <f>SUM(AW$13:AW14)*BR14/1000</f>
        <v>0</v>
      </c>
      <c r="CN14">
        <f>SUM(AX$13:AX14)*BS14/1000</f>
        <v>0</v>
      </c>
      <c r="CO14">
        <f>SUM(AY$13:AY14)*BT14/1000</f>
        <v>0</v>
      </c>
      <c r="CP14">
        <f>SUM(AZ$13:AZ14)*BU14/1000</f>
        <v>0</v>
      </c>
      <c r="CQ14">
        <f>SUM(BA$13:BA14)*BV14/1000</f>
        <v>0</v>
      </c>
      <c r="CR14">
        <f>SUM(BB$13:BB14)*BW14/1000</f>
        <v>0</v>
      </c>
      <c r="CS14">
        <f>SUM(BC$13:BC14)*BX14/1000</f>
        <v>0</v>
      </c>
      <c r="CT14">
        <f>SUM(BD$13:BD14)*BY14/1000</f>
        <v>0</v>
      </c>
      <c r="CU14">
        <f t="shared" si="23"/>
        <v>0</v>
      </c>
      <c r="CW14">
        <f t="shared" si="24"/>
        <v>2020</v>
      </c>
      <c r="CX14" s="89">
        <f>IFERROR(VLOOKUP($CW14,'Table 3 TransCost D2 '!$B$10:$E$34,4,FALSE),0)</f>
        <v>7.9249999999999998</v>
      </c>
      <c r="CY14" s="193">
        <f t="shared" ref="CY14:CY33" si="27">$CX$5*CX14/1000</f>
        <v>0</v>
      </c>
    </row>
    <row r="15" spans="2:103" customFormat="1">
      <c r="B15" s="15">
        <f t="shared" si="25"/>
        <v>2021</v>
      </c>
      <c r="C15" s="9">
        <f t="shared" si="3"/>
        <v>0</v>
      </c>
      <c r="D15" s="45"/>
      <c r="E15" s="9">
        <f t="shared" ca="1" si="26"/>
        <v>17.960314218548316</v>
      </c>
      <c r="F15" s="37"/>
      <c r="G15" s="14">
        <f t="shared" ref="G15:G32" ca="1" si="28">SUMIF(INDIRECT("'Table 5'!$J$"&amp;$K$3&amp;":$J$"&amp;$K$4),B15,INDIRECT("'Table 5'!$e$"&amp;$K$3&amp;":$e$"&amp;$K$4))/SUMIF(INDIRECT("'Table 5'!$J$"&amp;$K$3&amp;":$J$"&amp;$K$4),B15,INDIRECT("'Table 5'!$f$"&amp;$K$3&amp;":$f$"&amp;$K$4))</f>
        <v>17.960314218548316</v>
      </c>
      <c r="H15" s="36"/>
      <c r="I15" s="193"/>
      <c r="J15" s="193"/>
      <c r="K15" s="113" t="s">
        <v>66</v>
      </c>
      <c r="L15" s="114">
        <v>1</v>
      </c>
      <c r="M15" s="114">
        <v>1</v>
      </c>
      <c r="O15">
        <f t="shared" si="4"/>
        <v>2021</v>
      </c>
      <c r="P15">
        <v>0</v>
      </c>
      <c r="Q15">
        <v>0</v>
      </c>
      <c r="R15">
        <v>0</v>
      </c>
      <c r="S15" s="193">
        <v>0</v>
      </c>
      <c r="T15" s="193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K15">
        <f t="shared" si="5"/>
        <v>0</v>
      </c>
      <c r="AL15">
        <f t="shared" si="6"/>
        <v>0</v>
      </c>
      <c r="AM15">
        <f t="shared" si="7"/>
        <v>0</v>
      </c>
      <c r="AN15">
        <f t="shared" si="8"/>
        <v>0</v>
      </c>
      <c r="AO15">
        <f t="shared" si="8"/>
        <v>0</v>
      </c>
      <c r="AP15">
        <f t="shared" si="9"/>
        <v>0</v>
      </c>
      <c r="AQ15">
        <f t="shared" si="10"/>
        <v>0</v>
      </c>
      <c r="AR15">
        <f t="shared" si="11"/>
        <v>0</v>
      </c>
      <c r="AS15">
        <f t="shared" si="12"/>
        <v>0</v>
      </c>
      <c r="AT15">
        <f t="shared" si="12"/>
        <v>0</v>
      </c>
      <c r="AU15">
        <f t="shared" si="13"/>
        <v>0</v>
      </c>
      <c r="AV15">
        <f t="shared" si="14"/>
        <v>0</v>
      </c>
      <c r="AW15">
        <f t="shared" si="15"/>
        <v>0</v>
      </c>
      <c r="AX15">
        <f t="shared" si="16"/>
        <v>0</v>
      </c>
      <c r="AY15">
        <f t="shared" si="17"/>
        <v>0</v>
      </c>
      <c r="AZ15">
        <f t="shared" si="18"/>
        <v>0</v>
      </c>
      <c r="BA15">
        <f t="shared" si="19"/>
        <v>0</v>
      </c>
      <c r="BB15">
        <f t="shared" si="20"/>
        <v>0</v>
      </c>
      <c r="BC15">
        <f t="shared" si="21"/>
        <v>0</v>
      </c>
      <c r="BD15">
        <f t="shared" si="22"/>
        <v>0</v>
      </c>
      <c r="BF15">
        <f>VLOOKUP($O15,'Table 3 EV2020 Wind_2020'!$B$10:$K$36,10,FALSE)</f>
        <v>-7.39</v>
      </c>
      <c r="BG15">
        <f>VLOOKUP($O15,'Table 3 EV2020 Wind_2021'!$B$10:$K$36,10,FALSE)</f>
        <v>-9.2899999999999991</v>
      </c>
      <c r="BH15">
        <f>VLOOKUP($O15,'Table 3 DJ Wind 2030'!$B$10:$J$36,9,FALSE)</f>
        <v>43.55</v>
      </c>
      <c r="BI15">
        <f>VLOOKUP($O15,'Table 3 ID Wind 2030'!$B$10:$J$36,9,FALSE)</f>
        <v>41.02</v>
      </c>
      <c r="BJ15">
        <f>VLOOKUP($O15,'Table 3 ID Wind 2033'!$B$10:$J$36,9,FALSE)</f>
        <v>41.02</v>
      </c>
      <c r="BK15">
        <f>VLOOKUP($O15,'Table 3 WW Wind 2035'!$B$10:$J$36,9,FALSE)</f>
        <v>41.02</v>
      </c>
      <c r="BL15">
        <f>VLOOKUP($O15,'Table 3 YK Wind 2035'!$B$10:$J$36,9,FALSE)</f>
        <v>41.02</v>
      </c>
      <c r="BM15">
        <f>VLOOKUP($O15,'Table 3 OR Wind 2035'!$B$10:$J$36,9,FALSE)</f>
        <v>41.02</v>
      </c>
      <c r="BN15">
        <f>VLOOKUP($O15,'Table 3 UT Wind 2030'!$B$10:$J$36,9,FALSE)</f>
        <v>41.02</v>
      </c>
      <c r="BO15">
        <f>VLOOKUP($O15,'Table 3 UT Wind 2036'!$B$10:$J$36,9,FALSE)</f>
        <v>41.02</v>
      </c>
      <c r="BP15">
        <f>VLOOKUP($O15,'Table 3 YK Solar 2030'!$B$10:$J$36,9,FALSE)</f>
        <v>20.46</v>
      </c>
      <c r="BQ15">
        <f>VLOOKUP($O15,'Table 3 YK Solar 2032'!$B$10:$J$36,9,FALSE)</f>
        <v>20.46</v>
      </c>
      <c r="BR15">
        <f>VLOOKUP($O15,'Table 3 YK Solar 2033'!$B$10:$J$36,9,FALSE)</f>
        <v>20.46</v>
      </c>
      <c r="BS15">
        <f>VLOOKUP($O15,'Table 3 UT Solar 2033 ST'!$B$10:$J$36,9,FALSE)</f>
        <v>21.49</v>
      </c>
      <c r="BT15">
        <f>VLOOKUP($O15,'Table 3 UT Solar 2035 ST'!$B$10:$J$36,9,FALSE)</f>
        <v>21.49</v>
      </c>
      <c r="BU15">
        <f>VLOOKUP($O15,'Table 3 UT Solar 2035 FT'!$B$10:$J$36,9,FALSE)</f>
        <v>20.440000000000001</v>
      </c>
      <c r="BV15">
        <f>VLOOKUP($O15,'Table 3 OR Solar 2030'!$B$10:$J$36,9,FALSE)</f>
        <v>21.52</v>
      </c>
      <c r="BW15">
        <f>VLOOKUP($O15,'Table 3 OR Solar 2031'!$B$10:$J$36,9,FALSE)</f>
        <v>21.52</v>
      </c>
      <c r="BX15">
        <f>VLOOKUP($O15,'Table 3 OR Solar 2032'!$B$10:$J$36,9,FALSE)</f>
        <v>21.52</v>
      </c>
      <c r="BY15">
        <f>VLOOKUP($O15,'Table 3 OR Solar 2033'!$B$10:$J$36,9,FALSE)</f>
        <v>21.52</v>
      </c>
      <c r="CA15">
        <f>SUM(AK$13:AK15)*BF15/1000</f>
        <v>0</v>
      </c>
      <c r="CB15">
        <f>SUM(AL$13:AL15)*BG15/1000</f>
        <v>0</v>
      </c>
      <c r="CC15">
        <f>SUM(AM$13:AM15)*BH15/1000</f>
        <v>0</v>
      </c>
      <c r="CD15">
        <f>SUM(AN$13:AN15)*BI15/1000</f>
        <v>0</v>
      </c>
      <c r="CE15">
        <f>SUM(AO$13:AO15)*BJ15/1000</f>
        <v>0</v>
      </c>
      <c r="CF15">
        <f>SUM(AP$13:AP15)*BK15/1000</f>
        <v>0</v>
      </c>
      <c r="CG15">
        <f>SUM(AQ$13:AQ15)*BL15/1000</f>
        <v>0</v>
      </c>
      <c r="CH15">
        <f>SUM(AR$13:AR15)*BM15/1000</f>
        <v>0</v>
      </c>
      <c r="CI15">
        <f>SUM(AS$13:AS15)*BN15/1000</f>
        <v>0</v>
      </c>
      <c r="CJ15">
        <f>SUM(AT$13:AT15)*BO15/1000</f>
        <v>0</v>
      </c>
      <c r="CK15">
        <f>SUM(AU$13:AU15)*BP15/1000</f>
        <v>0</v>
      </c>
      <c r="CL15">
        <f>SUM(AV$13:AV15)*BQ15/1000</f>
        <v>0</v>
      </c>
      <c r="CM15">
        <f>SUM(AW$13:AW15)*BR15/1000</f>
        <v>0</v>
      </c>
      <c r="CN15">
        <f>SUM(AX$13:AX15)*BS15/1000</f>
        <v>0</v>
      </c>
      <c r="CO15">
        <f>SUM(AY$13:AY15)*BT15/1000</f>
        <v>0</v>
      </c>
      <c r="CP15">
        <f>SUM(AZ$13:AZ15)*BU15/1000</f>
        <v>0</v>
      </c>
      <c r="CQ15">
        <f>SUM(BA$13:BA15)*BV15/1000</f>
        <v>0</v>
      </c>
      <c r="CR15">
        <f>SUM(BB$13:BB15)*BW15/1000</f>
        <v>0</v>
      </c>
      <c r="CS15">
        <f>SUM(BC$13:BC15)*BX15/1000</f>
        <v>0</v>
      </c>
      <c r="CT15">
        <f>SUM(BD$13:BD15)*BY15/1000</f>
        <v>0</v>
      </c>
      <c r="CU15">
        <f>SUM(CA15:CT15)</f>
        <v>0</v>
      </c>
      <c r="CW15">
        <f t="shared" si="24"/>
        <v>2021</v>
      </c>
      <c r="CX15" s="89">
        <f>IFERROR(VLOOKUP($CW15,'Table 3 TransCost D2 '!$B$10:$E$34,4,FALSE),0)</f>
        <v>48.5910167356733</v>
      </c>
      <c r="CY15" s="193">
        <f t="shared" si="27"/>
        <v>0</v>
      </c>
    </row>
    <row r="16" spans="2:103" customFormat="1">
      <c r="B16" s="15">
        <f t="shared" si="25"/>
        <v>2022</v>
      </c>
      <c r="C16" s="9">
        <f t="shared" si="3"/>
        <v>0</v>
      </c>
      <c r="D16" s="45"/>
      <c r="E16" s="9">
        <f t="shared" ca="1" si="26"/>
        <v>16.039257681950531</v>
      </c>
      <c r="F16" s="37"/>
      <c r="G16" s="14">
        <f t="shared" ca="1" si="28"/>
        <v>16.039257681950531</v>
      </c>
      <c r="H16" s="36"/>
      <c r="I16" s="193"/>
      <c r="J16" s="193"/>
      <c r="M16" s="115"/>
      <c r="O16">
        <f t="shared" si="4"/>
        <v>2022</v>
      </c>
      <c r="P16">
        <v>0</v>
      </c>
      <c r="Q16">
        <v>0</v>
      </c>
      <c r="R16">
        <v>0</v>
      </c>
      <c r="S16" s="193">
        <v>0</v>
      </c>
      <c r="T16" s="193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K16">
        <f t="shared" si="5"/>
        <v>0</v>
      </c>
      <c r="AL16">
        <f t="shared" si="6"/>
        <v>0</v>
      </c>
      <c r="AM16">
        <f t="shared" si="7"/>
        <v>0</v>
      </c>
      <c r="AN16">
        <f t="shared" si="8"/>
        <v>0</v>
      </c>
      <c r="AO16">
        <f t="shared" si="8"/>
        <v>0</v>
      </c>
      <c r="AP16">
        <f t="shared" si="9"/>
        <v>0</v>
      </c>
      <c r="AQ16">
        <f t="shared" si="10"/>
        <v>0</v>
      </c>
      <c r="AR16">
        <f t="shared" si="11"/>
        <v>0</v>
      </c>
      <c r="AS16">
        <f t="shared" si="12"/>
        <v>0</v>
      </c>
      <c r="AT16">
        <f t="shared" si="12"/>
        <v>0</v>
      </c>
      <c r="AU16">
        <f t="shared" si="13"/>
        <v>0</v>
      </c>
      <c r="AV16">
        <f t="shared" si="14"/>
        <v>0</v>
      </c>
      <c r="AW16">
        <f t="shared" si="15"/>
        <v>0</v>
      </c>
      <c r="AX16">
        <f t="shared" si="16"/>
        <v>0</v>
      </c>
      <c r="AY16">
        <f t="shared" si="17"/>
        <v>0</v>
      </c>
      <c r="AZ16">
        <f t="shared" si="18"/>
        <v>0</v>
      </c>
      <c r="BA16">
        <f t="shared" si="19"/>
        <v>0</v>
      </c>
      <c r="BB16">
        <f t="shared" si="20"/>
        <v>0</v>
      </c>
      <c r="BC16">
        <f t="shared" si="21"/>
        <v>0</v>
      </c>
      <c r="BD16">
        <f t="shared" si="22"/>
        <v>0</v>
      </c>
      <c r="BF16">
        <f>VLOOKUP($O16,'Table 3 EV2020 Wind_2020'!$B$10:$K$36,10,FALSE)</f>
        <v>-4.75</v>
      </c>
      <c r="BG16">
        <f>VLOOKUP($O16,'Table 3 EV2020 Wind_2021'!$B$10:$K$36,10,FALSE)</f>
        <v>-6.7</v>
      </c>
      <c r="BH16">
        <f>VLOOKUP($O16,'Table 3 DJ Wind 2030'!$B$10:$J$36,9,FALSE)</f>
        <v>44.6</v>
      </c>
      <c r="BI16">
        <f>VLOOKUP($O16,'Table 3 ID Wind 2030'!$B$10:$J$36,9,FALSE)</f>
        <v>42</v>
      </c>
      <c r="BJ16">
        <f>VLOOKUP($O16,'Table 3 ID Wind 2033'!$B$10:$J$36,9,FALSE)</f>
        <v>42</v>
      </c>
      <c r="BK16">
        <f>VLOOKUP($O16,'Table 3 WW Wind 2035'!$B$10:$J$36,9,FALSE)</f>
        <v>42</v>
      </c>
      <c r="BL16">
        <f>VLOOKUP($O16,'Table 3 YK Wind 2035'!$B$10:$J$36,9,FALSE)</f>
        <v>42</v>
      </c>
      <c r="BM16">
        <f>VLOOKUP($O16,'Table 3 OR Wind 2035'!$B$10:$J$36,9,FALSE)</f>
        <v>42</v>
      </c>
      <c r="BN16">
        <f>VLOOKUP($O16,'Table 3 UT Wind 2030'!$B$10:$J$36,9,FALSE)</f>
        <v>42</v>
      </c>
      <c r="BO16">
        <f>VLOOKUP($O16,'Table 3 UT Wind 2036'!$B$10:$J$36,9,FALSE)</f>
        <v>42</v>
      </c>
      <c r="BP16">
        <f>VLOOKUP($O16,'Table 3 YK Solar 2030'!$B$10:$J$36,9,FALSE)</f>
        <v>20.95</v>
      </c>
      <c r="BQ16">
        <f>VLOOKUP($O16,'Table 3 YK Solar 2032'!$B$10:$J$36,9,FALSE)</f>
        <v>20.95</v>
      </c>
      <c r="BR16">
        <f>VLOOKUP($O16,'Table 3 YK Solar 2033'!$B$10:$J$36,9,FALSE)</f>
        <v>20.95</v>
      </c>
      <c r="BS16">
        <f>VLOOKUP($O16,'Table 3 UT Solar 2033 ST'!$B$10:$J$36,9,FALSE)</f>
        <v>22.01</v>
      </c>
      <c r="BT16">
        <f>VLOOKUP($O16,'Table 3 UT Solar 2035 ST'!$B$10:$J$36,9,FALSE)</f>
        <v>22.01</v>
      </c>
      <c r="BU16">
        <f>VLOOKUP($O16,'Table 3 UT Solar 2035 FT'!$B$10:$J$36,9,FALSE)</f>
        <v>20.93</v>
      </c>
      <c r="BV16">
        <f>VLOOKUP($O16,'Table 3 OR Solar 2030'!$B$10:$J$36,9,FALSE)</f>
        <v>22.04</v>
      </c>
      <c r="BW16">
        <f>VLOOKUP($O16,'Table 3 OR Solar 2031'!$B$10:$J$36,9,FALSE)</f>
        <v>22.04</v>
      </c>
      <c r="BX16">
        <f>VLOOKUP($O16,'Table 3 OR Solar 2032'!$B$10:$J$36,9,FALSE)</f>
        <v>22.04</v>
      </c>
      <c r="BY16">
        <f>VLOOKUP($O16,'Table 3 OR Solar 2033'!$B$10:$J$36,9,FALSE)</f>
        <v>22.04</v>
      </c>
      <c r="CA16">
        <f>SUM(AK$13:AK16)*BF16/1000</f>
        <v>0</v>
      </c>
      <c r="CB16">
        <f>SUM(AL$13:AL16)*BG16/1000</f>
        <v>0</v>
      </c>
      <c r="CC16">
        <f>SUM(AM$13:AM16)*BH16/1000</f>
        <v>0</v>
      </c>
      <c r="CD16">
        <f>SUM(AN$13:AN16)*BI16/1000</f>
        <v>0</v>
      </c>
      <c r="CE16">
        <f>SUM(AO$13:AO16)*BJ16/1000</f>
        <v>0</v>
      </c>
      <c r="CF16">
        <f>SUM(AP$13:AP16)*BK16/1000</f>
        <v>0</v>
      </c>
      <c r="CG16">
        <f>SUM(AQ$13:AQ16)*BL16/1000</f>
        <v>0</v>
      </c>
      <c r="CH16">
        <f>SUM(AR$13:AR16)*BM16/1000</f>
        <v>0</v>
      </c>
      <c r="CI16">
        <f>SUM(AS$13:AS16)*BN16/1000</f>
        <v>0</v>
      </c>
      <c r="CJ16">
        <f>SUM(AT$13:AT16)*BO16/1000</f>
        <v>0</v>
      </c>
      <c r="CK16">
        <f>SUM(AU$13:AU16)*BP16/1000</f>
        <v>0</v>
      </c>
      <c r="CL16">
        <f>SUM(AV$13:AV16)*BQ16/1000</f>
        <v>0</v>
      </c>
      <c r="CM16">
        <f>SUM(AW$13:AW16)*BR16/1000</f>
        <v>0</v>
      </c>
      <c r="CN16">
        <f>SUM(AX$13:AX16)*BS16/1000</f>
        <v>0</v>
      </c>
      <c r="CO16">
        <f>SUM(AY$13:AY16)*BT16/1000</f>
        <v>0</v>
      </c>
      <c r="CP16">
        <f>SUM(AZ$13:AZ16)*BU16/1000</f>
        <v>0</v>
      </c>
      <c r="CQ16">
        <f>SUM(BA$13:BA16)*BV16/1000</f>
        <v>0</v>
      </c>
      <c r="CR16">
        <f>SUM(BB$13:BB16)*BW16/1000</f>
        <v>0</v>
      </c>
      <c r="CS16">
        <f>SUM(BC$13:BC16)*BX16/1000</f>
        <v>0</v>
      </c>
      <c r="CT16">
        <f>SUM(BD$13:BD16)*BY16/1000</f>
        <v>0</v>
      </c>
      <c r="CU16">
        <f t="shared" ref="CU16:CU32" si="29">SUM(CA16:CT16)</f>
        <v>0</v>
      </c>
      <c r="CW16">
        <f t="shared" si="24"/>
        <v>2022</v>
      </c>
      <c r="CX16" s="89">
        <f>IFERROR(VLOOKUP($CW16,'Table 3 TransCost D2 '!$B$10:$E$34,4,FALSE),0)</f>
        <v>49.76</v>
      </c>
      <c r="CY16" s="193">
        <f t="shared" si="27"/>
        <v>0</v>
      </c>
    </row>
    <row r="17" spans="2:103">
      <c r="B17" s="15">
        <f t="shared" si="25"/>
        <v>2023</v>
      </c>
      <c r="C17" s="9">
        <f t="shared" si="3"/>
        <v>0</v>
      </c>
      <c r="D17" s="45"/>
      <c r="E17" s="9">
        <f t="shared" ca="1" si="26"/>
        <v>15.82586755987232</v>
      </c>
      <c r="F17" s="37"/>
      <c r="G17" s="14">
        <f t="shared" ca="1" si="28"/>
        <v>15.82586755987232</v>
      </c>
      <c r="H17" s="36"/>
      <c r="I17" s="193"/>
      <c r="J17" s="193"/>
      <c r="M17" s="116"/>
      <c r="O17">
        <f t="shared" si="4"/>
        <v>2023</v>
      </c>
      <c r="P17">
        <v>0</v>
      </c>
      <c r="Q17">
        <v>0</v>
      </c>
      <c r="R17">
        <v>0</v>
      </c>
      <c r="S17" s="193">
        <v>0</v>
      </c>
      <c r="T17" s="193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K17">
        <f t="shared" si="5"/>
        <v>0</v>
      </c>
      <c r="AL17">
        <f t="shared" si="6"/>
        <v>0</v>
      </c>
      <c r="AM17">
        <f t="shared" si="7"/>
        <v>0</v>
      </c>
      <c r="AN17">
        <f t="shared" si="8"/>
        <v>0</v>
      </c>
      <c r="AO17">
        <f t="shared" si="8"/>
        <v>0</v>
      </c>
      <c r="AP17">
        <f t="shared" si="9"/>
        <v>0</v>
      </c>
      <c r="AQ17">
        <f t="shared" si="10"/>
        <v>0</v>
      </c>
      <c r="AR17">
        <f t="shared" si="11"/>
        <v>0</v>
      </c>
      <c r="AS17">
        <f t="shared" si="12"/>
        <v>0</v>
      </c>
      <c r="AT17">
        <f t="shared" si="12"/>
        <v>0</v>
      </c>
      <c r="AU17">
        <f t="shared" si="13"/>
        <v>0</v>
      </c>
      <c r="AV17">
        <f t="shared" si="14"/>
        <v>0</v>
      </c>
      <c r="AW17">
        <f t="shared" si="15"/>
        <v>0</v>
      </c>
      <c r="AX17">
        <f t="shared" si="16"/>
        <v>0</v>
      </c>
      <c r="AY17">
        <f t="shared" si="17"/>
        <v>0</v>
      </c>
      <c r="AZ17">
        <f t="shared" si="18"/>
        <v>0</v>
      </c>
      <c r="BA17">
        <f t="shared" si="19"/>
        <v>0</v>
      </c>
      <c r="BB17">
        <f t="shared" si="20"/>
        <v>0</v>
      </c>
      <c r="BC17">
        <f t="shared" si="21"/>
        <v>0</v>
      </c>
      <c r="BD17">
        <f t="shared" si="22"/>
        <v>0</v>
      </c>
      <c r="BF17">
        <f>VLOOKUP($O17,'Table 3 EV2020 Wind_2020'!$B$10:$K$36,10,FALSE)</f>
        <v>-6.53</v>
      </c>
      <c r="BG17">
        <f>VLOOKUP($O17,'Table 3 EV2020 Wind_2021'!$B$10:$K$36,10,FALSE)</f>
        <v>-8.5299999999999994</v>
      </c>
      <c r="BH17">
        <f>VLOOKUP($O17,'Table 3 DJ Wind 2030'!$B$10:$J$36,9,FALSE)</f>
        <v>45.69</v>
      </c>
      <c r="BI17">
        <f>VLOOKUP($O17,'Table 3 ID Wind 2030'!$B$10:$J$36,9,FALSE)</f>
        <v>43.01</v>
      </c>
      <c r="BJ17">
        <f>VLOOKUP($O17,'Table 3 ID Wind 2033'!$B$10:$J$36,9,FALSE)</f>
        <v>43.01</v>
      </c>
      <c r="BK17">
        <f>VLOOKUP($O17,'Table 3 WW Wind 2035'!$B$10:$J$36,9,FALSE)</f>
        <v>43.01</v>
      </c>
      <c r="BL17">
        <f>VLOOKUP($O17,'Table 3 YK Wind 2035'!$B$10:$J$36,9,FALSE)</f>
        <v>43.01</v>
      </c>
      <c r="BM17">
        <f>VLOOKUP($O17,'Table 3 OR Wind 2035'!$B$10:$J$36,9,FALSE)</f>
        <v>43.01</v>
      </c>
      <c r="BN17">
        <f>VLOOKUP($O17,'Table 3 UT Wind 2030'!$B$10:$J$36,9,FALSE)</f>
        <v>43.01</v>
      </c>
      <c r="BO17">
        <f>VLOOKUP($O17,'Table 3 UT Wind 2036'!$B$10:$J$36,9,FALSE)</f>
        <v>43.01</v>
      </c>
      <c r="BP17">
        <f>VLOOKUP($O17,'Table 3 YK Solar 2030'!$B$10:$J$36,9,FALSE)</f>
        <v>21.45</v>
      </c>
      <c r="BQ17">
        <f>VLOOKUP($O17,'Table 3 YK Solar 2032'!$B$10:$J$36,9,FALSE)</f>
        <v>21.45</v>
      </c>
      <c r="BR17">
        <f>VLOOKUP($O17,'Table 3 YK Solar 2033'!$B$10:$J$36,9,FALSE)</f>
        <v>21.45</v>
      </c>
      <c r="BS17">
        <f>VLOOKUP($O17,'Table 3 UT Solar 2033 ST'!$B$10:$J$36,9,FALSE)</f>
        <v>22.54</v>
      </c>
      <c r="BT17">
        <f>VLOOKUP($O17,'Table 3 UT Solar 2035 ST'!$B$10:$J$36,9,FALSE)</f>
        <v>22.54</v>
      </c>
      <c r="BU17">
        <f>VLOOKUP($O17,'Table 3 UT Solar 2035 FT'!$B$10:$J$36,9,FALSE)</f>
        <v>21.43</v>
      </c>
      <c r="BV17">
        <f>VLOOKUP($O17,'Table 3 OR Solar 2030'!$B$10:$J$36,9,FALSE)</f>
        <v>22.57</v>
      </c>
      <c r="BW17">
        <f>VLOOKUP($O17,'Table 3 OR Solar 2031'!$B$10:$J$36,9,FALSE)</f>
        <v>22.57</v>
      </c>
      <c r="BX17">
        <f>VLOOKUP($O17,'Table 3 OR Solar 2032'!$B$10:$J$36,9,FALSE)</f>
        <v>22.57</v>
      </c>
      <c r="BY17">
        <f>VLOOKUP($O17,'Table 3 OR Solar 2033'!$B$10:$J$36,9,FALSE)</f>
        <v>22.57</v>
      </c>
      <c r="CA17">
        <f>SUM(AK$13:AK17)*BF17/1000</f>
        <v>0</v>
      </c>
      <c r="CB17">
        <f>SUM(AL$13:AL17)*BG17/1000</f>
        <v>0</v>
      </c>
      <c r="CC17">
        <f>SUM(AM$13:AM17)*BH17/1000</f>
        <v>0</v>
      </c>
      <c r="CD17">
        <f>SUM(AN$13:AN17)*BI17/1000</f>
        <v>0</v>
      </c>
      <c r="CE17">
        <f>SUM(AO$13:AO17)*BJ17/1000</f>
        <v>0</v>
      </c>
      <c r="CF17">
        <f>SUM(AP$13:AP17)*BK17/1000</f>
        <v>0</v>
      </c>
      <c r="CG17">
        <f>SUM(AQ$13:AQ17)*BL17/1000</f>
        <v>0</v>
      </c>
      <c r="CH17">
        <f>SUM(AR$13:AR17)*BM17/1000</f>
        <v>0</v>
      </c>
      <c r="CI17">
        <f>SUM(AS$13:AS17)*BN17/1000</f>
        <v>0</v>
      </c>
      <c r="CJ17">
        <f>SUM(AT$13:AT17)*BO17/1000</f>
        <v>0</v>
      </c>
      <c r="CK17">
        <f>SUM(AU$13:AU17)*BP17/1000</f>
        <v>0</v>
      </c>
      <c r="CL17">
        <f>SUM(AV$13:AV17)*BQ17/1000</f>
        <v>0</v>
      </c>
      <c r="CM17">
        <f>SUM(AW$13:AW17)*BR17/1000</f>
        <v>0</v>
      </c>
      <c r="CN17">
        <f>SUM(AX$13:AX17)*BS17/1000</f>
        <v>0</v>
      </c>
      <c r="CO17">
        <f>SUM(AY$13:AY17)*BT17/1000</f>
        <v>0</v>
      </c>
      <c r="CP17">
        <f>SUM(AZ$13:AZ17)*BU17/1000</f>
        <v>0</v>
      </c>
      <c r="CQ17">
        <f>SUM(BA$13:BA17)*BV17/1000</f>
        <v>0</v>
      </c>
      <c r="CR17">
        <f>SUM(BB$13:BB17)*BW17/1000</f>
        <v>0</v>
      </c>
      <c r="CS17">
        <f>SUM(BC$13:BC17)*BX17/1000</f>
        <v>0</v>
      </c>
      <c r="CT17">
        <f>SUM(BD$13:BD17)*BY17/1000</f>
        <v>0</v>
      </c>
      <c r="CU17">
        <f t="shared" si="29"/>
        <v>0</v>
      </c>
      <c r="CW17">
        <f t="shared" si="24"/>
        <v>2023</v>
      </c>
      <c r="CX17" s="89">
        <f>IFERROR(VLOOKUP($CW17,'Table 3 TransCost D2 '!$B$10:$E$34,4,FALSE),0)</f>
        <v>50.95000000000001</v>
      </c>
      <c r="CY17" s="193">
        <f t="shared" si="27"/>
        <v>0</v>
      </c>
    </row>
    <row r="18" spans="2:103">
      <c r="B18" s="15">
        <f t="shared" si="25"/>
        <v>2024</v>
      </c>
      <c r="C18" s="9">
        <f t="shared" si="3"/>
        <v>0</v>
      </c>
      <c r="D18" s="45"/>
      <c r="E18" s="9">
        <f t="shared" ca="1" si="26"/>
        <v>22.29118662910572</v>
      </c>
      <c r="F18" s="37"/>
      <c r="G18" s="14">
        <f t="shared" ca="1" si="28"/>
        <v>22.29118662910572</v>
      </c>
      <c r="H18" s="36"/>
      <c r="I18" s="193"/>
      <c r="J18" s="193"/>
      <c r="M18" s="116"/>
      <c r="O18">
        <f t="shared" si="4"/>
        <v>2024</v>
      </c>
      <c r="P18">
        <v>0</v>
      </c>
      <c r="Q18">
        <v>0</v>
      </c>
      <c r="R18">
        <v>0</v>
      </c>
      <c r="S18" s="193">
        <v>0</v>
      </c>
      <c r="T18" s="193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K18">
        <f t="shared" si="5"/>
        <v>0</v>
      </c>
      <c r="AL18">
        <f t="shared" si="6"/>
        <v>0</v>
      </c>
      <c r="AM18">
        <f t="shared" si="7"/>
        <v>0</v>
      </c>
      <c r="AN18">
        <f t="shared" si="8"/>
        <v>0</v>
      </c>
      <c r="AO18">
        <f t="shared" si="8"/>
        <v>0</v>
      </c>
      <c r="AP18">
        <f t="shared" si="9"/>
        <v>0</v>
      </c>
      <c r="AQ18">
        <f t="shared" si="10"/>
        <v>0</v>
      </c>
      <c r="AR18">
        <f t="shared" si="11"/>
        <v>0</v>
      </c>
      <c r="AS18">
        <f t="shared" si="12"/>
        <v>0</v>
      </c>
      <c r="AT18">
        <f t="shared" si="12"/>
        <v>0</v>
      </c>
      <c r="AU18">
        <f t="shared" si="13"/>
        <v>0</v>
      </c>
      <c r="AV18">
        <f t="shared" si="14"/>
        <v>0</v>
      </c>
      <c r="AW18">
        <f t="shared" si="15"/>
        <v>0</v>
      </c>
      <c r="AX18">
        <f t="shared" si="16"/>
        <v>0</v>
      </c>
      <c r="AY18">
        <f t="shared" si="17"/>
        <v>0</v>
      </c>
      <c r="AZ18">
        <f t="shared" si="18"/>
        <v>0</v>
      </c>
      <c r="BA18">
        <f t="shared" si="19"/>
        <v>0</v>
      </c>
      <c r="BB18">
        <f t="shared" si="20"/>
        <v>0</v>
      </c>
      <c r="BC18">
        <f t="shared" si="21"/>
        <v>0</v>
      </c>
      <c r="BD18">
        <f t="shared" si="22"/>
        <v>0</v>
      </c>
      <c r="BF18">
        <f>VLOOKUP($O18,'Table 3 EV2020 Wind_2020'!$B$10:$K$36,10,FALSE)</f>
        <v>-3.78</v>
      </c>
      <c r="BG18">
        <f>VLOOKUP($O18,'Table 3 EV2020 Wind_2021'!$B$10:$K$36,10,FALSE)</f>
        <v>-5.83</v>
      </c>
      <c r="BH18">
        <f>VLOOKUP($O18,'Table 3 DJ Wind 2030'!$B$10:$J$36,9,FALSE)</f>
        <v>46.79</v>
      </c>
      <c r="BI18">
        <f>VLOOKUP($O18,'Table 3 ID Wind 2030'!$B$10:$J$36,9,FALSE)</f>
        <v>44.04</v>
      </c>
      <c r="BJ18">
        <f>VLOOKUP($O18,'Table 3 ID Wind 2033'!$B$10:$J$36,9,FALSE)</f>
        <v>44.04</v>
      </c>
      <c r="BK18">
        <f>VLOOKUP($O18,'Table 3 WW Wind 2035'!$B$10:$J$36,9,FALSE)</f>
        <v>44.04</v>
      </c>
      <c r="BL18">
        <f>VLOOKUP($O18,'Table 3 YK Wind 2035'!$B$10:$J$36,9,FALSE)</f>
        <v>44.04</v>
      </c>
      <c r="BM18">
        <f>VLOOKUP($O18,'Table 3 OR Wind 2035'!$B$10:$J$36,9,FALSE)</f>
        <v>44.04</v>
      </c>
      <c r="BN18">
        <f>VLOOKUP($O18,'Table 3 UT Wind 2030'!$B$10:$J$36,9,FALSE)</f>
        <v>44.04</v>
      </c>
      <c r="BO18">
        <f>VLOOKUP($O18,'Table 3 UT Wind 2036'!$B$10:$J$36,9,FALSE)</f>
        <v>44.04</v>
      </c>
      <c r="BP18">
        <f>VLOOKUP($O18,'Table 3 YK Solar 2030'!$B$10:$J$36,9,FALSE)</f>
        <v>21.96</v>
      </c>
      <c r="BQ18">
        <f>VLOOKUP($O18,'Table 3 YK Solar 2032'!$B$10:$J$36,9,FALSE)</f>
        <v>21.96</v>
      </c>
      <c r="BR18">
        <f>VLOOKUP($O18,'Table 3 YK Solar 2033'!$B$10:$J$36,9,FALSE)</f>
        <v>21.96</v>
      </c>
      <c r="BS18">
        <f>VLOOKUP($O18,'Table 3 UT Solar 2033 ST'!$B$10:$J$36,9,FALSE)</f>
        <v>23.08</v>
      </c>
      <c r="BT18">
        <f>VLOOKUP($O18,'Table 3 UT Solar 2035 ST'!$B$10:$J$36,9,FALSE)</f>
        <v>23.08</v>
      </c>
      <c r="BU18">
        <f>VLOOKUP($O18,'Table 3 UT Solar 2035 FT'!$B$10:$J$36,9,FALSE)</f>
        <v>21.94</v>
      </c>
      <c r="BV18">
        <f>VLOOKUP($O18,'Table 3 OR Solar 2030'!$B$10:$J$36,9,FALSE)</f>
        <v>23.11</v>
      </c>
      <c r="BW18">
        <f>VLOOKUP($O18,'Table 3 OR Solar 2031'!$B$10:$J$36,9,FALSE)</f>
        <v>23.11</v>
      </c>
      <c r="BX18">
        <f>VLOOKUP($O18,'Table 3 OR Solar 2032'!$B$10:$J$36,9,FALSE)</f>
        <v>23.11</v>
      </c>
      <c r="BY18">
        <f>VLOOKUP($O18,'Table 3 OR Solar 2033'!$B$10:$J$36,9,FALSE)</f>
        <v>23.11</v>
      </c>
      <c r="CA18">
        <f>SUM(AK$13:AK18)*BF18/1000</f>
        <v>0</v>
      </c>
      <c r="CB18">
        <f>SUM(AL$13:AL18)*BG18/1000</f>
        <v>0</v>
      </c>
      <c r="CC18">
        <f>SUM(AM$13:AM18)*BH18/1000</f>
        <v>0</v>
      </c>
      <c r="CD18">
        <f>SUM(AN$13:AN18)*BI18/1000</f>
        <v>0</v>
      </c>
      <c r="CE18">
        <f>SUM(AO$13:AO18)*BJ18/1000</f>
        <v>0</v>
      </c>
      <c r="CF18">
        <f>SUM(AP$13:AP18)*BK18/1000</f>
        <v>0</v>
      </c>
      <c r="CG18">
        <f>SUM(AQ$13:AQ18)*BL18/1000</f>
        <v>0</v>
      </c>
      <c r="CH18">
        <f>SUM(AR$13:AR18)*BM18/1000</f>
        <v>0</v>
      </c>
      <c r="CI18">
        <f>SUM(AS$13:AS18)*BN18/1000</f>
        <v>0</v>
      </c>
      <c r="CJ18">
        <f>SUM(AT$13:AT18)*BO18/1000</f>
        <v>0</v>
      </c>
      <c r="CK18">
        <f>SUM(AU$13:AU18)*BP18/1000</f>
        <v>0</v>
      </c>
      <c r="CL18">
        <f>SUM(AV$13:AV18)*BQ18/1000</f>
        <v>0</v>
      </c>
      <c r="CM18">
        <f>SUM(AW$13:AW18)*BR18/1000</f>
        <v>0</v>
      </c>
      <c r="CN18">
        <f>SUM(AX$13:AX18)*BS18/1000</f>
        <v>0</v>
      </c>
      <c r="CO18">
        <f>SUM(AY$13:AY18)*BT18/1000</f>
        <v>0</v>
      </c>
      <c r="CP18">
        <f>SUM(AZ$13:AZ18)*BU18/1000</f>
        <v>0</v>
      </c>
      <c r="CQ18">
        <f>SUM(BA$13:BA18)*BV18/1000</f>
        <v>0</v>
      </c>
      <c r="CR18">
        <f>SUM(BB$13:BB18)*BW18/1000</f>
        <v>0</v>
      </c>
      <c r="CS18">
        <f>SUM(BC$13:BC18)*BX18/1000</f>
        <v>0</v>
      </c>
      <c r="CT18">
        <f>SUM(BD$13:BD18)*BY18/1000</f>
        <v>0</v>
      </c>
      <c r="CU18">
        <f t="shared" si="29"/>
        <v>0</v>
      </c>
      <c r="CW18">
        <f t="shared" si="24"/>
        <v>2024</v>
      </c>
      <c r="CX18" s="89">
        <f>IFERROR(VLOOKUP($CW18,'Table 3 TransCost D2 '!$B$10:$E$34,4,FALSE),0)</f>
        <v>52.169999999999995</v>
      </c>
      <c r="CY18" s="193">
        <f t="shared" si="27"/>
        <v>0</v>
      </c>
    </row>
    <row r="19" spans="2:103">
      <c r="B19" s="15">
        <f t="shared" si="25"/>
        <v>2025</v>
      </c>
      <c r="C19" s="9">
        <f t="shared" si="3"/>
        <v>0</v>
      </c>
      <c r="D19" s="45"/>
      <c r="E19" s="9">
        <f t="shared" ca="1" si="26"/>
        <v>24.080892289372716</v>
      </c>
      <c r="F19" s="37"/>
      <c r="G19" s="14">
        <f t="shared" ca="1" si="28"/>
        <v>24.080892289372716</v>
      </c>
      <c r="H19" s="36"/>
      <c r="I19" s="193"/>
      <c r="J19" s="193"/>
      <c r="M19" s="116"/>
      <c r="O19">
        <f t="shared" si="4"/>
        <v>2025</v>
      </c>
      <c r="P19">
        <v>0</v>
      </c>
      <c r="Q19">
        <v>0</v>
      </c>
      <c r="R19">
        <v>0</v>
      </c>
      <c r="S19" s="193">
        <v>0</v>
      </c>
      <c r="T19" s="193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K19">
        <f t="shared" si="5"/>
        <v>0</v>
      </c>
      <c r="AL19">
        <f t="shared" si="6"/>
        <v>0</v>
      </c>
      <c r="AM19">
        <f t="shared" si="7"/>
        <v>0</v>
      </c>
      <c r="AN19">
        <f t="shared" si="8"/>
        <v>0</v>
      </c>
      <c r="AO19">
        <f t="shared" si="8"/>
        <v>0</v>
      </c>
      <c r="AP19">
        <f t="shared" si="9"/>
        <v>0</v>
      </c>
      <c r="AQ19">
        <f t="shared" si="10"/>
        <v>0</v>
      </c>
      <c r="AR19">
        <f t="shared" si="11"/>
        <v>0</v>
      </c>
      <c r="AS19">
        <f t="shared" si="12"/>
        <v>0</v>
      </c>
      <c r="AT19">
        <f t="shared" si="12"/>
        <v>0</v>
      </c>
      <c r="AU19">
        <f t="shared" si="13"/>
        <v>0</v>
      </c>
      <c r="AV19">
        <f t="shared" si="14"/>
        <v>0</v>
      </c>
      <c r="AW19">
        <f t="shared" si="15"/>
        <v>0</v>
      </c>
      <c r="AX19">
        <f t="shared" si="16"/>
        <v>0</v>
      </c>
      <c r="AY19">
        <f t="shared" si="17"/>
        <v>0</v>
      </c>
      <c r="AZ19">
        <f t="shared" si="18"/>
        <v>0</v>
      </c>
      <c r="BA19">
        <f t="shared" si="19"/>
        <v>0</v>
      </c>
      <c r="BB19">
        <f t="shared" si="20"/>
        <v>0</v>
      </c>
      <c r="BC19">
        <f t="shared" si="21"/>
        <v>0</v>
      </c>
      <c r="BD19">
        <f t="shared" si="22"/>
        <v>0</v>
      </c>
      <c r="BF19">
        <f>VLOOKUP($O19,'Table 3 EV2020 Wind_2020'!$B$10:$K$36,10,FALSE)</f>
        <v>-5.59</v>
      </c>
      <c r="BG19">
        <f>VLOOKUP($O19,'Table 3 EV2020 Wind_2021'!$B$10:$K$36,10,FALSE)</f>
        <v>-7.69</v>
      </c>
      <c r="BH19">
        <f>VLOOKUP($O19,'Table 3 DJ Wind 2030'!$B$10:$J$36,9,FALSE)</f>
        <v>47.87</v>
      </c>
      <c r="BI19">
        <f>VLOOKUP($O19,'Table 3 ID Wind 2030'!$B$10:$J$36,9,FALSE)</f>
        <v>45.05</v>
      </c>
      <c r="BJ19">
        <f>VLOOKUP($O19,'Table 3 ID Wind 2033'!$B$10:$J$36,9,FALSE)</f>
        <v>45.05</v>
      </c>
      <c r="BK19">
        <f>VLOOKUP($O19,'Table 3 WW Wind 2035'!$B$10:$J$36,9,FALSE)</f>
        <v>45.05</v>
      </c>
      <c r="BL19">
        <f>VLOOKUP($O19,'Table 3 YK Wind 2035'!$B$10:$J$36,9,FALSE)</f>
        <v>45.05</v>
      </c>
      <c r="BM19">
        <f>VLOOKUP($O19,'Table 3 OR Wind 2035'!$B$10:$J$36,9,FALSE)</f>
        <v>45.05</v>
      </c>
      <c r="BN19">
        <f>VLOOKUP($O19,'Table 3 UT Wind 2030'!$B$10:$J$36,9,FALSE)</f>
        <v>45.05</v>
      </c>
      <c r="BO19">
        <f>VLOOKUP($O19,'Table 3 UT Wind 2036'!$B$10:$J$36,9,FALSE)</f>
        <v>45.05</v>
      </c>
      <c r="BP19">
        <f>VLOOKUP($O19,'Table 3 YK Solar 2030'!$B$10:$J$36,9,FALSE)</f>
        <v>22.47</v>
      </c>
      <c r="BQ19">
        <f>VLOOKUP($O19,'Table 3 YK Solar 2032'!$B$10:$J$36,9,FALSE)</f>
        <v>22.47</v>
      </c>
      <c r="BR19">
        <f>VLOOKUP($O19,'Table 3 YK Solar 2033'!$B$10:$J$36,9,FALSE)</f>
        <v>22.47</v>
      </c>
      <c r="BS19">
        <f>VLOOKUP($O19,'Table 3 UT Solar 2033 ST'!$B$10:$J$36,9,FALSE)</f>
        <v>23.61</v>
      </c>
      <c r="BT19">
        <f>VLOOKUP($O19,'Table 3 UT Solar 2035 ST'!$B$10:$J$36,9,FALSE)</f>
        <v>23.61</v>
      </c>
      <c r="BU19">
        <f>VLOOKUP($O19,'Table 3 UT Solar 2035 FT'!$B$10:$J$36,9,FALSE)</f>
        <v>22.44</v>
      </c>
      <c r="BV19">
        <f>VLOOKUP($O19,'Table 3 OR Solar 2030'!$B$10:$J$36,9,FALSE)</f>
        <v>23.64</v>
      </c>
      <c r="BW19">
        <f>VLOOKUP($O19,'Table 3 OR Solar 2031'!$B$10:$J$36,9,FALSE)</f>
        <v>23.64</v>
      </c>
      <c r="BX19">
        <f>VLOOKUP($O19,'Table 3 OR Solar 2032'!$B$10:$J$36,9,FALSE)</f>
        <v>23.64</v>
      </c>
      <c r="BY19">
        <f>VLOOKUP($O19,'Table 3 OR Solar 2033'!$B$10:$J$36,9,FALSE)</f>
        <v>23.64</v>
      </c>
      <c r="CA19">
        <f>SUM(AK$13:AK19)*BF19/1000</f>
        <v>0</v>
      </c>
      <c r="CB19">
        <f>SUM(AL$13:AL19)*BG19/1000</f>
        <v>0</v>
      </c>
      <c r="CC19">
        <f>SUM(AM$13:AM19)*BH19/1000</f>
        <v>0</v>
      </c>
      <c r="CD19">
        <f>SUM(AN$13:AN19)*BI19/1000</f>
        <v>0</v>
      </c>
      <c r="CE19">
        <f>SUM(AO$13:AO19)*BJ19/1000</f>
        <v>0</v>
      </c>
      <c r="CF19">
        <f>SUM(AP$13:AP19)*BK19/1000</f>
        <v>0</v>
      </c>
      <c r="CG19">
        <f>SUM(AQ$13:AQ19)*BL19/1000</f>
        <v>0</v>
      </c>
      <c r="CH19">
        <f>SUM(AR$13:AR19)*BM19/1000</f>
        <v>0</v>
      </c>
      <c r="CI19">
        <f>SUM(AS$13:AS19)*BN19/1000</f>
        <v>0</v>
      </c>
      <c r="CJ19">
        <f>SUM(AT$13:AT19)*BO19/1000</f>
        <v>0</v>
      </c>
      <c r="CK19">
        <f>SUM(AU$13:AU19)*BP19/1000</f>
        <v>0</v>
      </c>
      <c r="CL19">
        <f>SUM(AV$13:AV19)*BQ19/1000</f>
        <v>0</v>
      </c>
      <c r="CM19">
        <f>SUM(AW$13:AW19)*BR19/1000</f>
        <v>0</v>
      </c>
      <c r="CN19">
        <f>SUM(AX$13:AX19)*BS19/1000</f>
        <v>0</v>
      </c>
      <c r="CO19">
        <f>SUM(AY$13:AY19)*BT19/1000</f>
        <v>0</v>
      </c>
      <c r="CP19">
        <f>SUM(AZ$13:AZ19)*BU19/1000</f>
        <v>0</v>
      </c>
      <c r="CQ19">
        <f>SUM(BA$13:BA19)*BV19/1000</f>
        <v>0</v>
      </c>
      <c r="CR19">
        <f>SUM(BB$13:BB19)*BW19/1000</f>
        <v>0</v>
      </c>
      <c r="CS19">
        <f>SUM(BC$13:BC19)*BX19/1000</f>
        <v>0</v>
      </c>
      <c r="CT19">
        <f>SUM(BD$13:BD19)*BY19/1000</f>
        <v>0</v>
      </c>
      <c r="CU19">
        <f t="shared" si="29"/>
        <v>0</v>
      </c>
      <c r="CW19">
        <f t="shared" si="24"/>
        <v>2025</v>
      </c>
      <c r="CX19" s="89">
        <f>IFERROR(VLOOKUP($CW19,'Table 3 TransCost D2 '!$B$10:$E$34,4,FALSE),0)</f>
        <v>53.37</v>
      </c>
      <c r="CY19" s="193">
        <f t="shared" si="27"/>
        <v>0</v>
      </c>
    </row>
    <row r="20" spans="2:103">
      <c r="B20" s="15">
        <f t="shared" si="25"/>
        <v>2026</v>
      </c>
      <c r="C20" s="9">
        <f t="shared" si="3"/>
        <v>0</v>
      </c>
      <c r="D20" s="45"/>
      <c r="E20" s="9">
        <f t="shared" ca="1" si="26"/>
        <v>25.396806637068607</v>
      </c>
      <c r="F20" s="37"/>
      <c r="G20" s="14">
        <f t="shared" ca="1" si="28"/>
        <v>25.396806637068607</v>
      </c>
      <c r="H20" s="36"/>
      <c r="I20" s="193"/>
      <c r="J20" s="193"/>
      <c r="M20" s="116"/>
      <c r="O20">
        <f t="shared" si="4"/>
        <v>2026</v>
      </c>
      <c r="P20">
        <v>0</v>
      </c>
      <c r="Q20">
        <v>0</v>
      </c>
      <c r="R20">
        <v>0</v>
      </c>
      <c r="S20" s="193">
        <v>0</v>
      </c>
      <c r="T20" s="193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K20">
        <f t="shared" si="5"/>
        <v>0</v>
      </c>
      <c r="AL20">
        <f t="shared" si="6"/>
        <v>0</v>
      </c>
      <c r="AM20">
        <f t="shared" si="7"/>
        <v>0</v>
      </c>
      <c r="AN20">
        <f t="shared" si="8"/>
        <v>0</v>
      </c>
      <c r="AO20">
        <f t="shared" si="8"/>
        <v>0</v>
      </c>
      <c r="AP20">
        <f t="shared" si="9"/>
        <v>0</v>
      </c>
      <c r="AQ20">
        <f t="shared" si="10"/>
        <v>0</v>
      </c>
      <c r="AR20">
        <f t="shared" si="11"/>
        <v>0</v>
      </c>
      <c r="AS20">
        <f t="shared" si="12"/>
        <v>0</v>
      </c>
      <c r="AT20">
        <f t="shared" si="12"/>
        <v>0</v>
      </c>
      <c r="AU20">
        <f t="shared" si="13"/>
        <v>0</v>
      </c>
      <c r="AV20">
        <f t="shared" si="14"/>
        <v>0</v>
      </c>
      <c r="AW20">
        <f t="shared" si="15"/>
        <v>0</v>
      </c>
      <c r="AX20">
        <f t="shared" si="16"/>
        <v>0</v>
      </c>
      <c r="AY20">
        <f t="shared" si="17"/>
        <v>0</v>
      </c>
      <c r="AZ20">
        <f t="shared" si="18"/>
        <v>0</v>
      </c>
      <c r="BA20">
        <f t="shared" si="19"/>
        <v>0</v>
      </c>
      <c r="BB20">
        <f t="shared" si="20"/>
        <v>0</v>
      </c>
      <c r="BC20">
        <f t="shared" si="21"/>
        <v>0</v>
      </c>
      <c r="BD20">
        <f t="shared" si="22"/>
        <v>0</v>
      </c>
      <c r="BF20">
        <f>VLOOKUP($O20,'Table 3 EV2020 Wind_2020'!$B$10:$K$36,10,FALSE)</f>
        <v>-2.82</v>
      </c>
      <c r="BG20">
        <f>VLOOKUP($O20,'Table 3 EV2020 Wind_2021'!$B$10:$K$36,10,FALSE)</f>
        <v>-4.97</v>
      </c>
      <c r="BH20">
        <f>VLOOKUP($O20,'Table 3 DJ Wind 2030'!$B$10:$J$36,9,FALSE)</f>
        <v>48.98</v>
      </c>
      <c r="BI20">
        <f>VLOOKUP($O20,'Table 3 ID Wind 2030'!$B$10:$J$36,9,FALSE)</f>
        <v>46.09</v>
      </c>
      <c r="BJ20">
        <f>VLOOKUP($O20,'Table 3 ID Wind 2033'!$B$10:$J$36,9,FALSE)</f>
        <v>46.09</v>
      </c>
      <c r="BK20">
        <f>VLOOKUP($O20,'Table 3 WW Wind 2035'!$B$10:$J$36,9,FALSE)</f>
        <v>46.09</v>
      </c>
      <c r="BL20">
        <f>VLOOKUP($O20,'Table 3 YK Wind 2035'!$B$10:$J$36,9,FALSE)</f>
        <v>46.09</v>
      </c>
      <c r="BM20">
        <f>VLOOKUP($O20,'Table 3 OR Wind 2035'!$B$10:$J$36,9,FALSE)</f>
        <v>46.09</v>
      </c>
      <c r="BN20">
        <f>VLOOKUP($O20,'Table 3 UT Wind 2030'!$B$10:$J$36,9,FALSE)</f>
        <v>46.09</v>
      </c>
      <c r="BO20">
        <f>VLOOKUP($O20,'Table 3 UT Wind 2036'!$B$10:$J$36,9,FALSE)</f>
        <v>46.09</v>
      </c>
      <c r="BP20">
        <f>VLOOKUP($O20,'Table 3 YK Solar 2030'!$B$10:$J$36,9,FALSE)</f>
        <v>22.99</v>
      </c>
      <c r="BQ20">
        <f>VLOOKUP($O20,'Table 3 YK Solar 2032'!$B$10:$J$36,9,FALSE)</f>
        <v>22.99</v>
      </c>
      <c r="BR20">
        <f>VLOOKUP($O20,'Table 3 YK Solar 2033'!$B$10:$J$36,9,FALSE)</f>
        <v>22.99</v>
      </c>
      <c r="BS20">
        <f>VLOOKUP($O20,'Table 3 UT Solar 2033 ST'!$B$10:$J$36,9,FALSE)</f>
        <v>24.15</v>
      </c>
      <c r="BT20">
        <f>VLOOKUP($O20,'Table 3 UT Solar 2035 ST'!$B$10:$J$36,9,FALSE)</f>
        <v>24.15</v>
      </c>
      <c r="BU20">
        <f>VLOOKUP($O20,'Table 3 UT Solar 2035 FT'!$B$10:$J$36,9,FALSE)</f>
        <v>22.96</v>
      </c>
      <c r="BV20">
        <f>VLOOKUP($O20,'Table 3 OR Solar 2030'!$B$10:$J$36,9,FALSE)</f>
        <v>24.18</v>
      </c>
      <c r="BW20">
        <f>VLOOKUP($O20,'Table 3 OR Solar 2031'!$B$10:$J$36,9,FALSE)</f>
        <v>24.18</v>
      </c>
      <c r="BX20">
        <f>VLOOKUP($O20,'Table 3 OR Solar 2032'!$B$10:$J$36,9,FALSE)</f>
        <v>24.18</v>
      </c>
      <c r="BY20">
        <f>VLOOKUP($O20,'Table 3 OR Solar 2033'!$B$10:$J$36,9,FALSE)</f>
        <v>24.18</v>
      </c>
      <c r="CA20">
        <f>SUM(AK$13:AK20)*BF20/1000</f>
        <v>0</v>
      </c>
      <c r="CB20">
        <f>SUM(AL$13:AL20)*BG20/1000</f>
        <v>0</v>
      </c>
      <c r="CC20">
        <f>SUM(AM$13:AM20)*BH20/1000</f>
        <v>0</v>
      </c>
      <c r="CD20">
        <f>SUM(AN$13:AN20)*BI20/1000</f>
        <v>0</v>
      </c>
      <c r="CE20">
        <f>SUM(AO$13:AO20)*BJ20/1000</f>
        <v>0</v>
      </c>
      <c r="CF20">
        <f>SUM(AP$13:AP20)*BK20/1000</f>
        <v>0</v>
      </c>
      <c r="CG20">
        <f>SUM(AQ$13:AQ20)*BL20/1000</f>
        <v>0</v>
      </c>
      <c r="CH20">
        <f>SUM(AR$13:AR20)*BM20/1000</f>
        <v>0</v>
      </c>
      <c r="CI20">
        <f>SUM(AS$13:AS20)*BN20/1000</f>
        <v>0</v>
      </c>
      <c r="CJ20">
        <f>SUM(AT$13:AT20)*BO20/1000</f>
        <v>0</v>
      </c>
      <c r="CK20">
        <f>SUM(AU$13:AU20)*BP20/1000</f>
        <v>0</v>
      </c>
      <c r="CL20">
        <f>SUM(AV$13:AV20)*BQ20/1000</f>
        <v>0</v>
      </c>
      <c r="CM20">
        <f>SUM(AW$13:AW20)*BR20/1000</f>
        <v>0</v>
      </c>
      <c r="CN20">
        <f>SUM(AX$13:AX20)*BS20/1000</f>
        <v>0</v>
      </c>
      <c r="CO20">
        <f>SUM(AY$13:AY20)*BT20/1000</f>
        <v>0</v>
      </c>
      <c r="CP20">
        <f>SUM(AZ$13:AZ20)*BU20/1000</f>
        <v>0</v>
      </c>
      <c r="CQ20">
        <f>SUM(BA$13:BA20)*BV20/1000</f>
        <v>0</v>
      </c>
      <c r="CR20">
        <f>SUM(BB$13:BB20)*BW20/1000</f>
        <v>0</v>
      </c>
      <c r="CS20">
        <f>SUM(BC$13:BC20)*BX20/1000</f>
        <v>0</v>
      </c>
      <c r="CT20">
        <f>SUM(BD$13:BD20)*BY20/1000</f>
        <v>0</v>
      </c>
      <c r="CU20">
        <f t="shared" si="29"/>
        <v>0</v>
      </c>
      <c r="CW20">
        <f t="shared" si="24"/>
        <v>2026</v>
      </c>
      <c r="CX20" s="89">
        <f>IFERROR(VLOOKUP($CW20,'Table 3 TransCost D2 '!$B$10:$E$34,4,FALSE),0)</f>
        <v>54.6</v>
      </c>
      <c r="CY20" s="193">
        <f t="shared" si="27"/>
        <v>0</v>
      </c>
    </row>
    <row r="21" spans="2:103">
      <c r="B21" s="15">
        <f t="shared" si="25"/>
        <v>2027</v>
      </c>
      <c r="C21" s="9">
        <f t="shared" si="3"/>
        <v>0</v>
      </c>
      <c r="D21" s="45"/>
      <c r="E21" s="9">
        <f t="shared" ca="1" si="26"/>
        <v>26.373289651783576</v>
      </c>
      <c r="F21" s="37"/>
      <c r="G21" s="14">
        <f t="shared" ca="1" si="28"/>
        <v>26.373289651783576</v>
      </c>
      <c r="H21" s="36"/>
      <c r="I21" s="193"/>
      <c r="J21" s="193"/>
      <c r="M21" s="116"/>
      <c r="O21">
        <f t="shared" si="4"/>
        <v>2027</v>
      </c>
      <c r="P21">
        <v>0</v>
      </c>
      <c r="Q21">
        <v>0</v>
      </c>
      <c r="R21">
        <v>0</v>
      </c>
      <c r="S21" s="193">
        <v>0</v>
      </c>
      <c r="T21" s="193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K21">
        <f t="shared" si="5"/>
        <v>0</v>
      </c>
      <c r="AL21">
        <f t="shared" si="6"/>
        <v>0</v>
      </c>
      <c r="AM21">
        <f t="shared" si="7"/>
        <v>0</v>
      </c>
      <c r="AN21">
        <f t="shared" si="8"/>
        <v>0</v>
      </c>
      <c r="AO21">
        <f t="shared" si="8"/>
        <v>0</v>
      </c>
      <c r="AP21">
        <f t="shared" si="9"/>
        <v>0</v>
      </c>
      <c r="AQ21">
        <f t="shared" si="10"/>
        <v>0</v>
      </c>
      <c r="AR21">
        <f t="shared" si="11"/>
        <v>0</v>
      </c>
      <c r="AS21">
        <f t="shared" si="12"/>
        <v>0</v>
      </c>
      <c r="AT21">
        <f t="shared" si="12"/>
        <v>0</v>
      </c>
      <c r="AU21">
        <f t="shared" si="13"/>
        <v>0</v>
      </c>
      <c r="AV21">
        <f t="shared" si="14"/>
        <v>0</v>
      </c>
      <c r="AW21">
        <f t="shared" si="15"/>
        <v>0</v>
      </c>
      <c r="AX21">
        <f t="shared" si="16"/>
        <v>0</v>
      </c>
      <c r="AY21">
        <f t="shared" si="17"/>
        <v>0</v>
      </c>
      <c r="AZ21">
        <f t="shared" si="18"/>
        <v>0</v>
      </c>
      <c r="BA21">
        <f t="shared" si="19"/>
        <v>0</v>
      </c>
      <c r="BB21">
        <f t="shared" si="20"/>
        <v>0</v>
      </c>
      <c r="BC21">
        <f t="shared" si="21"/>
        <v>0</v>
      </c>
      <c r="BD21">
        <f t="shared" si="22"/>
        <v>0</v>
      </c>
      <c r="BF21">
        <f>VLOOKUP($O21,'Table 3 EV2020 Wind_2020'!$B$10:$K$36,10,FALSE)</f>
        <v>-4.4800000000000004</v>
      </c>
      <c r="BG21">
        <f>VLOOKUP($O21,'Table 3 EV2020 Wind_2021'!$B$10:$K$36,10,FALSE)</f>
        <v>-6.68</v>
      </c>
      <c r="BH21">
        <f>VLOOKUP($O21,'Table 3 DJ Wind 2030'!$B$10:$J$36,9,FALSE)</f>
        <v>50.12</v>
      </c>
      <c r="BI21">
        <f>VLOOKUP($O21,'Table 3 ID Wind 2030'!$B$10:$J$36,9,FALSE)</f>
        <v>47.15</v>
      </c>
      <c r="BJ21">
        <f>VLOOKUP($O21,'Table 3 ID Wind 2033'!$B$10:$J$36,9,FALSE)</f>
        <v>47.15</v>
      </c>
      <c r="BK21">
        <f>VLOOKUP($O21,'Table 3 WW Wind 2035'!$B$10:$J$36,9,FALSE)</f>
        <v>47.15</v>
      </c>
      <c r="BL21">
        <f>VLOOKUP($O21,'Table 3 YK Wind 2035'!$B$10:$J$36,9,FALSE)</f>
        <v>47.15</v>
      </c>
      <c r="BM21">
        <f>VLOOKUP($O21,'Table 3 OR Wind 2035'!$B$10:$J$36,9,FALSE)</f>
        <v>47.15</v>
      </c>
      <c r="BN21">
        <f>VLOOKUP($O21,'Table 3 UT Wind 2030'!$B$10:$J$36,9,FALSE)</f>
        <v>47.15</v>
      </c>
      <c r="BO21">
        <f>VLOOKUP($O21,'Table 3 UT Wind 2036'!$B$10:$J$36,9,FALSE)</f>
        <v>47.15</v>
      </c>
      <c r="BP21">
        <f>VLOOKUP($O21,'Table 3 YK Solar 2030'!$B$10:$J$36,9,FALSE)</f>
        <v>23.52</v>
      </c>
      <c r="BQ21">
        <f>VLOOKUP($O21,'Table 3 YK Solar 2032'!$B$10:$J$36,9,FALSE)</f>
        <v>23.52</v>
      </c>
      <c r="BR21">
        <f>VLOOKUP($O21,'Table 3 YK Solar 2033'!$B$10:$J$36,9,FALSE)</f>
        <v>23.52</v>
      </c>
      <c r="BS21">
        <f>VLOOKUP($O21,'Table 3 UT Solar 2033 ST'!$B$10:$J$36,9,FALSE)</f>
        <v>24.71</v>
      </c>
      <c r="BT21">
        <f>VLOOKUP($O21,'Table 3 UT Solar 2035 ST'!$B$10:$J$36,9,FALSE)</f>
        <v>24.71</v>
      </c>
      <c r="BU21">
        <f>VLOOKUP($O21,'Table 3 UT Solar 2035 FT'!$B$10:$J$36,9,FALSE)</f>
        <v>23.49</v>
      </c>
      <c r="BV21">
        <f>VLOOKUP($O21,'Table 3 OR Solar 2030'!$B$10:$J$36,9,FALSE)</f>
        <v>24.74</v>
      </c>
      <c r="BW21">
        <f>VLOOKUP($O21,'Table 3 OR Solar 2031'!$B$10:$J$36,9,FALSE)</f>
        <v>24.74</v>
      </c>
      <c r="BX21">
        <f>VLOOKUP($O21,'Table 3 OR Solar 2032'!$B$10:$J$36,9,FALSE)</f>
        <v>24.74</v>
      </c>
      <c r="BY21">
        <f>VLOOKUP($O21,'Table 3 OR Solar 2033'!$B$10:$J$36,9,FALSE)</f>
        <v>24.74</v>
      </c>
      <c r="CA21">
        <f>SUM(AK$13:AK21)*BF21/1000</f>
        <v>0</v>
      </c>
      <c r="CB21">
        <f>SUM(AL$13:AL21)*BG21/1000</f>
        <v>0</v>
      </c>
      <c r="CC21">
        <f>SUM(AM$13:AM21)*BH21/1000</f>
        <v>0</v>
      </c>
      <c r="CD21">
        <f>SUM(AN$13:AN21)*BI21/1000</f>
        <v>0</v>
      </c>
      <c r="CE21">
        <f>SUM(AO$13:AO21)*BJ21/1000</f>
        <v>0</v>
      </c>
      <c r="CF21">
        <f>SUM(AP$13:AP21)*BK21/1000</f>
        <v>0</v>
      </c>
      <c r="CG21">
        <f>SUM(AQ$13:AQ21)*BL21/1000</f>
        <v>0</v>
      </c>
      <c r="CH21">
        <f>SUM(AR$13:AR21)*BM21/1000</f>
        <v>0</v>
      </c>
      <c r="CI21">
        <f>SUM(AS$13:AS21)*BN21/1000</f>
        <v>0</v>
      </c>
      <c r="CJ21">
        <f>SUM(AT$13:AT21)*BO21/1000</f>
        <v>0</v>
      </c>
      <c r="CK21">
        <f>SUM(AU$13:AU21)*BP21/1000</f>
        <v>0</v>
      </c>
      <c r="CL21">
        <f>SUM(AV$13:AV21)*BQ21/1000</f>
        <v>0</v>
      </c>
      <c r="CM21">
        <f>SUM(AW$13:AW21)*BR21/1000</f>
        <v>0</v>
      </c>
      <c r="CN21">
        <f>SUM(AX$13:AX21)*BS21/1000</f>
        <v>0</v>
      </c>
      <c r="CO21">
        <f>SUM(AY$13:AY21)*BT21/1000</f>
        <v>0</v>
      </c>
      <c r="CP21">
        <f>SUM(AZ$13:AZ21)*BU21/1000</f>
        <v>0</v>
      </c>
      <c r="CQ21">
        <f>SUM(BA$13:BA21)*BV21/1000</f>
        <v>0</v>
      </c>
      <c r="CR21">
        <f>SUM(BB$13:BB21)*BW21/1000</f>
        <v>0</v>
      </c>
      <c r="CS21">
        <f>SUM(BC$13:BC21)*BX21/1000</f>
        <v>0</v>
      </c>
      <c r="CT21">
        <f>SUM(BD$13:BD21)*BY21/1000</f>
        <v>0</v>
      </c>
      <c r="CU21">
        <f t="shared" si="29"/>
        <v>0</v>
      </c>
      <c r="CW21">
        <f t="shared" si="24"/>
        <v>2027</v>
      </c>
      <c r="CX21" s="89">
        <f>IFERROR(VLOOKUP($CW21,'Table 3 TransCost D2 '!$B$10:$E$34,4,FALSE),0)</f>
        <v>55.859999999999992</v>
      </c>
      <c r="CY21" s="193">
        <f t="shared" si="27"/>
        <v>0</v>
      </c>
    </row>
    <row r="22" spans="2:103">
      <c r="B22" s="15">
        <f t="shared" si="25"/>
        <v>2028</v>
      </c>
      <c r="C22" s="9">
        <f t="shared" si="3"/>
        <v>0</v>
      </c>
      <c r="D22" s="45"/>
      <c r="E22" s="9">
        <f t="shared" ca="1" si="26"/>
        <v>29.450593014401658</v>
      </c>
      <c r="F22" s="37"/>
      <c r="G22" s="14">
        <f t="shared" ca="1" si="28"/>
        <v>29.450593014401658</v>
      </c>
      <c r="H22" s="36"/>
      <c r="I22" s="193"/>
      <c r="J22" s="193"/>
      <c r="M22" s="116"/>
      <c r="O22">
        <f t="shared" si="4"/>
        <v>2028</v>
      </c>
      <c r="P22">
        <v>0</v>
      </c>
      <c r="Q22">
        <v>0</v>
      </c>
      <c r="R22">
        <v>0</v>
      </c>
      <c r="S22" s="193">
        <v>0</v>
      </c>
      <c r="T22" s="193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K22">
        <f t="shared" si="5"/>
        <v>0</v>
      </c>
      <c r="AL22">
        <f t="shared" si="6"/>
        <v>0</v>
      </c>
      <c r="AM22">
        <f t="shared" si="7"/>
        <v>0</v>
      </c>
      <c r="AN22">
        <f t="shared" si="8"/>
        <v>0</v>
      </c>
      <c r="AO22">
        <f t="shared" si="8"/>
        <v>0</v>
      </c>
      <c r="AP22">
        <f t="shared" si="9"/>
        <v>0</v>
      </c>
      <c r="AQ22">
        <f t="shared" si="10"/>
        <v>0</v>
      </c>
      <c r="AR22">
        <f t="shared" si="11"/>
        <v>0</v>
      </c>
      <c r="AS22">
        <f t="shared" si="12"/>
        <v>0</v>
      </c>
      <c r="AT22">
        <f t="shared" si="12"/>
        <v>0</v>
      </c>
      <c r="AU22">
        <f t="shared" si="13"/>
        <v>0</v>
      </c>
      <c r="AV22">
        <f t="shared" si="14"/>
        <v>0</v>
      </c>
      <c r="AW22">
        <f t="shared" si="15"/>
        <v>0</v>
      </c>
      <c r="AX22">
        <f t="shared" si="16"/>
        <v>0</v>
      </c>
      <c r="AY22">
        <f t="shared" si="17"/>
        <v>0</v>
      </c>
      <c r="AZ22">
        <f t="shared" si="18"/>
        <v>0</v>
      </c>
      <c r="BA22">
        <f t="shared" si="19"/>
        <v>0</v>
      </c>
      <c r="BB22">
        <f t="shared" si="20"/>
        <v>0</v>
      </c>
      <c r="BC22">
        <f t="shared" si="21"/>
        <v>0</v>
      </c>
      <c r="BD22">
        <f t="shared" si="22"/>
        <v>0</v>
      </c>
      <c r="BF22">
        <f>VLOOKUP($O22,'Table 3 EV2020 Wind_2020'!$B$10:$K$36,10,FALSE)</f>
        <v>-1.46</v>
      </c>
      <c r="BG22">
        <f>VLOOKUP($O22,'Table 3 EV2020 Wind_2021'!$B$10:$K$36,10,FALSE)</f>
        <v>-3.71</v>
      </c>
      <c r="BH22">
        <f>VLOOKUP($O22,'Table 3 DJ Wind 2030'!$B$10:$J$36,9,FALSE)</f>
        <v>51.32</v>
      </c>
      <c r="BI22">
        <f>VLOOKUP($O22,'Table 3 ID Wind 2030'!$B$10:$J$36,9,FALSE)</f>
        <v>48.28</v>
      </c>
      <c r="BJ22">
        <f>VLOOKUP($O22,'Table 3 ID Wind 2033'!$B$10:$J$36,9,FALSE)</f>
        <v>48.28</v>
      </c>
      <c r="BK22">
        <f>VLOOKUP($O22,'Table 3 WW Wind 2035'!$B$10:$J$36,9,FALSE)</f>
        <v>48.28</v>
      </c>
      <c r="BL22">
        <f>VLOOKUP($O22,'Table 3 YK Wind 2035'!$B$10:$J$36,9,FALSE)</f>
        <v>48.28</v>
      </c>
      <c r="BM22">
        <f>VLOOKUP($O22,'Table 3 OR Wind 2035'!$B$10:$J$36,9,FALSE)</f>
        <v>48.28</v>
      </c>
      <c r="BN22">
        <f>VLOOKUP($O22,'Table 3 UT Wind 2030'!$B$10:$J$36,9,FALSE)</f>
        <v>48.28</v>
      </c>
      <c r="BO22">
        <f>VLOOKUP($O22,'Table 3 UT Wind 2036'!$B$10:$J$36,9,FALSE)</f>
        <v>48.28</v>
      </c>
      <c r="BP22">
        <f>VLOOKUP($O22,'Table 3 YK Solar 2030'!$B$10:$J$36,9,FALSE)</f>
        <v>24.08</v>
      </c>
      <c r="BQ22">
        <f>VLOOKUP($O22,'Table 3 YK Solar 2032'!$B$10:$J$36,9,FALSE)</f>
        <v>24.08</v>
      </c>
      <c r="BR22">
        <f>VLOOKUP($O22,'Table 3 YK Solar 2033'!$B$10:$J$36,9,FALSE)</f>
        <v>24.08</v>
      </c>
      <c r="BS22">
        <f>VLOOKUP($O22,'Table 3 UT Solar 2033 ST'!$B$10:$J$36,9,FALSE)</f>
        <v>25.3</v>
      </c>
      <c r="BT22">
        <f>VLOOKUP($O22,'Table 3 UT Solar 2035 ST'!$B$10:$J$36,9,FALSE)</f>
        <v>25.3</v>
      </c>
      <c r="BU22">
        <f>VLOOKUP($O22,'Table 3 UT Solar 2035 FT'!$B$10:$J$36,9,FALSE)</f>
        <v>24.05</v>
      </c>
      <c r="BV22">
        <f>VLOOKUP($O22,'Table 3 OR Solar 2030'!$B$10:$J$36,9,FALSE)</f>
        <v>25.33</v>
      </c>
      <c r="BW22">
        <f>VLOOKUP($O22,'Table 3 OR Solar 2031'!$B$10:$J$36,9,FALSE)</f>
        <v>25.33</v>
      </c>
      <c r="BX22">
        <f>VLOOKUP($O22,'Table 3 OR Solar 2032'!$B$10:$J$36,9,FALSE)</f>
        <v>25.33</v>
      </c>
      <c r="BY22">
        <f>VLOOKUP($O22,'Table 3 OR Solar 2033'!$B$10:$J$36,9,FALSE)</f>
        <v>25.33</v>
      </c>
      <c r="CA22">
        <f>SUM(AK$13:AK22)*BF22/1000</f>
        <v>0</v>
      </c>
      <c r="CB22">
        <f>SUM(AL$13:AL22)*BG22/1000</f>
        <v>0</v>
      </c>
      <c r="CC22">
        <f>SUM(AM$13:AM22)*BH22/1000</f>
        <v>0</v>
      </c>
      <c r="CD22">
        <f>SUM(AN$13:AN22)*BI22/1000</f>
        <v>0</v>
      </c>
      <c r="CE22">
        <f>SUM(AO$13:AO22)*BJ22/1000</f>
        <v>0</v>
      </c>
      <c r="CF22">
        <f>SUM(AP$13:AP22)*BK22/1000</f>
        <v>0</v>
      </c>
      <c r="CG22">
        <f>SUM(AQ$13:AQ22)*BL22/1000</f>
        <v>0</v>
      </c>
      <c r="CH22">
        <f>SUM(AR$13:AR22)*BM22/1000</f>
        <v>0</v>
      </c>
      <c r="CI22">
        <f>SUM(AS$13:AS22)*BN22/1000</f>
        <v>0</v>
      </c>
      <c r="CJ22">
        <f>SUM(AT$13:AT22)*BO22/1000</f>
        <v>0</v>
      </c>
      <c r="CK22">
        <f>SUM(AU$13:AU22)*BP22/1000</f>
        <v>0</v>
      </c>
      <c r="CL22">
        <f>SUM(AV$13:AV22)*BQ22/1000</f>
        <v>0</v>
      </c>
      <c r="CM22">
        <f>SUM(AW$13:AW22)*BR22/1000</f>
        <v>0</v>
      </c>
      <c r="CN22">
        <f>SUM(AX$13:AX22)*BS22/1000</f>
        <v>0</v>
      </c>
      <c r="CO22">
        <f>SUM(AY$13:AY22)*BT22/1000</f>
        <v>0</v>
      </c>
      <c r="CP22">
        <f>SUM(AZ$13:AZ22)*BU22/1000</f>
        <v>0</v>
      </c>
      <c r="CQ22">
        <f>SUM(BA$13:BA22)*BV22/1000</f>
        <v>0</v>
      </c>
      <c r="CR22">
        <f>SUM(BB$13:BB22)*BW22/1000</f>
        <v>0</v>
      </c>
      <c r="CS22">
        <f>SUM(BC$13:BC22)*BX22/1000</f>
        <v>0</v>
      </c>
      <c r="CT22">
        <f>SUM(BD$13:BD22)*BY22/1000</f>
        <v>0</v>
      </c>
      <c r="CU22">
        <f t="shared" si="29"/>
        <v>0</v>
      </c>
      <c r="CW22">
        <f t="shared" si="24"/>
        <v>2028</v>
      </c>
      <c r="CX22" s="89">
        <f>IFERROR(VLOOKUP($CW22,'Table 3 TransCost D2 '!$B$10:$E$34,4,FALSE),0)</f>
        <v>57.20000000000001</v>
      </c>
      <c r="CY22" s="193">
        <f t="shared" si="27"/>
        <v>0</v>
      </c>
    </row>
    <row r="23" spans="2:103">
      <c r="B23" s="15">
        <f t="shared" si="25"/>
        <v>2029</v>
      </c>
      <c r="C23" s="9">
        <f t="shared" si="3"/>
        <v>0</v>
      </c>
      <c r="D23" s="45"/>
      <c r="E23" s="9">
        <f t="shared" ca="1" si="26"/>
        <v>35.818445913005576</v>
      </c>
      <c r="F23" s="37"/>
      <c r="G23" s="14">
        <f t="shared" ca="1" si="28"/>
        <v>35.818445913005576</v>
      </c>
      <c r="H23" s="36"/>
      <c r="I23" s="193"/>
      <c r="J23" s="193"/>
      <c r="M23" s="116"/>
      <c r="O23">
        <f t="shared" si="4"/>
        <v>2029</v>
      </c>
      <c r="P23">
        <v>0</v>
      </c>
      <c r="Q23">
        <v>0</v>
      </c>
      <c r="R23">
        <v>0</v>
      </c>
      <c r="S23" s="193">
        <v>0</v>
      </c>
      <c r="T23" s="19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K23">
        <f t="shared" si="5"/>
        <v>0</v>
      </c>
      <c r="AL23">
        <f t="shared" si="6"/>
        <v>0</v>
      </c>
      <c r="AM23">
        <f t="shared" si="7"/>
        <v>0</v>
      </c>
      <c r="AN23">
        <f t="shared" si="8"/>
        <v>0</v>
      </c>
      <c r="AO23">
        <f t="shared" si="8"/>
        <v>0</v>
      </c>
      <c r="AP23">
        <f t="shared" si="9"/>
        <v>0</v>
      </c>
      <c r="AQ23">
        <f t="shared" si="10"/>
        <v>0</v>
      </c>
      <c r="AR23">
        <f t="shared" si="11"/>
        <v>0</v>
      </c>
      <c r="AS23">
        <f t="shared" si="12"/>
        <v>0</v>
      </c>
      <c r="AT23">
        <f t="shared" si="12"/>
        <v>0</v>
      </c>
      <c r="AU23">
        <f t="shared" si="13"/>
        <v>0</v>
      </c>
      <c r="AV23">
        <f t="shared" si="14"/>
        <v>0</v>
      </c>
      <c r="AW23">
        <f t="shared" si="15"/>
        <v>0</v>
      </c>
      <c r="AX23">
        <f t="shared" si="16"/>
        <v>0</v>
      </c>
      <c r="AY23">
        <f t="shared" si="17"/>
        <v>0</v>
      </c>
      <c r="AZ23">
        <f t="shared" si="18"/>
        <v>0</v>
      </c>
      <c r="BA23">
        <f t="shared" si="19"/>
        <v>0</v>
      </c>
      <c r="BB23">
        <f t="shared" si="20"/>
        <v>0</v>
      </c>
      <c r="BC23">
        <f t="shared" si="21"/>
        <v>0</v>
      </c>
      <c r="BD23">
        <f t="shared" si="22"/>
        <v>0</v>
      </c>
      <c r="BF23">
        <f>VLOOKUP($O23,'Table 3 EV2020 Wind_2020'!$B$10:$K$36,10,FALSE)</f>
        <v>-2.85</v>
      </c>
      <c r="BG23">
        <f>VLOOKUP($O23,'Table 3 EV2020 Wind_2021'!$B$10:$K$36,10,FALSE)</f>
        <v>-5.16</v>
      </c>
      <c r="BH23">
        <f>VLOOKUP($O23,'Table 3 DJ Wind 2030'!$B$10:$J$36,9,FALSE)</f>
        <v>52.55</v>
      </c>
      <c r="BI23">
        <f>VLOOKUP($O23,'Table 3 ID Wind 2030'!$B$10:$J$36,9,FALSE)</f>
        <v>49.44</v>
      </c>
      <c r="BJ23">
        <f>VLOOKUP($O23,'Table 3 ID Wind 2033'!$B$10:$J$36,9,FALSE)</f>
        <v>49.44</v>
      </c>
      <c r="BK23">
        <f>VLOOKUP($O23,'Table 3 WW Wind 2035'!$B$10:$J$36,9,FALSE)</f>
        <v>49.44</v>
      </c>
      <c r="BL23">
        <f>VLOOKUP($O23,'Table 3 YK Wind 2035'!$B$10:$J$36,9,FALSE)</f>
        <v>49.44</v>
      </c>
      <c r="BM23">
        <f>VLOOKUP($O23,'Table 3 OR Wind 2035'!$B$10:$J$36,9,FALSE)</f>
        <v>49.44</v>
      </c>
      <c r="BN23">
        <f>VLOOKUP($O23,'Table 3 UT Wind 2030'!$B$10:$J$36,9,FALSE)</f>
        <v>49.44</v>
      </c>
      <c r="BO23">
        <f>VLOOKUP($O23,'Table 3 UT Wind 2036'!$B$10:$J$36,9,FALSE)</f>
        <v>49.44</v>
      </c>
      <c r="BP23">
        <f>VLOOKUP($O23,'Table 3 YK Solar 2030'!$B$10:$J$36,9,FALSE)</f>
        <v>24.66</v>
      </c>
      <c r="BQ23">
        <f>VLOOKUP($O23,'Table 3 YK Solar 2032'!$B$10:$J$36,9,FALSE)</f>
        <v>24.66</v>
      </c>
      <c r="BR23">
        <f>VLOOKUP($O23,'Table 3 YK Solar 2033'!$B$10:$J$36,9,FALSE)</f>
        <v>24.66</v>
      </c>
      <c r="BS23">
        <f>VLOOKUP($O23,'Table 3 UT Solar 2033 ST'!$B$10:$J$36,9,FALSE)</f>
        <v>25.91</v>
      </c>
      <c r="BT23">
        <f>VLOOKUP($O23,'Table 3 UT Solar 2035 ST'!$B$10:$J$36,9,FALSE)</f>
        <v>25.91</v>
      </c>
      <c r="BU23">
        <f>VLOOKUP($O23,'Table 3 UT Solar 2035 FT'!$B$10:$J$36,9,FALSE)</f>
        <v>24.63</v>
      </c>
      <c r="BV23">
        <f>VLOOKUP($O23,'Table 3 OR Solar 2030'!$B$10:$J$36,9,FALSE)</f>
        <v>25.94</v>
      </c>
      <c r="BW23">
        <f>VLOOKUP($O23,'Table 3 OR Solar 2031'!$B$10:$J$36,9,FALSE)</f>
        <v>25.94</v>
      </c>
      <c r="BX23">
        <f>VLOOKUP($O23,'Table 3 OR Solar 2032'!$B$10:$J$36,9,FALSE)</f>
        <v>25.94</v>
      </c>
      <c r="BY23">
        <f>VLOOKUP($O23,'Table 3 OR Solar 2033'!$B$10:$J$36,9,FALSE)</f>
        <v>25.94</v>
      </c>
      <c r="CA23">
        <f>SUM(AK$13:AK23)*BF23/1000</f>
        <v>0</v>
      </c>
      <c r="CB23">
        <f>SUM(AL$13:AL23)*BG23/1000</f>
        <v>0</v>
      </c>
      <c r="CC23">
        <f>SUM(AM$13:AM23)*BH23/1000</f>
        <v>0</v>
      </c>
      <c r="CD23">
        <f>SUM(AN$13:AN23)*BI23/1000</f>
        <v>0</v>
      </c>
      <c r="CE23">
        <f>SUM(AO$13:AO23)*BJ23/1000</f>
        <v>0</v>
      </c>
      <c r="CF23">
        <f>SUM(AP$13:AP23)*BK23/1000</f>
        <v>0</v>
      </c>
      <c r="CG23">
        <f>SUM(AQ$13:AQ23)*BL23/1000</f>
        <v>0</v>
      </c>
      <c r="CH23">
        <f>SUM(AR$13:AR23)*BM23/1000</f>
        <v>0</v>
      </c>
      <c r="CI23">
        <f>SUM(AS$13:AS23)*BN23/1000</f>
        <v>0</v>
      </c>
      <c r="CJ23">
        <f>SUM(AT$13:AT23)*BO23/1000</f>
        <v>0</v>
      </c>
      <c r="CK23">
        <f>SUM(AU$13:AU23)*BP23/1000</f>
        <v>0</v>
      </c>
      <c r="CL23">
        <f>SUM(AV$13:AV23)*BQ23/1000</f>
        <v>0</v>
      </c>
      <c r="CM23">
        <f>SUM(AW$13:AW23)*BR23/1000</f>
        <v>0</v>
      </c>
      <c r="CN23">
        <f>SUM(AX$13:AX23)*BS23/1000</f>
        <v>0</v>
      </c>
      <c r="CO23">
        <f>SUM(AY$13:AY23)*BT23/1000</f>
        <v>0</v>
      </c>
      <c r="CP23">
        <f>SUM(AZ$13:AZ23)*BU23/1000</f>
        <v>0</v>
      </c>
      <c r="CQ23">
        <f>SUM(BA$13:BA23)*BV23/1000</f>
        <v>0</v>
      </c>
      <c r="CR23">
        <f>SUM(BB$13:BB23)*BW23/1000</f>
        <v>0</v>
      </c>
      <c r="CS23">
        <f>SUM(BC$13:BC23)*BX23/1000</f>
        <v>0</v>
      </c>
      <c r="CT23">
        <f>SUM(BD$13:BD23)*BY23/1000</f>
        <v>0</v>
      </c>
      <c r="CU23">
        <f t="shared" si="29"/>
        <v>0</v>
      </c>
      <c r="CW23">
        <f t="shared" si="24"/>
        <v>2029</v>
      </c>
      <c r="CX23" s="89">
        <f>IFERROR(VLOOKUP($CW23,'Table 3 TransCost D2 '!$B$10:$E$34,4,FALSE),0)</f>
        <v>58.57</v>
      </c>
      <c r="CY23" s="193">
        <f t="shared" si="27"/>
        <v>0</v>
      </c>
    </row>
    <row r="24" spans="2:103">
      <c r="B24" s="15">
        <f t="shared" si="25"/>
        <v>2030</v>
      </c>
      <c r="C24" s="9">
        <f t="shared" si="3"/>
        <v>150.81999999999982</v>
      </c>
      <c r="D24" s="45"/>
      <c r="E24" s="9">
        <f t="shared" ca="1" si="26"/>
        <v>-6.3159899330019567</v>
      </c>
      <c r="F24" s="37"/>
      <c r="G24" s="14">
        <f t="shared" ca="1" si="28"/>
        <v>49.213465493951098</v>
      </c>
      <c r="H24" s="36"/>
      <c r="I24" s="193"/>
      <c r="J24" s="193"/>
      <c r="M24" s="116"/>
      <c r="O24">
        <f t="shared" si="4"/>
        <v>2030</v>
      </c>
      <c r="P24">
        <v>0</v>
      </c>
      <c r="Q24">
        <v>0</v>
      </c>
      <c r="R24">
        <v>0</v>
      </c>
      <c r="S24" s="193">
        <v>1.5799999999999983</v>
      </c>
      <c r="T24" s="193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K24">
        <f t="shared" si="5"/>
        <v>0</v>
      </c>
      <c r="AL24">
        <f t="shared" si="6"/>
        <v>0</v>
      </c>
      <c r="AM24">
        <f t="shared" si="7"/>
        <v>0</v>
      </c>
      <c r="AN24">
        <f t="shared" si="8"/>
        <v>9.9999999999999893</v>
      </c>
      <c r="AO24">
        <f t="shared" si="8"/>
        <v>0</v>
      </c>
      <c r="AP24">
        <f t="shared" si="9"/>
        <v>0</v>
      </c>
      <c r="AQ24">
        <f t="shared" si="10"/>
        <v>0</v>
      </c>
      <c r="AR24">
        <f t="shared" si="11"/>
        <v>0</v>
      </c>
      <c r="AS24">
        <f t="shared" si="12"/>
        <v>0</v>
      </c>
      <c r="AT24">
        <f t="shared" si="12"/>
        <v>0</v>
      </c>
      <c r="AU24">
        <f t="shared" si="13"/>
        <v>0</v>
      </c>
      <c r="AV24">
        <f t="shared" si="14"/>
        <v>0</v>
      </c>
      <c r="AW24">
        <f t="shared" si="15"/>
        <v>0</v>
      </c>
      <c r="AX24">
        <f t="shared" si="16"/>
        <v>0</v>
      </c>
      <c r="AY24">
        <f t="shared" si="17"/>
        <v>0</v>
      </c>
      <c r="AZ24">
        <f t="shared" si="18"/>
        <v>0</v>
      </c>
      <c r="BA24">
        <f t="shared" si="19"/>
        <v>0</v>
      </c>
      <c r="BB24">
        <f t="shared" si="20"/>
        <v>0</v>
      </c>
      <c r="BC24">
        <f t="shared" si="21"/>
        <v>0</v>
      </c>
      <c r="BD24">
        <f t="shared" si="22"/>
        <v>0</v>
      </c>
      <c r="BF24">
        <f>VLOOKUP($O24,'Table 3 EV2020 Wind_2020'!$B$10:$K$36,10,FALSE)</f>
        <v>18.97</v>
      </c>
      <c r="BG24">
        <f>VLOOKUP($O24,'Table 3 EV2020 Wind_2021'!$B$10:$K$36,10,FALSE)</f>
        <v>-6.68</v>
      </c>
      <c r="BH24">
        <f>VLOOKUP($O24,'Table 3 DJ Wind 2030'!$B$10:$J$36,9,FALSE)</f>
        <v>149.93</v>
      </c>
      <c r="BI24">
        <f>VLOOKUP($O24,'Table 3 ID Wind 2030'!$B$10:$J$36,9,FALSE)</f>
        <v>150.82</v>
      </c>
      <c r="BJ24">
        <f>VLOOKUP($O24,'Table 3 ID Wind 2033'!$B$10:$J$36,9,FALSE)</f>
        <v>50.58</v>
      </c>
      <c r="BK24">
        <f>VLOOKUP($O24,'Table 3 WW Wind 2035'!$B$10:$J$36,9,FALSE)</f>
        <v>50.58</v>
      </c>
      <c r="BL24">
        <f>VLOOKUP($O24,'Table 3 YK Wind 2035'!$B$10:$J$36,9,FALSE)</f>
        <v>50.58</v>
      </c>
      <c r="BM24">
        <f>VLOOKUP($O24,'Table 3 OR Wind 2035'!$B$10:$J$36,9,FALSE)</f>
        <v>50.58</v>
      </c>
      <c r="BN24">
        <f>VLOOKUP($O24,'Table 3 UT Wind 2030'!$B$10:$J$36,9,FALSE)</f>
        <v>146.63999999999999</v>
      </c>
      <c r="BO24">
        <f>VLOOKUP($O24,'Table 3 UT Wind 2036'!$B$10:$J$36,9,FALSE)</f>
        <v>50.58</v>
      </c>
      <c r="BP24">
        <f>VLOOKUP($O24,'Table 3 YK Solar 2030'!$B$10:$J$36,9,FALSE)</f>
        <v>117.29</v>
      </c>
      <c r="BQ24">
        <f>VLOOKUP($O24,'Table 3 YK Solar 2032'!$B$10:$J$36,9,FALSE)</f>
        <v>25.23</v>
      </c>
      <c r="BR24">
        <f>VLOOKUP($O24,'Table 3 YK Solar 2033'!$B$10:$J$36,9,FALSE)</f>
        <v>25.23</v>
      </c>
      <c r="BS24">
        <f>VLOOKUP($O24,'Table 3 UT Solar 2033 ST'!$B$10:$J$36,9,FALSE)</f>
        <v>26.51</v>
      </c>
      <c r="BT24">
        <f>VLOOKUP($O24,'Table 3 UT Solar 2035 ST'!$B$10:$J$36,9,FALSE)</f>
        <v>26.51</v>
      </c>
      <c r="BU24">
        <f>VLOOKUP($O24,'Table 3 UT Solar 2035 FT'!$B$10:$J$36,9,FALSE)</f>
        <v>25.2</v>
      </c>
      <c r="BV24">
        <f>VLOOKUP($O24,'Table 3 OR Solar 2030'!$B$10:$J$36,9,FALSE)</f>
        <v>120.37</v>
      </c>
      <c r="BW24">
        <f>VLOOKUP($O24,'Table 3 OR Solar 2031'!$B$10:$J$36,9,FALSE)</f>
        <v>26.54</v>
      </c>
      <c r="BX24">
        <f>VLOOKUP($O24,'Table 3 OR Solar 2032'!$B$10:$J$36,9,FALSE)</f>
        <v>26.54</v>
      </c>
      <c r="BY24">
        <f>VLOOKUP($O24,'Table 3 OR Solar 2033'!$B$10:$J$36,9,FALSE)</f>
        <v>26.54</v>
      </c>
      <c r="CA24">
        <f>SUM(AK$13:AK24)*BF24/1000</f>
        <v>0</v>
      </c>
      <c r="CB24">
        <f>SUM(AL$13:AL24)*BG24/1000</f>
        <v>0</v>
      </c>
      <c r="CC24">
        <f>SUM(AM$13:AM24)*BH24/1000</f>
        <v>0</v>
      </c>
      <c r="CD24">
        <f>SUM(AN$13:AN24)*BI24/1000</f>
        <v>1.5081999999999982</v>
      </c>
      <c r="CE24">
        <f>SUM(AO$13:AO24)*BJ24/1000</f>
        <v>0</v>
      </c>
      <c r="CF24">
        <f>SUM(AP$13:AP24)*BK24/1000</f>
        <v>0</v>
      </c>
      <c r="CG24">
        <f>SUM(AQ$13:AQ24)*BL24/1000</f>
        <v>0</v>
      </c>
      <c r="CH24">
        <f>SUM(AR$13:AR24)*BM24/1000</f>
        <v>0</v>
      </c>
      <c r="CI24">
        <f>SUM(AS$13:AS24)*BN24/1000</f>
        <v>0</v>
      </c>
      <c r="CJ24">
        <f>SUM(AT$13:AT24)*BO24/1000</f>
        <v>0</v>
      </c>
      <c r="CK24">
        <f>SUM(AU$13:AU24)*BP24/1000</f>
        <v>0</v>
      </c>
      <c r="CL24">
        <f>SUM(AV$13:AV24)*BQ24/1000</f>
        <v>0</v>
      </c>
      <c r="CM24">
        <f>SUM(AW$13:AW24)*BR24/1000</f>
        <v>0</v>
      </c>
      <c r="CN24">
        <f>SUM(AX$13:AX24)*BS24/1000</f>
        <v>0</v>
      </c>
      <c r="CO24">
        <f>SUM(AY$13:AY24)*BT24/1000</f>
        <v>0</v>
      </c>
      <c r="CP24">
        <f>SUM(AZ$13:AZ24)*BU24/1000</f>
        <v>0</v>
      </c>
      <c r="CQ24">
        <f>SUM(BA$13:BA24)*BV24/1000</f>
        <v>0</v>
      </c>
      <c r="CR24">
        <f>SUM(BB$13:BB24)*BW24/1000</f>
        <v>0</v>
      </c>
      <c r="CS24">
        <f>SUM(BC$13:BC24)*BX24/1000</f>
        <v>0</v>
      </c>
      <c r="CT24">
        <f>SUM(BD$13:BD24)*BY24/1000</f>
        <v>0</v>
      </c>
      <c r="CU24">
        <f t="shared" si="29"/>
        <v>1.5081999999999982</v>
      </c>
      <c r="CW24">
        <f t="shared" si="24"/>
        <v>2030</v>
      </c>
      <c r="CX24" s="89">
        <f>IFERROR(VLOOKUP($CW24,'Table 3 TransCost D2 '!$B$10:$E$34,4,FALSE),0)</f>
        <v>59.919999999999995</v>
      </c>
      <c r="CY24" s="193">
        <f t="shared" si="27"/>
        <v>0</v>
      </c>
    </row>
    <row r="25" spans="2:103">
      <c r="B25" s="15">
        <f t="shared" si="25"/>
        <v>2031</v>
      </c>
      <c r="C25" s="9">
        <f t="shared" si="3"/>
        <v>154.28999999999982</v>
      </c>
      <c r="D25" s="45"/>
      <c r="E25" s="9">
        <f t="shared" ca="1" si="26"/>
        <v>-6.6494153224814667</v>
      </c>
      <c r="F25" s="37"/>
      <c r="G25" s="14">
        <f t="shared" ca="1" si="28"/>
        <v>50.157637308632339</v>
      </c>
      <c r="H25" s="36"/>
      <c r="I25" s="193"/>
      <c r="J25" s="193"/>
      <c r="M25" s="116"/>
      <c r="O25">
        <f t="shared" si="4"/>
        <v>2031</v>
      </c>
      <c r="P25">
        <v>0</v>
      </c>
      <c r="Q25">
        <v>0</v>
      </c>
      <c r="R25">
        <v>0</v>
      </c>
      <c r="S25" s="193">
        <v>0</v>
      </c>
      <c r="T25" s="193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K25">
        <f t="shared" si="5"/>
        <v>0</v>
      </c>
      <c r="AL25">
        <f t="shared" si="6"/>
        <v>0</v>
      </c>
      <c r="AM25">
        <f t="shared" si="7"/>
        <v>0</v>
      </c>
      <c r="AN25">
        <f t="shared" si="8"/>
        <v>0</v>
      </c>
      <c r="AO25">
        <f t="shared" si="8"/>
        <v>0</v>
      </c>
      <c r="AP25">
        <f t="shared" si="9"/>
        <v>0</v>
      </c>
      <c r="AQ25">
        <f t="shared" si="10"/>
        <v>0</v>
      </c>
      <c r="AR25">
        <f t="shared" si="11"/>
        <v>0</v>
      </c>
      <c r="AS25">
        <f t="shared" si="12"/>
        <v>0</v>
      </c>
      <c r="AT25">
        <f t="shared" si="12"/>
        <v>0</v>
      </c>
      <c r="AU25">
        <f t="shared" si="13"/>
        <v>0</v>
      </c>
      <c r="AV25">
        <f t="shared" si="14"/>
        <v>0</v>
      </c>
      <c r="AW25">
        <f t="shared" si="15"/>
        <v>0</v>
      </c>
      <c r="AX25">
        <f t="shared" si="16"/>
        <v>0</v>
      </c>
      <c r="AY25">
        <f t="shared" si="17"/>
        <v>0</v>
      </c>
      <c r="AZ25">
        <f t="shared" si="18"/>
        <v>0</v>
      </c>
      <c r="BA25">
        <f t="shared" si="19"/>
        <v>0</v>
      </c>
      <c r="BB25">
        <f t="shared" si="20"/>
        <v>0</v>
      </c>
      <c r="BC25">
        <f t="shared" si="21"/>
        <v>0</v>
      </c>
      <c r="BD25">
        <f t="shared" si="22"/>
        <v>0</v>
      </c>
      <c r="BF25">
        <f>VLOOKUP($O25,'Table 3 EV2020 Wind_2020'!$B$10:$K$36,10,FALSE)</f>
        <v>138.53</v>
      </c>
      <c r="BG25">
        <f>VLOOKUP($O25,'Table 3 EV2020 Wind_2021'!$B$10:$K$36,10,FALSE)</f>
        <v>136.11000000000001</v>
      </c>
      <c r="BH25">
        <f>VLOOKUP($O25,'Table 3 DJ Wind 2030'!$B$10:$J$36,9,FALSE)</f>
        <v>153.38</v>
      </c>
      <c r="BI25">
        <f>VLOOKUP($O25,'Table 3 ID Wind 2030'!$B$10:$J$36,9,FALSE)</f>
        <v>154.29</v>
      </c>
      <c r="BJ25">
        <f>VLOOKUP($O25,'Table 3 ID Wind 2033'!$B$10:$J$36,9,FALSE)</f>
        <v>51.74</v>
      </c>
      <c r="BK25">
        <f>VLOOKUP($O25,'Table 3 WW Wind 2035'!$B$10:$J$36,9,FALSE)</f>
        <v>51.74</v>
      </c>
      <c r="BL25">
        <f>VLOOKUP($O25,'Table 3 YK Wind 2035'!$B$10:$J$36,9,FALSE)</f>
        <v>51.74</v>
      </c>
      <c r="BM25">
        <f>VLOOKUP($O25,'Table 3 OR Wind 2035'!$B$10:$J$36,9,FALSE)</f>
        <v>51.74</v>
      </c>
      <c r="BN25">
        <f>VLOOKUP($O25,'Table 3 UT Wind 2030'!$B$10:$J$36,9,FALSE)</f>
        <v>150.01</v>
      </c>
      <c r="BO25">
        <f>VLOOKUP($O25,'Table 3 UT Wind 2036'!$B$10:$J$36,9,FALSE)</f>
        <v>51.74</v>
      </c>
      <c r="BP25">
        <f>VLOOKUP($O25,'Table 3 YK Solar 2030'!$B$10:$J$36,9,FALSE)</f>
        <v>119.98</v>
      </c>
      <c r="BQ25">
        <f>VLOOKUP($O25,'Table 3 YK Solar 2032'!$B$10:$J$36,9,FALSE)</f>
        <v>25.81</v>
      </c>
      <c r="BR25">
        <f>VLOOKUP($O25,'Table 3 YK Solar 2033'!$B$10:$J$36,9,FALSE)</f>
        <v>25.81</v>
      </c>
      <c r="BS25">
        <f>VLOOKUP($O25,'Table 3 UT Solar 2033 ST'!$B$10:$J$36,9,FALSE)</f>
        <v>27.12</v>
      </c>
      <c r="BT25">
        <f>VLOOKUP($O25,'Table 3 UT Solar 2035 ST'!$B$10:$J$36,9,FALSE)</f>
        <v>27.12</v>
      </c>
      <c r="BU25">
        <f>VLOOKUP($O25,'Table 3 UT Solar 2035 FT'!$B$10:$J$36,9,FALSE)</f>
        <v>25.78</v>
      </c>
      <c r="BV25">
        <f>VLOOKUP($O25,'Table 3 OR Solar 2030'!$B$10:$J$36,9,FALSE)</f>
        <v>123.13</v>
      </c>
      <c r="BW25">
        <f>VLOOKUP($O25,'Table 3 OR Solar 2031'!$B$10:$J$36,9,FALSE)</f>
        <v>120.44</v>
      </c>
      <c r="BX25">
        <f>VLOOKUP($O25,'Table 3 OR Solar 2032'!$B$10:$J$36,9,FALSE)</f>
        <v>27.15</v>
      </c>
      <c r="BY25">
        <f>VLOOKUP($O25,'Table 3 OR Solar 2033'!$B$10:$J$36,9,FALSE)</f>
        <v>27.15</v>
      </c>
      <c r="CA25">
        <f>SUM(AK$13:AK25)*BF25/1000</f>
        <v>0</v>
      </c>
      <c r="CB25">
        <f>SUM(AL$13:AL25)*BG25/1000</f>
        <v>0</v>
      </c>
      <c r="CC25">
        <f>SUM(AM$13:AM25)*BH25/1000</f>
        <v>0</v>
      </c>
      <c r="CD25">
        <f>SUM(AN$13:AN25)*BI25/1000</f>
        <v>1.5428999999999982</v>
      </c>
      <c r="CE25">
        <f>SUM(AO$13:AO25)*BJ25/1000</f>
        <v>0</v>
      </c>
      <c r="CF25">
        <f>SUM(AP$13:AP25)*BK25/1000</f>
        <v>0</v>
      </c>
      <c r="CG25">
        <f>SUM(AQ$13:AQ25)*BL25/1000</f>
        <v>0</v>
      </c>
      <c r="CH25">
        <f>SUM(AR$13:AR25)*BM25/1000</f>
        <v>0</v>
      </c>
      <c r="CI25">
        <f>SUM(AS$13:AS25)*BN25/1000</f>
        <v>0</v>
      </c>
      <c r="CJ25">
        <f>SUM(AT$13:AT25)*BO25/1000</f>
        <v>0</v>
      </c>
      <c r="CK25">
        <f>SUM(AU$13:AU25)*BP25/1000</f>
        <v>0</v>
      </c>
      <c r="CL25">
        <f>SUM(AV$13:AV25)*BQ25/1000</f>
        <v>0</v>
      </c>
      <c r="CM25">
        <f>SUM(AW$13:AW25)*BR25/1000</f>
        <v>0</v>
      </c>
      <c r="CN25">
        <f>SUM(AX$13:AX25)*BS25/1000</f>
        <v>0</v>
      </c>
      <c r="CO25">
        <f>SUM(AY$13:AY25)*BT25/1000</f>
        <v>0</v>
      </c>
      <c r="CP25">
        <f>SUM(AZ$13:AZ25)*BU25/1000</f>
        <v>0</v>
      </c>
      <c r="CQ25">
        <f>SUM(BA$13:BA25)*BV25/1000</f>
        <v>0</v>
      </c>
      <c r="CR25">
        <f>SUM(BB$13:BB25)*BW25/1000</f>
        <v>0</v>
      </c>
      <c r="CS25">
        <f>SUM(BC$13:BC25)*BX25/1000</f>
        <v>0</v>
      </c>
      <c r="CT25">
        <f>SUM(BD$13:BD25)*BY25/1000</f>
        <v>0</v>
      </c>
      <c r="CU25">
        <f t="shared" si="29"/>
        <v>1.5428999999999982</v>
      </c>
      <c r="CW25">
        <f t="shared" si="24"/>
        <v>2031</v>
      </c>
      <c r="CX25" s="89">
        <f>IFERROR(VLOOKUP($CW25,'Table 3 TransCost D2 '!$B$10:$E$34,4,FALSE),0)</f>
        <v>61.29999999999999</v>
      </c>
      <c r="CY25" s="193">
        <f t="shared" si="27"/>
        <v>0</v>
      </c>
    </row>
    <row r="26" spans="2:103">
      <c r="B26" s="15">
        <f t="shared" si="25"/>
        <v>2032</v>
      </c>
      <c r="C26" s="9">
        <f t="shared" si="3"/>
        <v>157.83999999999983</v>
      </c>
      <c r="D26" s="45"/>
      <c r="E26" s="9">
        <f t="shared" ca="1" si="26"/>
        <v>-7.3364516738771028</v>
      </c>
      <c r="F26" s="37"/>
      <c r="G26" s="14">
        <f t="shared" ca="1" si="28"/>
        <v>50.723954101558846</v>
      </c>
      <c r="H26" s="36"/>
      <c r="I26" s="193"/>
      <c r="J26" s="193"/>
      <c r="M26" s="116"/>
      <c r="O26">
        <f t="shared" si="4"/>
        <v>2032</v>
      </c>
      <c r="P26">
        <v>0</v>
      </c>
      <c r="Q26">
        <v>0</v>
      </c>
      <c r="R26">
        <v>0</v>
      </c>
      <c r="S26" s="193">
        <v>0</v>
      </c>
      <c r="T26" s="193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K26">
        <f t="shared" si="5"/>
        <v>0</v>
      </c>
      <c r="AL26">
        <f t="shared" si="6"/>
        <v>0</v>
      </c>
      <c r="AM26">
        <f t="shared" si="7"/>
        <v>0</v>
      </c>
      <c r="AN26">
        <f t="shared" si="8"/>
        <v>0</v>
      </c>
      <c r="AO26">
        <f t="shared" si="8"/>
        <v>0</v>
      </c>
      <c r="AP26">
        <f t="shared" si="9"/>
        <v>0</v>
      </c>
      <c r="AQ26">
        <f t="shared" si="10"/>
        <v>0</v>
      </c>
      <c r="AR26">
        <f t="shared" si="11"/>
        <v>0</v>
      </c>
      <c r="AS26">
        <f t="shared" si="12"/>
        <v>0</v>
      </c>
      <c r="AT26">
        <f t="shared" si="12"/>
        <v>0</v>
      </c>
      <c r="AU26">
        <f t="shared" si="13"/>
        <v>0</v>
      </c>
      <c r="AV26">
        <f t="shared" si="14"/>
        <v>0</v>
      </c>
      <c r="AW26">
        <f t="shared" si="15"/>
        <v>0</v>
      </c>
      <c r="AX26">
        <f t="shared" si="16"/>
        <v>0</v>
      </c>
      <c r="AY26">
        <f t="shared" si="17"/>
        <v>0</v>
      </c>
      <c r="AZ26">
        <f t="shared" si="18"/>
        <v>0</v>
      </c>
      <c r="BA26">
        <f t="shared" si="19"/>
        <v>0</v>
      </c>
      <c r="BB26">
        <f t="shared" si="20"/>
        <v>0</v>
      </c>
      <c r="BC26">
        <f t="shared" si="21"/>
        <v>0</v>
      </c>
      <c r="BD26">
        <f t="shared" si="22"/>
        <v>0</v>
      </c>
      <c r="BF26">
        <f>VLOOKUP($O26,'Table 3 EV2020 Wind_2020'!$B$10:$K$36,10,FALSE)</f>
        <v>141.72999999999999</v>
      </c>
      <c r="BG26">
        <f>VLOOKUP($O26,'Table 3 EV2020 Wind_2021'!$B$10:$K$36,10,FALSE)</f>
        <v>139.26</v>
      </c>
      <c r="BH26">
        <f>VLOOKUP($O26,'Table 3 DJ Wind 2030'!$B$10:$J$36,9,FALSE)</f>
        <v>156.9</v>
      </c>
      <c r="BI26">
        <f>VLOOKUP($O26,'Table 3 ID Wind 2030'!$B$10:$J$36,9,FALSE)</f>
        <v>157.84</v>
      </c>
      <c r="BJ26">
        <f>VLOOKUP($O26,'Table 3 ID Wind 2033'!$B$10:$J$36,9,FALSE)</f>
        <v>52.93</v>
      </c>
      <c r="BK26">
        <f>VLOOKUP($O26,'Table 3 WW Wind 2035'!$B$10:$J$36,9,FALSE)</f>
        <v>52.93</v>
      </c>
      <c r="BL26">
        <f>VLOOKUP($O26,'Table 3 YK Wind 2035'!$B$10:$J$36,9,FALSE)</f>
        <v>52.93</v>
      </c>
      <c r="BM26">
        <f>VLOOKUP($O26,'Table 3 OR Wind 2035'!$B$10:$J$36,9,FALSE)</f>
        <v>52.93</v>
      </c>
      <c r="BN26">
        <f>VLOOKUP($O26,'Table 3 UT Wind 2030'!$B$10:$J$36,9,FALSE)</f>
        <v>153.46</v>
      </c>
      <c r="BO26">
        <f>VLOOKUP($O26,'Table 3 UT Wind 2036'!$B$10:$J$36,9,FALSE)</f>
        <v>52.93</v>
      </c>
      <c r="BP26">
        <f>VLOOKUP($O26,'Table 3 YK Solar 2030'!$B$10:$J$36,9,FALSE)</f>
        <v>122.74</v>
      </c>
      <c r="BQ26">
        <f>VLOOKUP($O26,'Table 3 YK Solar 2032'!$B$10:$J$36,9,FALSE)</f>
        <v>117.41</v>
      </c>
      <c r="BR26">
        <f>VLOOKUP($O26,'Table 3 YK Solar 2033'!$B$10:$J$36,9,FALSE)</f>
        <v>26.4</v>
      </c>
      <c r="BS26">
        <f>VLOOKUP($O26,'Table 3 UT Solar 2033 ST'!$B$10:$J$36,9,FALSE)</f>
        <v>27.74</v>
      </c>
      <c r="BT26">
        <f>VLOOKUP($O26,'Table 3 UT Solar 2035 ST'!$B$10:$J$36,9,FALSE)</f>
        <v>27.74</v>
      </c>
      <c r="BU26">
        <f>VLOOKUP($O26,'Table 3 UT Solar 2035 FT'!$B$10:$J$36,9,FALSE)</f>
        <v>26.37</v>
      </c>
      <c r="BV26">
        <f>VLOOKUP($O26,'Table 3 OR Solar 2030'!$B$10:$J$36,9,FALSE)</f>
        <v>125.96</v>
      </c>
      <c r="BW26">
        <f>VLOOKUP($O26,'Table 3 OR Solar 2031'!$B$10:$J$36,9,FALSE)</f>
        <v>123.21</v>
      </c>
      <c r="BX26">
        <f>VLOOKUP($O26,'Table 3 OR Solar 2032'!$B$10:$J$36,9,FALSE)</f>
        <v>120.53</v>
      </c>
      <c r="BY26">
        <f>VLOOKUP($O26,'Table 3 OR Solar 2033'!$B$10:$J$36,9,FALSE)</f>
        <v>27.77</v>
      </c>
      <c r="CA26">
        <f>SUM(AK$13:AK26)*BF26/1000</f>
        <v>0</v>
      </c>
      <c r="CB26">
        <f>SUM(AL$13:AL26)*BG26/1000</f>
        <v>0</v>
      </c>
      <c r="CC26">
        <f>SUM(AM$13:AM26)*BH26/1000</f>
        <v>0</v>
      </c>
      <c r="CD26">
        <f>SUM(AN$13:AN26)*BI26/1000</f>
        <v>1.5783999999999982</v>
      </c>
      <c r="CE26">
        <f>SUM(AO$13:AO26)*BJ26/1000</f>
        <v>0</v>
      </c>
      <c r="CF26">
        <f>SUM(AP$13:AP26)*BK26/1000</f>
        <v>0</v>
      </c>
      <c r="CG26">
        <f>SUM(AQ$13:AQ26)*BL26/1000</f>
        <v>0</v>
      </c>
      <c r="CH26">
        <f>SUM(AR$13:AR26)*BM26/1000</f>
        <v>0</v>
      </c>
      <c r="CI26">
        <f>SUM(AS$13:AS26)*BN26/1000</f>
        <v>0</v>
      </c>
      <c r="CJ26">
        <f>SUM(AT$13:AT26)*BO26/1000</f>
        <v>0</v>
      </c>
      <c r="CK26">
        <f>SUM(AU$13:AU26)*BP26/1000</f>
        <v>0</v>
      </c>
      <c r="CL26">
        <f>SUM(AV$13:AV26)*BQ26/1000</f>
        <v>0</v>
      </c>
      <c r="CM26">
        <f>SUM(AW$13:AW26)*BR26/1000</f>
        <v>0</v>
      </c>
      <c r="CN26">
        <f>SUM(AX$13:AX26)*BS26/1000</f>
        <v>0</v>
      </c>
      <c r="CO26">
        <f>SUM(AY$13:AY26)*BT26/1000</f>
        <v>0</v>
      </c>
      <c r="CP26">
        <f>SUM(AZ$13:AZ26)*BU26/1000</f>
        <v>0</v>
      </c>
      <c r="CQ26">
        <f>SUM(BA$13:BA26)*BV26/1000</f>
        <v>0</v>
      </c>
      <c r="CR26">
        <f>SUM(BB$13:BB26)*BW26/1000</f>
        <v>0</v>
      </c>
      <c r="CS26">
        <f>SUM(BC$13:BC26)*BX26/1000</f>
        <v>0</v>
      </c>
      <c r="CT26">
        <f>SUM(BD$13:BD26)*BY26/1000</f>
        <v>0</v>
      </c>
      <c r="CU26">
        <f t="shared" si="29"/>
        <v>1.5783999999999982</v>
      </c>
      <c r="CW26">
        <f t="shared" si="24"/>
        <v>2032</v>
      </c>
      <c r="CX26" s="89">
        <f>IFERROR(VLOOKUP($CW26,'Table 3 TransCost D2 '!$B$10:$E$34,4,FALSE),0)</f>
        <v>62.71</v>
      </c>
      <c r="CY26" s="193">
        <f t="shared" si="27"/>
        <v>0</v>
      </c>
    </row>
    <row r="27" spans="2:103">
      <c r="B27" s="15">
        <f t="shared" si="25"/>
        <v>2033</v>
      </c>
      <c r="C27" s="9">
        <f t="shared" si="3"/>
        <v>161.46999999999983</v>
      </c>
      <c r="D27" s="45"/>
      <c r="E27" s="9">
        <f t="shared" ca="1" si="26"/>
        <v>-3.3909456466887344</v>
      </c>
      <c r="F27" s="37"/>
      <c r="G27" s="14">
        <f t="shared" ca="1" si="28"/>
        <v>56.059665464504128</v>
      </c>
      <c r="H27" s="36"/>
      <c r="I27" s="193"/>
      <c r="J27" s="193"/>
      <c r="M27" s="116"/>
      <c r="O27">
        <f t="shared" si="4"/>
        <v>2033</v>
      </c>
      <c r="P27">
        <v>0</v>
      </c>
      <c r="Q27">
        <v>0</v>
      </c>
      <c r="R27">
        <v>0</v>
      </c>
      <c r="S27" s="193">
        <v>0</v>
      </c>
      <c r="T27" s="193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K27">
        <f t="shared" si="5"/>
        <v>0</v>
      </c>
      <c r="AL27">
        <f t="shared" si="6"/>
        <v>0</v>
      </c>
      <c r="AM27">
        <f t="shared" si="7"/>
        <v>0</v>
      </c>
      <c r="AN27">
        <f t="shared" si="8"/>
        <v>0</v>
      </c>
      <c r="AO27">
        <f t="shared" si="8"/>
        <v>0</v>
      </c>
      <c r="AP27">
        <f t="shared" si="9"/>
        <v>0</v>
      </c>
      <c r="AQ27">
        <f t="shared" si="10"/>
        <v>0</v>
      </c>
      <c r="AR27">
        <f t="shared" si="11"/>
        <v>0</v>
      </c>
      <c r="AS27">
        <f t="shared" si="12"/>
        <v>0</v>
      </c>
      <c r="AT27">
        <f t="shared" si="12"/>
        <v>0</v>
      </c>
      <c r="AU27">
        <f t="shared" si="13"/>
        <v>0</v>
      </c>
      <c r="AV27">
        <f t="shared" si="14"/>
        <v>0</v>
      </c>
      <c r="AW27">
        <f t="shared" si="15"/>
        <v>0</v>
      </c>
      <c r="AX27">
        <f t="shared" si="16"/>
        <v>0</v>
      </c>
      <c r="AY27">
        <f t="shared" si="17"/>
        <v>0</v>
      </c>
      <c r="AZ27">
        <f t="shared" si="18"/>
        <v>0</v>
      </c>
      <c r="BA27">
        <f t="shared" si="19"/>
        <v>0</v>
      </c>
      <c r="BB27">
        <f t="shared" si="20"/>
        <v>0</v>
      </c>
      <c r="BC27">
        <f t="shared" si="21"/>
        <v>0</v>
      </c>
      <c r="BD27">
        <f t="shared" si="22"/>
        <v>0</v>
      </c>
      <c r="BF27">
        <f>VLOOKUP($O27,'Table 3 EV2020 Wind_2020'!$B$10:$K$36,10,FALSE)</f>
        <v>145</v>
      </c>
      <c r="BG27">
        <f>VLOOKUP($O27,'Table 3 EV2020 Wind_2021'!$B$10:$K$36,10,FALSE)</f>
        <v>142.47</v>
      </c>
      <c r="BH27">
        <f>VLOOKUP($O27,'Table 3 DJ Wind 2030'!$B$10:$J$36,9,FALSE)</f>
        <v>160.5</v>
      </c>
      <c r="BI27">
        <f>VLOOKUP($O27,'Table 3 ID Wind 2030'!$B$10:$J$36,9,FALSE)</f>
        <v>161.47</v>
      </c>
      <c r="BJ27">
        <f>VLOOKUP($O27,'Table 3 ID Wind 2033'!$B$10:$J$36,9,FALSE)</f>
        <v>155.06</v>
      </c>
      <c r="BK27">
        <f>VLOOKUP($O27,'Table 3 WW Wind 2035'!$B$10:$J$36,9,FALSE)</f>
        <v>54.15</v>
      </c>
      <c r="BL27">
        <f>VLOOKUP($O27,'Table 3 YK Wind 2035'!$B$10:$J$36,9,FALSE)</f>
        <v>54.15</v>
      </c>
      <c r="BM27">
        <f>VLOOKUP($O27,'Table 3 OR Wind 2035'!$B$10:$J$36,9,FALSE)</f>
        <v>54.15</v>
      </c>
      <c r="BN27">
        <f>VLOOKUP($O27,'Table 3 UT Wind 2030'!$B$10:$J$36,9,FALSE)</f>
        <v>156.99</v>
      </c>
      <c r="BO27">
        <f>VLOOKUP($O27,'Table 3 UT Wind 2036'!$B$10:$J$36,9,FALSE)</f>
        <v>54.15</v>
      </c>
      <c r="BP27">
        <f>VLOOKUP($O27,'Table 3 YK Solar 2030'!$B$10:$J$36,9,FALSE)</f>
        <v>125.57</v>
      </c>
      <c r="BQ27">
        <f>VLOOKUP($O27,'Table 3 YK Solar 2032'!$B$10:$J$36,9,FALSE)</f>
        <v>120.11</v>
      </c>
      <c r="BR27">
        <f>VLOOKUP($O27,'Table 3 YK Solar 2033'!$B$10:$J$36,9,FALSE)</f>
        <v>117.5</v>
      </c>
      <c r="BS27">
        <f>VLOOKUP($O27,'Table 3 UT Solar 2033 ST'!$B$10:$J$36,9,FALSE)</f>
        <v>118.38</v>
      </c>
      <c r="BT27">
        <f>VLOOKUP($O27,'Table 3 UT Solar 2035 ST'!$B$10:$J$36,9,FALSE)</f>
        <v>28.38</v>
      </c>
      <c r="BU27">
        <f>VLOOKUP($O27,'Table 3 UT Solar 2035 FT'!$B$10:$J$36,9,FALSE)</f>
        <v>26.98</v>
      </c>
      <c r="BV27">
        <f>VLOOKUP($O27,'Table 3 OR Solar 2030'!$B$10:$J$36,9,FALSE)</f>
        <v>128.86000000000001</v>
      </c>
      <c r="BW27">
        <f>VLOOKUP($O27,'Table 3 OR Solar 2031'!$B$10:$J$36,9,FALSE)</f>
        <v>126.05</v>
      </c>
      <c r="BX27">
        <f>VLOOKUP($O27,'Table 3 OR Solar 2032'!$B$10:$J$36,9,FALSE)</f>
        <v>123.3</v>
      </c>
      <c r="BY27">
        <f>VLOOKUP($O27,'Table 3 OR Solar 2033'!$B$10:$J$36,9,FALSE)</f>
        <v>120.64</v>
      </c>
      <c r="CA27">
        <f>SUM(AK$13:AK27)*BF27/1000</f>
        <v>0</v>
      </c>
      <c r="CB27">
        <f>SUM(AL$13:AL27)*BG27/1000</f>
        <v>0</v>
      </c>
      <c r="CC27">
        <f>SUM(AM$13:AM27)*BH27/1000</f>
        <v>0</v>
      </c>
      <c r="CD27">
        <f>SUM(AN$13:AN27)*BI27/1000</f>
        <v>1.6146999999999982</v>
      </c>
      <c r="CE27">
        <f>SUM(AO$13:AO27)*BJ27/1000</f>
        <v>0</v>
      </c>
      <c r="CF27">
        <f>SUM(AP$13:AP27)*BK27/1000</f>
        <v>0</v>
      </c>
      <c r="CG27">
        <f>SUM(AQ$13:AQ27)*BL27/1000</f>
        <v>0</v>
      </c>
      <c r="CH27">
        <f>SUM(AR$13:AR27)*BM27/1000</f>
        <v>0</v>
      </c>
      <c r="CI27">
        <f>SUM(AS$13:AS27)*BN27/1000</f>
        <v>0</v>
      </c>
      <c r="CJ27">
        <f>SUM(AT$13:AT27)*BO27/1000</f>
        <v>0</v>
      </c>
      <c r="CK27">
        <f>SUM(AU$13:AU27)*BP27/1000</f>
        <v>0</v>
      </c>
      <c r="CL27">
        <f>SUM(AV$13:AV27)*BQ27/1000</f>
        <v>0</v>
      </c>
      <c r="CM27">
        <f>SUM(AW$13:AW27)*BR27/1000</f>
        <v>0</v>
      </c>
      <c r="CN27">
        <f>SUM(AX$13:AX27)*BS27/1000</f>
        <v>0</v>
      </c>
      <c r="CO27">
        <f>SUM(AY$13:AY27)*BT27/1000</f>
        <v>0</v>
      </c>
      <c r="CP27">
        <f>SUM(AZ$13:AZ27)*BU27/1000</f>
        <v>0</v>
      </c>
      <c r="CQ27">
        <f>SUM(BA$13:BA27)*BV27/1000</f>
        <v>0</v>
      </c>
      <c r="CR27">
        <f>SUM(BB$13:BB27)*BW27/1000</f>
        <v>0</v>
      </c>
      <c r="CS27">
        <f>SUM(BC$13:BC27)*BX27/1000</f>
        <v>0</v>
      </c>
      <c r="CT27">
        <f>SUM(BD$13:BD27)*BY27/1000</f>
        <v>0</v>
      </c>
      <c r="CU27">
        <f t="shared" si="29"/>
        <v>1.6146999999999982</v>
      </c>
      <c r="CW27">
        <f t="shared" si="24"/>
        <v>2033</v>
      </c>
      <c r="CX27" s="89">
        <f>IFERROR(VLOOKUP($CW27,'Table 3 TransCost D2 '!$B$10:$E$34,4,FALSE),0)</f>
        <v>64.150000000000006</v>
      </c>
      <c r="CY27" s="193">
        <f t="shared" si="27"/>
        <v>0</v>
      </c>
    </row>
    <row r="28" spans="2:103">
      <c r="B28" s="15">
        <f t="shared" si="25"/>
        <v>2034</v>
      </c>
      <c r="C28" s="9">
        <f t="shared" si="3"/>
        <v>165.18999999999983</v>
      </c>
      <c r="D28" s="45"/>
      <c r="E28" s="9">
        <f t="shared" ca="1" si="26"/>
        <v>-3.4575300353557821</v>
      </c>
      <c r="F28" s="37"/>
      <c r="G28" s="14">
        <f t="shared" ca="1" si="28"/>
        <v>57.362724188078623</v>
      </c>
      <c r="H28" s="36"/>
      <c r="I28" s="193"/>
      <c r="J28" s="193"/>
      <c r="M28" s="116"/>
      <c r="O28">
        <f t="shared" si="4"/>
        <v>2034</v>
      </c>
      <c r="P28">
        <v>0</v>
      </c>
      <c r="Q28">
        <v>0</v>
      </c>
      <c r="R28">
        <v>0</v>
      </c>
      <c r="S28" s="193">
        <v>0</v>
      </c>
      <c r="T28" s="193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K28">
        <f t="shared" si="5"/>
        <v>0</v>
      </c>
      <c r="AL28">
        <f t="shared" si="6"/>
        <v>0</v>
      </c>
      <c r="AM28">
        <f t="shared" si="7"/>
        <v>0</v>
      </c>
      <c r="AN28">
        <f t="shared" si="8"/>
        <v>0</v>
      </c>
      <c r="AO28">
        <f t="shared" si="8"/>
        <v>0</v>
      </c>
      <c r="AP28">
        <f t="shared" si="9"/>
        <v>0</v>
      </c>
      <c r="AQ28">
        <f t="shared" si="10"/>
        <v>0</v>
      </c>
      <c r="AR28">
        <f t="shared" si="11"/>
        <v>0</v>
      </c>
      <c r="AS28">
        <f t="shared" si="12"/>
        <v>0</v>
      </c>
      <c r="AT28">
        <f t="shared" si="12"/>
        <v>0</v>
      </c>
      <c r="AU28">
        <f t="shared" si="13"/>
        <v>0</v>
      </c>
      <c r="AV28">
        <f t="shared" si="14"/>
        <v>0</v>
      </c>
      <c r="AW28">
        <f t="shared" si="15"/>
        <v>0</v>
      </c>
      <c r="AX28">
        <f t="shared" si="16"/>
        <v>0</v>
      </c>
      <c r="AY28">
        <f t="shared" si="17"/>
        <v>0</v>
      </c>
      <c r="AZ28">
        <f t="shared" si="18"/>
        <v>0</v>
      </c>
      <c r="BA28">
        <f t="shared" si="19"/>
        <v>0</v>
      </c>
      <c r="BB28">
        <f t="shared" si="20"/>
        <v>0</v>
      </c>
      <c r="BC28">
        <f t="shared" si="21"/>
        <v>0</v>
      </c>
      <c r="BD28">
        <f t="shared" si="22"/>
        <v>0</v>
      </c>
      <c r="BF28">
        <f>VLOOKUP($O28,'Table 3 EV2020 Wind_2020'!$B$10:$K$36,10,FALSE)</f>
        <v>148.34</v>
      </c>
      <c r="BG28">
        <f>VLOOKUP($O28,'Table 3 EV2020 Wind_2021'!$B$10:$K$36,10,FALSE)</f>
        <v>145.75</v>
      </c>
      <c r="BH28">
        <f>VLOOKUP($O28,'Table 3 DJ Wind 2030'!$B$10:$J$36,9,FALSE)</f>
        <v>164.19</v>
      </c>
      <c r="BI28">
        <f>VLOOKUP($O28,'Table 3 ID Wind 2030'!$B$10:$J$36,9,FALSE)</f>
        <v>165.19</v>
      </c>
      <c r="BJ28">
        <f>VLOOKUP($O28,'Table 3 ID Wind 2033'!$B$10:$J$36,9,FALSE)</f>
        <v>158.63</v>
      </c>
      <c r="BK28">
        <f>VLOOKUP($O28,'Table 3 WW Wind 2035'!$B$10:$J$36,9,FALSE)</f>
        <v>55.4</v>
      </c>
      <c r="BL28">
        <f>VLOOKUP($O28,'Table 3 YK Wind 2035'!$B$10:$J$36,9,FALSE)</f>
        <v>55.4</v>
      </c>
      <c r="BM28">
        <f>VLOOKUP($O28,'Table 3 OR Wind 2035'!$B$10:$J$36,9,FALSE)</f>
        <v>55.4</v>
      </c>
      <c r="BN28">
        <f>VLOOKUP($O28,'Table 3 UT Wind 2030'!$B$10:$J$36,9,FALSE)</f>
        <v>160.61000000000001</v>
      </c>
      <c r="BO28">
        <f>VLOOKUP($O28,'Table 3 UT Wind 2036'!$B$10:$J$36,9,FALSE)</f>
        <v>55.4</v>
      </c>
      <c r="BP28">
        <f>VLOOKUP($O28,'Table 3 YK Solar 2030'!$B$10:$J$36,9,FALSE)</f>
        <v>128.46</v>
      </c>
      <c r="BQ28">
        <f>VLOOKUP($O28,'Table 3 YK Solar 2032'!$B$10:$J$36,9,FALSE)</f>
        <v>122.87</v>
      </c>
      <c r="BR28">
        <f>VLOOKUP($O28,'Table 3 YK Solar 2033'!$B$10:$J$36,9,FALSE)</f>
        <v>120.2</v>
      </c>
      <c r="BS28">
        <f>VLOOKUP($O28,'Table 3 UT Solar 2033 ST'!$B$10:$J$36,9,FALSE)</f>
        <v>121.1</v>
      </c>
      <c r="BT28">
        <f>VLOOKUP($O28,'Table 3 UT Solar 2035 ST'!$B$10:$J$36,9,FALSE)</f>
        <v>29.03</v>
      </c>
      <c r="BU28">
        <f>VLOOKUP($O28,'Table 3 UT Solar 2035 FT'!$B$10:$J$36,9,FALSE)</f>
        <v>27.6</v>
      </c>
      <c r="BV28">
        <f>VLOOKUP($O28,'Table 3 OR Solar 2030'!$B$10:$J$36,9,FALSE)</f>
        <v>131.82</v>
      </c>
      <c r="BW28">
        <f>VLOOKUP($O28,'Table 3 OR Solar 2031'!$B$10:$J$36,9,FALSE)</f>
        <v>128.94999999999999</v>
      </c>
      <c r="BX28">
        <f>VLOOKUP($O28,'Table 3 OR Solar 2032'!$B$10:$J$36,9,FALSE)</f>
        <v>126.13</v>
      </c>
      <c r="BY28">
        <f>VLOOKUP($O28,'Table 3 OR Solar 2033'!$B$10:$J$36,9,FALSE)</f>
        <v>123.41</v>
      </c>
      <c r="CA28">
        <f>SUM(AK$13:AK28)*BF28/1000</f>
        <v>0</v>
      </c>
      <c r="CB28">
        <f>SUM(AL$13:AL28)*BG28/1000</f>
        <v>0</v>
      </c>
      <c r="CC28">
        <f>SUM(AM$13:AM28)*BH28/1000</f>
        <v>0</v>
      </c>
      <c r="CD28">
        <f>SUM(AN$13:AN28)*BI28/1000</f>
        <v>1.6518999999999984</v>
      </c>
      <c r="CE28">
        <f>SUM(AO$13:AO28)*BJ28/1000</f>
        <v>0</v>
      </c>
      <c r="CF28">
        <f>SUM(AP$13:AP28)*BK28/1000</f>
        <v>0</v>
      </c>
      <c r="CG28">
        <f>SUM(AQ$13:AQ28)*BL28/1000</f>
        <v>0</v>
      </c>
      <c r="CH28">
        <f>SUM(AR$13:AR28)*BM28/1000</f>
        <v>0</v>
      </c>
      <c r="CI28">
        <f>SUM(AS$13:AS28)*BN28/1000</f>
        <v>0</v>
      </c>
      <c r="CJ28">
        <f>SUM(AT$13:AT28)*BO28/1000</f>
        <v>0</v>
      </c>
      <c r="CK28">
        <f>SUM(AU$13:AU28)*BP28/1000</f>
        <v>0</v>
      </c>
      <c r="CL28">
        <f>SUM(AV$13:AV28)*BQ28/1000</f>
        <v>0</v>
      </c>
      <c r="CM28">
        <f>SUM(AW$13:AW28)*BR28/1000</f>
        <v>0</v>
      </c>
      <c r="CN28">
        <f>SUM(AX$13:AX28)*BS28/1000</f>
        <v>0</v>
      </c>
      <c r="CO28">
        <f>SUM(AY$13:AY28)*BT28/1000</f>
        <v>0</v>
      </c>
      <c r="CP28">
        <f>SUM(AZ$13:AZ28)*BU28/1000</f>
        <v>0</v>
      </c>
      <c r="CQ28">
        <f>SUM(BA$13:BA28)*BV28/1000</f>
        <v>0</v>
      </c>
      <c r="CR28">
        <f>SUM(BB$13:BB28)*BW28/1000</f>
        <v>0</v>
      </c>
      <c r="CS28">
        <f>SUM(BC$13:BC28)*BX28/1000</f>
        <v>0</v>
      </c>
      <c r="CT28">
        <f>SUM(BD$13:BD28)*BY28/1000</f>
        <v>0</v>
      </c>
      <c r="CU28">
        <f t="shared" si="29"/>
        <v>1.6518999999999984</v>
      </c>
      <c r="CW28">
        <f t="shared" si="24"/>
        <v>2034</v>
      </c>
      <c r="CX28" s="89">
        <f>IFERROR(VLOOKUP($CW28,'Table 3 TransCost D2 '!$B$10:$E$34,4,FALSE),0)</f>
        <v>65.63</v>
      </c>
      <c r="CY28" s="193">
        <f t="shared" si="27"/>
        <v>0</v>
      </c>
    </row>
    <row r="29" spans="2:103">
      <c r="B29" s="15">
        <f t="shared" si="25"/>
        <v>2035</v>
      </c>
      <c r="C29" s="9">
        <f t="shared" si="3"/>
        <v>168.82999999999984</v>
      </c>
      <c r="D29" s="45"/>
      <c r="E29" s="9">
        <f t="shared" ca="1" si="26"/>
        <v>-2.9080426670619977</v>
      </c>
      <c r="F29" s="37"/>
      <c r="G29" s="14">
        <f t="shared" ca="1" si="28"/>
        <v>59.252399978028066</v>
      </c>
      <c r="H29" s="36"/>
      <c r="I29" s="193"/>
      <c r="J29" s="193"/>
      <c r="M29" s="116"/>
      <c r="O29">
        <f t="shared" si="4"/>
        <v>2035</v>
      </c>
      <c r="P29">
        <v>0</v>
      </c>
      <c r="Q29">
        <v>0</v>
      </c>
      <c r="R29">
        <v>0</v>
      </c>
      <c r="S29" s="193">
        <v>0</v>
      </c>
      <c r="T29" s="193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K29">
        <f t="shared" si="5"/>
        <v>0</v>
      </c>
      <c r="AL29">
        <f t="shared" si="6"/>
        <v>0</v>
      </c>
      <c r="AM29">
        <f t="shared" si="7"/>
        <v>0</v>
      </c>
      <c r="AN29">
        <f t="shared" si="8"/>
        <v>0</v>
      </c>
      <c r="AO29">
        <f t="shared" si="8"/>
        <v>0</v>
      </c>
      <c r="AP29">
        <f t="shared" si="9"/>
        <v>0</v>
      </c>
      <c r="AQ29">
        <f t="shared" si="10"/>
        <v>0</v>
      </c>
      <c r="AR29">
        <f t="shared" si="11"/>
        <v>0</v>
      </c>
      <c r="AS29">
        <f t="shared" si="12"/>
        <v>0</v>
      </c>
      <c r="AT29">
        <f t="shared" si="12"/>
        <v>0</v>
      </c>
      <c r="AU29">
        <f t="shared" si="13"/>
        <v>0</v>
      </c>
      <c r="AV29">
        <f t="shared" si="14"/>
        <v>0</v>
      </c>
      <c r="AW29">
        <f t="shared" si="15"/>
        <v>0</v>
      </c>
      <c r="AX29">
        <f t="shared" si="16"/>
        <v>0</v>
      </c>
      <c r="AY29">
        <f t="shared" si="17"/>
        <v>0</v>
      </c>
      <c r="AZ29">
        <f t="shared" si="18"/>
        <v>0</v>
      </c>
      <c r="BA29">
        <f t="shared" si="19"/>
        <v>0</v>
      </c>
      <c r="BB29">
        <f t="shared" si="20"/>
        <v>0</v>
      </c>
      <c r="BC29">
        <f t="shared" si="21"/>
        <v>0</v>
      </c>
      <c r="BD29">
        <f t="shared" si="22"/>
        <v>0</v>
      </c>
      <c r="BF29">
        <f>VLOOKUP($O29,'Table 3 EV2020 Wind_2020'!$B$10:$K$36,10,FALSE)</f>
        <v>151.61000000000001</v>
      </c>
      <c r="BG29">
        <f>VLOOKUP($O29,'Table 3 EV2020 Wind_2021'!$B$10:$K$36,10,FALSE)</f>
        <v>148.96</v>
      </c>
      <c r="BH29">
        <f>VLOOKUP($O29,'Table 3 DJ Wind 2030'!$B$10:$J$36,9,FALSE)</f>
        <v>167.81</v>
      </c>
      <c r="BI29">
        <f>VLOOKUP($O29,'Table 3 ID Wind 2030'!$B$10:$J$36,9,FALSE)</f>
        <v>168.83</v>
      </c>
      <c r="BJ29">
        <f>VLOOKUP($O29,'Table 3 ID Wind 2033'!$B$10:$J$36,9,FALSE)</f>
        <v>162.12</v>
      </c>
      <c r="BK29">
        <f>VLOOKUP($O29,'Table 3 WW Wind 2035'!$B$10:$J$36,9,FALSE)</f>
        <v>157.34</v>
      </c>
      <c r="BL29">
        <f>VLOOKUP($O29,'Table 3 YK Wind 2035'!$B$10:$J$36,9,FALSE)</f>
        <v>157.34</v>
      </c>
      <c r="BM29">
        <f>VLOOKUP($O29,'Table 3 OR Wind 2035'!$B$10:$J$36,9,FALSE)</f>
        <v>155.9</v>
      </c>
      <c r="BN29">
        <f>VLOOKUP($O29,'Table 3 UT Wind 2030'!$B$10:$J$36,9,FALSE)</f>
        <v>164.14</v>
      </c>
      <c r="BO29">
        <f>VLOOKUP($O29,'Table 3 UT Wind 2036'!$B$10:$J$36,9,FALSE)</f>
        <v>56.62</v>
      </c>
      <c r="BP29">
        <f>VLOOKUP($O29,'Table 3 YK Solar 2030'!$B$10:$J$36,9,FALSE)</f>
        <v>131.29</v>
      </c>
      <c r="BQ29">
        <f>VLOOKUP($O29,'Table 3 YK Solar 2032'!$B$10:$J$36,9,FALSE)</f>
        <v>125.58</v>
      </c>
      <c r="BR29">
        <f>VLOOKUP($O29,'Table 3 YK Solar 2033'!$B$10:$J$36,9,FALSE)</f>
        <v>122.85</v>
      </c>
      <c r="BS29">
        <f>VLOOKUP($O29,'Table 3 UT Solar 2033 ST'!$B$10:$J$36,9,FALSE)</f>
        <v>123.77</v>
      </c>
      <c r="BT29">
        <f>VLOOKUP($O29,'Table 3 UT Solar 2035 ST'!$B$10:$J$36,9,FALSE)</f>
        <v>118.65</v>
      </c>
      <c r="BU29">
        <f>VLOOKUP($O29,'Table 3 UT Solar 2035 FT'!$B$10:$J$36,9,FALSE)</f>
        <v>115.37</v>
      </c>
      <c r="BV29">
        <f>VLOOKUP($O29,'Table 3 OR Solar 2030'!$B$10:$J$36,9,FALSE)</f>
        <v>134.72</v>
      </c>
      <c r="BW29">
        <f>VLOOKUP($O29,'Table 3 OR Solar 2031'!$B$10:$J$36,9,FALSE)</f>
        <v>131.79</v>
      </c>
      <c r="BX29">
        <f>VLOOKUP($O29,'Table 3 OR Solar 2032'!$B$10:$J$36,9,FALSE)</f>
        <v>128.91</v>
      </c>
      <c r="BY29">
        <f>VLOOKUP($O29,'Table 3 OR Solar 2033'!$B$10:$J$36,9,FALSE)</f>
        <v>126.13</v>
      </c>
      <c r="CA29">
        <f>SUM(AK$13:AK29)*BF29/1000</f>
        <v>0</v>
      </c>
      <c r="CB29">
        <f>SUM(AL$13:AL29)*BG29/1000</f>
        <v>0</v>
      </c>
      <c r="CC29">
        <f>SUM(AM$13:AM29)*BH29/1000</f>
        <v>0</v>
      </c>
      <c r="CD29">
        <f>SUM(AN$13:AN29)*BI29/1000</f>
        <v>1.6882999999999984</v>
      </c>
      <c r="CE29">
        <f>SUM(AO$13:AO29)*BJ29/1000</f>
        <v>0</v>
      </c>
      <c r="CF29">
        <f>SUM(AP$13:AP29)*BK29/1000</f>
        <v>0</v>
      </c>
      <c r="CG29">
        <f>SUM(AQ$13:AQ29)*BL29/1000</f>
        <v>0</v>
      </c>
      <c r="CH29">
        <f>SUM(AR$13:AR29)*BM29/1000</f>
        <v>0</v>
      </c>
      <c r="CI29">
        <f>SUM(AS$13:AS29)*BN29/1000</f>
        <v>0</v>
      </c>
      <c r="CJ29">
        <f>SUM(AT$13:AT29)*BO29/1000</f>
        <v>0</v>
      </c>
      <c r="CK29">
        <f>SUM(AU$13:AU29)*BP29/1000</f>
        <v>0</v>
      </c>
      <c r="CL29">
        <f>SUM(AV$13:AV29)*BQ29/1000</f>
        <v>0</v>
      </c>
      <c r="CM29">
        <f>SUM(AW$13:AW29)*BR29/1000</f>
        <v>0</v>
      </c>
      <c r="CN29">
        <f>SUM(AX$13:AX29)*BS29/1000</f>
        <v>0</v>
      </c>
      <c r="CO29">
        <f>SUM(AY$13:AY29)*BT29/1000</f>
        <v>0</v>
      </c>
      <c r="CP29">
        <f>SUM(AZ$13:AZ29)*BU29/1000</f>
        <v>0</v>
      </c>
      <c r="CQ29">
        <f>SUM(BA$13:BA29)*BV29/1000</f>
        <v>0</v>
      </c>
      <c r="CR29">
        <f>SUM(BB$13:BB29)*BW29/1000</f>
        <v>0</v>
      </c>
      <c r="CS29">
        <f>SUM(BC$13:BC29)*BX29/1000</f>
        <v>0</v>
      </c>
      <c r="CT29">
        <f>SUM(BD$13:BD29)*BY29/1000</f>
        <v>0</v>
      </c>
      <c r="CU29">
        <f t="shared" si="29"/>
        <v>1.6882999999999984</v>
      </c>
      <c r="CW29">
        <f t="shared" si="24"/>
        <v>2035</v>
      </c>
      <c r="CX29" s="89">
        <f>IFERROR(VLOOKUP($CW29,'Table 3 TransCost D2 '!$B$10:$E$34,4,FALSE),0)</f>
        <v>67.069999999999993</v>
      </c>
      <c r="CY29" s="193">
        <f t="shared" si="27"/>
        <v>0</v>
      </c>
    </row>
    <row r="30" spans="2:103">
      <c r="B30" s="15">
        <f t="shared" si="25"/>
        <v>2036</v>
      </c>
      <c r="C30" s="9">
        <f t="shared" si="3"/>
        <v>172.54999999999981</v>
      </c>
      <c r="D30" s="45"/>
      <c r="E30" s="9">
        <f t="shared" ca="1" si="26"/>
        <v>-3.1296349526151772</v>
      </c>
      <c r="F30" s="37"/>
      <c r="G30" s="14">
        <f t="shared" ca="1" si="28"/>
        <v>60.341747564816849</v>
      </c>
      <c r="H30" s="36"/>
      <c r="I30" s="193"/>
      <c r="J30" s="193"/>
      <c r="M30" s="116"/>
      <c r="O30">
        <f t="shared" si="4"/>
        <v>2036</v>
      </c>
      <c r="P30">
        <v>0</v>
      </c>
      <c r="Q30">
        <v>0</v>
      </c>
      <c r="R30">
        <v>0</v>
      </c>
      <c r="S30" s="193">
        <v>0</v>
      </c>
      <c r="T30" s="193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K30">
        <f t="shared" si="5"/>
        <v>0</v>
      </c>
      <c r="AL30">
        <f t="shared" si="6"/>
        <v>0</v>
      </c>
      <c r="AM30">
        <f t="shared" si="7"/>
        <v>0</v>
      </c>
      <c r="AN30">
        <f t="shared" si="8"/>
        <v>0</v>
      </c>
      <c r="AO30">
        <f t="shared" si="8"/>
        <v>0</v>
      </c>
      <c r="AP30">
        <f t="shared" si="9"/>
        <v>0</v>
      </c>
      <c r="AQ30">
        <f t="shared" si="10"/>
        <v>0</v>
      </c>
      <c r="AR30">
        <f t="shared" si="11"/>
        <v>0</v>
      </c>
      <c r="AS30">
        <f t="shared" si="12"/>
        <v>0</v>
      </c>
      <c r="AT30">
        <f t="shared" si="12"/>
        <v>0</v>
      </c>
      <c r="AU30">
        <f t="shared" si="13"/>
        <v>0</v>
      </c>
      <c r="AV30">
        <f t="shared" si="14"/>
        <v>0</v>
      </c>
      <c r="AW30">
        <f t="shared" si="15"/>
        <v>0</v>
      </c>
      <c r="AX30">
        <f t="shared" si="16"/>
        <v>0</v>
      </c>
      <c r="AY30">
        <f t="shared" si="17"/>
        <v>0</v>
      </c>
      <c r="AZ30">
        <f t="shared" si="18"/>
        <v>0</v>
      </c>
      <c r="BA30">
        <f t="shared" si="19"/>
        <v>0</v>
      </c>
      <c r="BB30">
        <f t="shared" si="20"/>
        <v>0</v>
      </c>
      <c r="BC30">
        <f t="shared" si="21"/>
        <v>0</v>
      </c>
      <c r="BD30">
        <f t="shared" si="22"/>
        <v>0</v>
      </c>
      <c r="BF30">
        <f>VLOOKUP($O30,'Table 3 EV2020 Wind_2020'!$B$10:$K$36,10,FALSE)</f>
        <v>154.94999999999999</v>
      </c>
      <c r="BG30">
        <f>VLOOKUP($O30,'Table 3 EV2020 Wind_2021'!$B$10:$K$36,10,FALSE)</f>
        <v>152.24</v>
      </c>
      <c r="BH30">
        <f>VLOOKUP($O30,'Table 3 DJ Wind 2030'!$B$10:$J$36,9,FALSE)</f>
        <v>171.5</v>
      </c>
      <c r="BI30">
        <f>VLOOKUP($O30,'Table 3 ID Wind 2030'!$B$10:$J$36,9,FALSE)</f>
        <v>172.55</v>
      </c>
      <c r="BJ30">
        <f>VLOOKUP($O30,'Table 3 ID Wind 2033'!$B$10:$J$36,9,FALSE)</f>
        <v>165.69</v>
      </c>
      <c r="BK30">
        <f>VLOOKUP($O30,'Table 3 WW Wind 2035'!$B$10:$J$36,9,FALSE)</f>
        <v>160.81</v>
      </c>
      <c r="BL30">
        <f>VLOOKUP($O30,'Table 3 YK Wind 2035'!$B$10:$J$36,9,FALSE)</f>
        <v>160.81</v>
      </c>
      <c r="BM30">
        <f>VLOOKUP($O30,'Table 3 OR Wind 2035'!$B$10:$J$36,9,FALSE)</f>
        <v>159.33000000000001</v>
      </c>
      <c r="BN30">
        <f>VLOOKUP($O30,'Table 3 UT Wind 2030'!$B$10:$J$36,9,FALSE)</f>
        <v>167.76</v>
      </c>
      <c r="BO30">
        <f>VLOOKUP($O30,'Table 3 UT Wind 2036'!$B$10:$J$36,9,FALSE)</f>
        <v>155.19999999999999</v>
      </c>
      <c r="BP30">
        <f>VLOOKUP($O30,'Table 3 YK Solar 2030'!$B$10:$J$36,9,FALSE)</f>
        <v>134.18</v>
      </c>
      <c r="BQ30">
        <f>VLOOKUP($O30,'Table 3 YK Solar 2032'!$B$10:$J$36,9,FALSE)</f>
        <v>128.34</v>
      </c>
      <c r="BR30">
        <f>VLOOKUP($O30,'Table 3 YK Solar 2033'!$B$10:$J$36,9,FALSE)</f>
        <v>125.55</v>
      </c>
      <c r="BS30">
        <f>VLOOKUP($O30,'Table 3 UT Solar 2033 ST'!$B$10:$J$36,9,FALSE)</f>
        <v>126.49</v>
      </c>
      <c r="BT30">
        <f>VLOOKUP($O30,'Table 3 UT Solar 2035 ST'!$B$10:$J$36,9,FALSE)</f>
        <v>121.26</v>
      </c>
      <c r="BU30">
        <f>VLOOKUP($O30,'Table 3 UT Solar 2035 FT'!$B$10:$J$36,9,FALSE)</f>
        <v>117.91</v>
      </c>
      <c r="BV30">
        <f>VLOOKUP($O30,'Table 3 OR Solar 2030'!$B$10:$J$36,9,FALSE)</f>
        <v>137.68</v>
      </c>
      <c r="BW30">
        <f>VLOOKUP($O30,'Table 3 OR Solar 2031'!$B$10:$J$36,9,FALSE)</f>
        <v>134.69</v>
      </c>
      <c r="BX30">
        <f>VLOOKUP($O30,'Table 3 OR Solar 2032'!$B$10:$J$36,9,FALSE)</f>
        <v>131.74</v>
      </c>
      <c r="BY30">
        <f>VLOOKUP($O30,'Table 3 OR Solar 2033'!$B$10:$J$36,9,FALSE)</f>
        <v>128.9</v>
      </c>
      <c r="CA30">
        <f>SUM(AK$13:AK30)*BF30/1000</f>
        <v>0</v>
      </c>
      <c r="CB30">
        <f>SUM(AL$13:AL30)*BG30/1000</f>
        <v>0</v>
      </c>
      <c r="CC30">
        <f>SUM(AM$13:AM30)*BH30/1000</f>
        <v>0</v>
      </c>
      <c r="CD30">
        <f>SUM(AN$13:AN30)*BI30/1000</f>
        <v>1.7254999999999983</v>
      </c>
      <c r="CE30">
        <f>SUM(AO$13:AO30)*BJ30/1000</f>
        <v>0</v>
      </c>
      <c r="CF30">
        <f>SUM(AP$13:AP30)*BK30/1000</f>
        <v>0</v>
      </c>
      <c r="CG30">
        <f>SUM(AQ$13:AQ30)*BL30/1000</f>
        <v>0</v>
      </c>
      <c r="CH30">
        <f>SUM(AR$13:AR30)*BM30/1000</f>
        <v>0</v>
      </c>
      <c r="CI30">
        <f>SUM(AS$13:AS30)*BN30/1000</f>
        <v>0</v>
      </c>
      <c r="CJ30">
        <f>SUM(AT$13:AT30)*BO30/1000</f>
        <v>0</v>
      </c>
      <c r="CK30">
        <f>SUM(AU$13:AU30)*BP30/1000</f>
        <v>0</v>
      </c>
      <c r="CL30">
        <f>SUM(AV$13:AV30)*BQ30/1000</f>
        <v>0</v>
      </c>
      <c r="CM30">
        <f>SUM(AW$13:AW30)*BR30/1000</f>
        <v>0</v>
      </c>
      <c r="CN30">
        <f>SUM(AX$13:AX30)*BS30/1000</f>
        <v>0</v>
      </c>
      <c r="CO30">
        <f>SUM(AY$13:AY30)*BT30/1000</f>
        <v>0</v>
      </c>
      <c r="CP30">
        <f>SUM(AZ$13:AZ30)*BU30/1000</f>
        <v>0</v>
      </c>
      <c r="CQ30">
        <f>SUM(BA$13:BA30)*BV30/1000</f>
        <v>0</v>
      </c>
      <c r="CR30">
        <f>SUM(BB$13:BB30)*BW30/1000</f>
        <v>0</v>
      </c>
      <c r="CS30">
        <f>SUM(BC$13:BC30)*BX30/1000</f>
        <v>0</v>
      </c>
      <c r="CT30">
        <f>SUM(BD$13:BD30)*BY30/1000</f>
        <v>0</v>
      </c>
      <c r="CU30">
        <f t="shared" si="29"/>
        <v>1.7254999999999983</v>
      </c>
      <c r="CW30">
        <f t="shared" si="24"/>
        <v>2036</v>
      </c>
      <c r="CX30" s="89">
        <f>IFERROR(VLOOKUP($CW30,'Table 3 TransCost D2 '!$B$10:$E$34,4,FALSE),0)</f>
        <v>68.55</v>
      </c>
      <c r="CY30" s="193">
        <f t="shared" si="27"/>
        <v>0</v>
      </c>
    </row>
    <row r="31" spans="2:103">
      <c r="B31" s="15">
        <f t="shared" si="25"/>
        <v>2037</v>
      </c>
      <c r="C31" s="9">
        <f t="shared" si="3"/>
        <v>176.3399999999998</v>
      </c>
      <c r="D31" s="45"/>
      <c r="E31" s="9">
        <f t="shared" ca="1" si="26"/>
        <v>-3.1559758744780262</v>
      </c>
      <c r="F31" s="37"/>
      <c r="G31" s="14">
        <f t="shared" ca="1" si="28"/>
        <v>61.853875599623763</v>
      </c>
      <c r="H31" s="36"/>
      <c r="I31" s="193"/>
      <c r="J31" s="193"/>
      <c r="M31" s="116"/>
      <c r="O31">
        <f t="shared" si="4"/>
        <v>2037</v>
      </c>
      <c r="P31">
        <v>0</v>
      </c>
      <c r="Q31">
        <v>0</v>
      </c>
      <c r="R31">
        <v>0</v>
      </c>
      <c r="S31" s="193">
        <v>0</v>
      </c>
      <c r="T31" s="193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K31">
        <f t="shared" si="5"/>
        <v>0</v>
      </c>
      <c r="AL31">
        <f t="shared" si="6"/>
        <v>0</v>
      </c>
      <c r="AM31">
        <f t="shared" si="7"/>
        <v>0</v>
      </c>
      <c r="AN31">
        <f t="shared" si="8"/>
        <v>0</v>
      </c>
      <c r="AO31">
        <f t="shared" si="8"/>
        <v>0</v>
      </c>
      <c r="AP31">
        <f t="shared" si="9"/>
        <v>0</v>
      </c>
      <c r="AQ31">
        <f t="shared" si="10"/>
        <v>0</v>
      </c>
      <c r="AR31">
        <f t="shared" si="11"/>
        <v>0</v>
      </c>
      <c r="AS31">
        <f t="shared" si="12"/>
        <v>0</v>
      </c>
      <c r="AT31">
        <f t="shared" si="12"/>
        <v>0</v>
      </c>
      <c r="AU31">
        <f t="shared" si="13"/>
        <v>0</v>
      </c>
      <c r="AV31">
        <f t="shared" si="14"/>
        <v>0</v>
      </c>
      <c r="AW31">
        <f t="shared" si="15"/>
        <v>0</v>
      </c>
      <c r="AX31">
        <f t="shared" si="16"/>
        <v>0</v>
      </c>
      <c r="AY31">
        <f t="shared" si="17"/>
        <v>0</v>
      </c>
      <c r="AZ31">
        <f t="shared" si="18"/>
        <v>0</v>
      </c>
      <c r="BA31">
        <f t="shared" si="19"/>
        <v>0</v>
      </c>
      <c r="BB31">
        <f t="shared" si="20"/>
        <v>0</v>
      </c>
      <c r="BC31">
        <f t="shared" si="21"/>
        <v>0</v>
      </c>
      <c r="BD31">
        <f t="shared" si="22"/>
        <v>0</v>
      </c>
      <c r="BF31">
        <f>VLOOKUP($O31,'Table 3 EV2020 Wind_2020'!$B$10:$K$36,10,FALSE)</f>
        <v>158.35</v>
      </c>
      <c r="BG31">
        <f>VLOOKUP($O31,'Table 3 EV2020 Wind_2021'!$B$10:$K$36,10,FALSE)</f>
        <v>155.58000000000001</v>
      </c>
      <c r="BH31">
        <f>VLOOKUP($O31,'Table 3 DJ Wind 2030'!$B$10:$J$36,9,FALSE)</f>
        <v>175.26</v>
      </c>
      <c r="BI31">
        <f>VLOOKUP($O31,'Table 3 ID Wind 2030'!$B$10:$J$36,9,FALSE)</f>
        <v>176.34</v>
      </c>
      <c r="BJ31">
        <f>VLOOKUP($O31,'Table 3 ID Wind 2033'!$B$10:$J$36,9,FALSE)</f>
        <v>169.33</v>
      </c>
      <c r="BK31">
        <f>VLOOKUP($O31,'Table 3 WW Wind 2035'!$B$10:$J$36,9,FALSE)</f>
        <v>164.34</v>
      </c>
      <c r="BL31">
        <f>VLOOKUP($O31,'Table 3 YK Wind 2035'!$B$10:$J$36,9,FALSE)</f>
        <v>164.34</v>
      </c>
      <c r="BM31">
        <f>VLOOKUP($O31,'Table 3 OR Wind 2035'!$B$10:$J$36,9,FALSE)</f>
        <v>162.83000000000001</v>
      </c>
      <c r="BN31">
        <f>VLOOKUP($O31,'Table 3 UT Wind 2030'!$B$10:$J$36,9,FALSE)</f>
        <v>171.45</v>
      </c>
      <c r="BO31">
        <f>VLOOKUP($O31,'Table 3 UT Wind 2036'!$B$10:$J$36,9,FALSE)</f>
        <v>158.62</v>
      </c>
      <c r="BP31">
        <f>VLOOKUP($O31,'Table 3 YK Solar 2030'!$B$10:$J$36,9,FALSE)</f>
        <v>137.13</v>
      </c>
      <c r="BQ31">
        <f>VLOOKUP($O31,'Table 3 YK Solar 2032'!$B$10:$J$36,9,FALSE)</f>
        <v>131.16</v>
      </c>
      <c r="BR31">
        <f>VLOOKUP($O31,'Table 3 YK Solar 2033'!$B$10:$J$36,9,FALSE)</f>
        <v>128.31</v>
      </c>
      <c r="BS31">
        <f>VLOOKUP($O31,'Table 3 UT Solar 2033 ST'!$B$10:$J$36,9,FALSE)</f>
        <v>129.28</v>
      </c>
      <c r="BT31">
        <f>VLOOKUP($O31,'Table 3 UT Solar 2035 ST'!$B$10:$J$36,9,FALSE)</f>
        <v>123.93</v>
      </c>
      <c r="BU31">
        <f>VLOOKUP($O31,'Table 3 UT Solar 2035 FT'!$B$10:$J$36,9,FALSE)</f>
        <v>120.5</v>
      </c>
      <c r="BV31">
        <f>VLOOKUP($O31,'Table 3 OR Solar 2030'!$B$10:$J$36,9,FALSE)</f>
        <v>140.71</v>
      </c>
      <c r="BW31">
        <f>VLOOKUP($O31,'Table 3 OR Solar 2031'!$B$10:$J$36,9,FALSE)</f>
        <v>137.66</v>
      </c>
      <c r="BX31">
        <f>VLOOKUP($O31,'Table 3 OR Solar 2032'!$B$10:$J$36,9,FALSE)</f>
        <v>134.63999999999999</v>
      </c>
      <c r="BY31">
        <f>VLOOKUP($O31,'Table 3 OR Solar 2033'!$B$10:$J$36,9,FALSE)</f>
        <v>131.74</v>
      </c>
      <c r="CA31">
        <f>SUM(AK$13:AK31)*BF31/1000</f>
        <v>0</v>
      </c>
      <c r="CB31">
        <f>SUM(AL$13:AL31)*BG31/1000</f>
        <v>0</v>
      </c>
      <c r="CC31">
        <f>SUM(AM$13:AM31)*BH31/1000</f>
        <v>0</v>
      </c>
      <c r="CD31">
        <f>SUM(AN$13:AN31)*BI31/1000</f>
        <v>1.7633999999999981</v>
      </c>
      <c r="CE31">
        <f>SUM(AO$13:AO31)*BJ31/1000</f>
        <v>0</v>
      </c>
      <c r="CF31">
        <f>SUM(AP$13:AP31)*BK31/1000</f>
        <v>0</v>
      </c>
      <c r="CG31">
        <f>SUM(AQ$13:AQ31)*BL31/1000</f>
        <v>0</v>
      </c>
      <c r="CH31">
        <f>SUM(AR$13:AR31)*BM31/1000</f>
        <v>0</v>
      </c>
      <c r="CI31">
        <f>SUM(AS$13:AS31)*BN31/1000</f>
        <v>0</v>
      </c>
      <c r="CJ31">
        <f>SUM(AT$13:AT31)*BO31/1000</f>
        <v>0</v>
      </c>
      <c r="CK31">
        <f>SUM(AU$13:AU31)*BP31/1000</f>
        <v>0</v>
      </c>
      <c r="CL31">
        <f>SUM(AV$13:AV31)*BQ31/1000</f>
        <v>0</v>
      </c>
      <c r="CM31">
        <f>SUM(AW$13:AW31)*BR31/1000</f>
        <v>0</v>
      </c>
      <c r="CN31">
        <f>SUM(AX$13:AX31)*BS31/1000</f>
        <v>0</v>
      </c>
      <c r="CO31">
        <f>SUM(AY$13:AY31)*BT31/1000</f>
        <v>0</v>
      </c>
      <c r="CP31">
        <f>SUM(AZ$13:AZ31)*BU31/1000</f>
        <v>0</v>
      </c>
      <c r="CQ31">
        <f>SUM(BA$13:BA31)*BV31/1000</f>
        <v>0</v>
      </c>
      <c r="CR31">
        <f>SUM(BB$13:BB31)*BW31/1000</f>
        <v>0</v>
      </c>
      <c r="CS31">
        <f>SUM(BC$13:BC31)*BX31/1000</f>
        <v>0</v>
      </c>
      <c r="CT31">
        <f>SUM(BD$13:BD31)*BY31/1000</f>
        <v>0</v>
      </c>
      <c r="CU31">
        <f t="shared" si="29"/>
        <v>1.7633999999999981</v>
      </c>
      <c r="CW31">
        <f t="shared" si="24"/>
        <v>2037</v>
      </c>
      <c r="CX31" s="89">
        <f>IFERROR(VLOOKUP($CW31,'Table 3 TransCost D2 '!$B$10:$E$34,4,FALSE),0)</f>
        <v>70.06</v>
      </c>
      <c r="CY31" s="193">
        <f t="shared" si="27"/>
        <v>0</v>
      </c>
    </row>
    <row r="32" spans="2:103">
      <c r="B32" s="15">
        <f t="shared" si="25"/>
        <v>2038</v>
      </c>
      <c r="C32" s="9">
        <f t="shared" si="3"/>
        <v>180.39999999999981</v>
      </c>
      <c r="D32" s="45"/>
      <c r="E32" s="9">
        <f t="shared" ca="1" si="26"/>
        <v>-3.2285633195910219</v>
      </c>
      <c r="F32" s="37"/>
      <c r="G32" s="14">
        <f t="shared" ca="1" si="28"/>
        <v>63.278055745442252</v>
      </c>
      <c r="H32" s="36"/>
      <c r="I32" s="193"/>
      <c r="J32" s="193"/>
      <c r="M32" s="116"/>
      <c r="O32">
        <f t="shared" si="4"/>
        <v>2038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K32">
        <f t="shared" si="5"/>
        <v>0</v>
      </c>
      <c r="AL32">
        <f t="shared" si="6"/>
        <v>0</v>
      </c>
      <c r="AM32">
        <f t="shared" si="7"/>
        <v>0</v>
      </c>
      <c r="AN32">
        <f t="shared" si="8"/>
        <v>0</v>
      </c>
      <c r="AO32">
        <f t="shared" si="8"/>
        <v>0</v>
      </c>
      <c r="AP32">
        <f t="shared" si="9"/>
        <v>0</v>
      </c>
      <c r="AQ32">
        <f t="shared" si="10"/>
        <v>0</v>
      </c>
      <c r="AR32">
        <f t="shared" si="11"/>
        <v>0</v>
      </c>
      <c r="AS32">
        <f t="shared" si="12"/>
        <v>0</v>
      </c>
      <c r="AT32">
        <f t="shared" si="12"/>
        <v>0</v>
      </c>
      <c r="AU32">
        <f t="shared" si="13"/>
        <v>0</v>
      </c>
      <c r="AV32">
        <f t="shared" si="14"/>
        <v>0</v>
      </c>
      <c r="AW32">
        <f t="shared" si="15"/>
        <v>0</v>
      </c>
      <c r="AX32">
        <f t="shared" si="16"/>
        <v>0</v>
      </c>
      <c r="AY32">
        <f t="shared" si="17"/>
        <v>0</v>
      </c>
      <c r="AZ32">
        <f t="shared" si="18"/>
        <v>0</v>
      </c>
      <c r="BA32">
        <f t="shared" si="19"/>
        <v>0</v>
      </c>
      <c r="BB32">
        <f t="shared" si="20"/>
        <v>0</v>
      </c>
      <c r="BC32">
        <f t="shared" si="21"/>
        <v>0</v>
      </c>
      <c r="BD32">
        <f t="shared" si="22"/>
        <v>0</v>
      </c>
      <c r="BF32">
        <f>VLOOKUP($O32,'Table 3 EV2020 Wind_2020'!$B$10:$K$36,10,FALSE)</f>
        <v>161.99</v>
      </c>
      <c r="BG32">
        <f>VLOOKUP($O32,'Table 3 EV2020 Wind_2021'!$B$10:$K$36,10,FALSE)</f>
        <v>159.16</v>
      </c>
      <c r="BH32">
        <f>VLOOKUP($O32,'Table 3 DJ Wind 2030'!$B$10:$J$36,9,FALSE)</f>
        <v>179.28</v>
      </c>
      <c r="BI32">
        <f>VLOOKUP($O32,'Table 3 ID Wind 2030'!$B$10:$J$36,9,FALSE)</f>
        <v>180.4</v>
      </c>
      <c r="BJ32">
        <f>VLOOKUP($O32,'Table 3 ID Wind 2033'!$B$10:$J$36,9,FALSE)</f>
        <v>173.22</v>
      </c>
      <c r="BK32">
        <f>VLOOKUP($O32,'Table 3 WW Wind 2035'!$B$10:$J$36,9,FALSE)</f>
        <v>168.12</v>
      </c>
      <c r="BL32">
        <f>VLOOKUP($O32,'Table 3 YK Wind 2035'!$B$10:$J$36,9,FALSE)</f>
        <v>168.12</v>
      </c>
      <c r="BM32">
        <f>VLOOKUP($O32,'Table 3 OR Wind 2035'!$B$10:$J$36,9,FALSE)</f>
        <v>166.57</v>
      </c>
      <c r="BN32">
        <f>VLOOKUP($O32,'Table 3 UT Wind 2030'!$B$10:$J$36,9,FALSE)</f>
        <v>175.39</v>
      </c>
      <c r="BO32">
        <f>VLOOKUP($O32,'Table 3 UT Wind 2036'!$B$10:$J$36,9,FALSE)</f>
        <v>162.27000000000001</v>
      </c>
      <c r="BP32">
        <f>VLOOKUP($O32,'Table 3 YK Solar 2030'!$B$10:$J$36,9,FALSE)</f>
        <v>140.29</v>
      </c>
      <c r="BQ32">
        <f>VLOOKUP($O32,'Table 3 YK Solar 2032'!$B$10:$J$36,9,FALSE)</f>
        <v>134.18</v>
      </c>
      <c r="BR32">
        <f>VLOOKUP($O32,'Table 3 YK Solar 2033'!$B$10:$J$36,9,FALSE)</f>
        <v>131.26</v>
      </c>
      <c r="BS32">
        <f>VLOOKUP($O32,'Table 3 UT Solar 2033 ST'!$B$10:$J$36,9,FALSE)</f>
        <v>132.25</v>
      </c>
      <c r="BT32">
        <f>VLOOKUP($O32,'Table 3 UT Solar 2035 ST'!$B$10:$J$36,9,FALSE)</f>
        <v>126.78</v>
      </c>
      <c r="BU32">
        <f>VLOOKUP($O32,'Table 3 UT Solar 2035 FT'!$B$10:$J$36,9,FALSE)</f>
        <v>123.27</v>
      </c>
      <c r="BV32">
        <f>VLOOKUP($O32,'Table 3 OR Solar 2030'!$B$10:$J$36,9,FALSE)</f>
        <v>143.94</v>
      </c>
      <c r="BW32">
        <f>VLOOKUP($O32,'Table 3 OR Solar 2031'!$B$10:$J$36,9,FALSE)</f>
        <v>140.82</v>
      </c>
      <c r="BX32">
        <f>VLOOKUP($O32,'Table 3 OR Solar 2032'!$B$10:$J$36,9,FALSE)</f>
        <v>137.72999999999999</v>
      </c>
      <c r="BY32">
        <f>VLOOKUP($O32,'Table 3 OR Solar 2033'!$B$10:$J$36,9,FALSE)</f>
        <v>134.77000000000001</v>
      </c>
      <c r="CA32">
        <f>SUM(AK$13:AK32)*BF32/1000</f>
        <v>0</v>
      </c>
      <c r="CB32">
        <f>SUM(AL$13:AL32)*BG32/1000</f>
        <v>0</v>
      </c>
      <c r="CC32">
        <f>SUM(AM$13:AM32)*BH32/1000</f>
        <v>0</v>
      </c>
      <c r="CD32">
        <f>SUM(AN$13:AN32)*BI32/1000</f>
        <v>1.8039999999999983</v>
      </c>
      <c r="CE32">
        <f>SUM(AO$13:AO32)*BJ32/1000</f>
        <v>0</v>
      </c>
      <c r="CF32">
        <f>SUM(AP$13:AP32)*BK32/1000</f>
        <v>0</v>
      </c>
      <c r="CG32">
        <f>SUM(AQ$13:AQ32)*BL32/1000</f>
        <v>0</v>
      </c>
      <c r="CH32">
        <f>SUM(AR$13:AR32)*BM32/1000</f>
        <v>0</v>
      </c>
      <c r="CI32">
        <f>SUM(AS$13:AS32)*BN32/1000</f>
        <v>0</v>
      </c>
      <c r="CJ32">
        <f>SUM(AT$13:AT32)*BO32/1000</f>
        <v>0</v>
      </c>
      <c r="CK32">
        <f>SUM(AU$13:AU32)*BP32/1000</f>
        <v>0</v>
      </c>
      <c r="CL32">
        <f>SUM(AV$13:AV32)*BQ32/1000</f>
        <v>0</v>
      </c>
      <c r="CM32">
        <f>SUM(AW$13:AW32)*BR32/1000</f>
        <v>0</v>
      </c>
      <c r="CN32">
        <f>SUM(AX$13:AX32)*BS32/1000</f>
        <v>0</v>
      </c>
      <c r="CO32">
        <f>SUM(AY$13:AY32)*BT32/1000</f>
        <v>0</v>
      </c>
      <c r="CP32">
        <f>SUM(AZ$13:AZ32)*BU32/1000</f>
        <v>0</v>
      </c>
      <c r="CQ32">
        <f>SUM(BA$13:BA32)*BV32/1000</f>
        <v>0</v>
      </c>
      <c r="CR32">
        <f>SUM(BB$13:BB32)*BW32/1000</f>
        <v>0</v>
      </c>
      <c r="CS32">
        <f>SUM(BC$13:BC32)*BX32/1000</f>
        <v>0</v>
      </c>
      <c r="CT32">
        <f>SUM(BD$13:BD32)*BY32/1000</f>
        <v>0</v>
      </c>
      <c r="CU32" s="187">
        <f t="shared" si="29"/>
        <v>1.8039999999999983</v>
      </c>
      <c r="CW32">
        <f t="shared" si="24"/>
        <v>2038</v>
      </c>
      <c r="CX32" s="89">
        <f>IFERROR(VLOOKUP($CW32,'Table 3 TransCost D2 '!$B$10:$E$34,4,FALSE),0)</f>
        <v>71.67</v>
      </c>
      <c r="CY32" s="193">
        <f t="shared" si="27"/>
        <v>0</v>
      </c>
    </row>
    <row r="33" spans="1:103" hidden="1">
      <c r="B33" s="15">
        <f t="shared" si="25"/>
        <v>2039</v>
      </c>
      <c r="C33" s="9">
        <f t="shared" si="3"/>
        <v>184.54999999999981</v>
      </c>
      <c r="D33" s="45"/>
      <c r="E33" s="9" t="e">
        <f ca="1">SUMIF(INDIRECT("'Table 5'!$J$"&amp;$K$3&amp;":$J$"&amp;$K$4),B33,INDIRECT("'Table 5'!$c$"&amp;$K$3&amp;":$c$"&amp;$K$4))/SUMIF(INDIRECT("'Table 5'!$J$"&amp;$K$3&amp;":$J$"&amp;$K$4),B33,INDIRECT("'Table 5'!$f$"&amp;$K$3&amp;":$f$"&amp;$K$4))</f>
        <v>#DIV/0!</v>
      </c>
      <c r="F33" s="37"/>
      <c r="G33" s="14" t="e">
        <f t="shared" ref="G33" ca="1" si="30">SUMIF(INDIRECT("'Table 5'!$J$"&amp;$K$3&amp;":$J$"&amp;$K$4),B33,INDIRECT("'Table 5'!$e$"&amp;$K$3&amp;":$e$"&amp;$K$4))/SUMIF(INDIRECT("'Table 5'!$J$"&amp;$K$3&amp;":$J$"&amp;$K$4),B33,INDIRECT("'Table 5'!$f$"&amp;$K$3&amp;":$f$"&amp;$K$4))</f>
        <v>#DIV/0!</v>
      </c>
      <c r="H33" s="36"/>
      <c r="I33" s="193"/>
      <c r="J33" s="193"/>
      <c r="M33" s="116"/>
      <c r="O33">
        <f t="shared" ref="O33" si="31">B33</f>
        <v>2039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K33">
        <f t="shared" si="5"/>
        <v>0</v>
      </c>
      <c r="AL33">
        <f t="shared" si="6"/>
        <v>0</v>
      </c>
      <c r="AM33">
        <f t="shared" si="7"/>
        <v>0</v>
      </c>
      <c r="AN33">
        <f t="shared" si="8"/>
        <v>0</v>
      </c>
      <c r="AO33">
        <f t="shared" si="8"/>
        <v>0</v>
      </c>
      <c r="AP33">
        <f t="shared" si="9"/>
        <v>0</v>
      </c>
      <c r="AQ33">
        <f t="shared" si="10"/>
        <v>0</v>
      </c>
      <c r="AR33">
        <f t="shared" si="11"/>
        <v>0</v>
      </c>
      <c r="AS33">
        <f t="shared" si="12"/>
        <v>0</v>
      </c>
      <c r="AT33">
        <f t="shared" si="12"/>
        <v>0</v>
      </c>
      <c r="AU33">
        <f t="shared" si="13"/>
        <v>0</v>
      </c>
      <c r="AV33">
        <f t="shared" si="14"/>
        <v>0</v>
      </c>
      <c r="AW33">
        <f t="shared" si="15"/>
        <v>0</v>
      </c>
      <c r="AX33">
        <f t="shared" si="16"/>
        <v>0</v>
      </c>
      <c r="AY33">
        <f t="shared" si="17"/>
        <v>0</v>
      </c>
      <c r="AZ33">
        <f t="shared" si="18"/>
        <v>0</v>
      </c>
      <c r="BA33">
        <f t="shared" si="19"/>
        <v>0</v>
      </c>
      <c r="BB33">
        <f t="shared" si="20"/>
        <v>0</v>
      </c>
      <c r="BC33">
        <f t="shared" si="21"/>
        <v>0</v>
      </c>
      <c r="BD33">
        <f t="shared" si="22"/>
        <v>0</v>
      </c>
      <c r="BF33">
        <f>VLOOKUP($O33,'Table 3 EV2020 Wind_2020'!$B$10:$K$36,10,FALSE)</f>
        <v>165.71</v>
      </c>
      <c r="BG33">
        <f>VLOOKUP($O33,'Table 3 EV2020 Wind_2021'!$B$10:$K$36,10,FALSE)</f>
        <v>162.82</v>
      </c>
      <c r="BH33">
        <f>VLOOKUP($O33,'Table 3 DJ Wind 2030'!$B$10:$J$36,9,FALSE)</f>
        <v>183.39</v>
      </c>
      <c r="BI33">
        <f>VLOOKUP($O33,'Table 3 ID Wind 2030'!$B$10:$J$36,9,FALSE)</f>
        <v>184.55</v>
      </c>
      <c r="BJ33">
        <f>VLOOKUP($O33,'Table 3 ID Wind 2033'!$B$10:$J$36,9,FALSE)</f>
        <v>177.2</v>
      </c>
      <c r="BK33">
        <f>VLOOKUP($O33,'Table 3 WW Wind 2035'!$B$10:$J$36,9,FALSE)</f>
        <v>171.99</v>
      </c>
      <c r="BL33">
        <f>VLOOKUP($O33,'Table 3 YK Wind 2035'!$B$10:$J$36,9,FALSE)</f>
        <v>171.99</v>
      </c>
      <c r="BM33">
        <f>VLOOKUP($O33,'Table 3 OR Wind 2035'!$B$10:$J$36,9,FALSE)</f>
        <v>170.4</v>
      </c>
      <c r="BN33">
        <f>VLOOKUP($O33,'Table 3 UT Wind 2030'!$B$10:$J$36,9,FALSE)</f>
        <v>179.42</v>
      </c>
      <c r="BO33">
        <f>VLOOKUP($O33,'Table 3 UT Wind 2036'!$B$10:$J$36,9,FALSE)</f>
        <v>166</v>
      </c>
      <c r="BP33">
        <f>VLOOKUP($O33,'Table 3 YK Solar 2030'!$B$10:$J$36,9,FALSE)</f>
        <v>143.51</v>
      </c>
      <c r="BQ33">
        <f>VLOOKUP($O33,'Table 3 YK Solar 2032'!$B$10:$J$36,9,FALSE)</f>
        <v>137.26</v>
      </c>
      <c r="BR33">
        <f>VLOOKUP($O33,'Table 3 YK Solar 2033'!$B$10:$J$36,9,FALSE)</f>
        <v>134.28</v>
      </c>
      <c r="BS33">
        <f>VLOOKUP($O33,'Table 3 UT Solar 2033 ST'!$B$10:$J$36,9,FALSE)</f>
        <v>135.29</v>
      </c>
      <c r="BT33">
        <f>VLOOKUP($O33,'Table 3 UT Solar 2035 ST'!$B$10:$J$36,9,FALSE)</f>
        <v>129.69999999999999</v>
      </c>
      <c r="BU33">
        <f>VLOOKUP($O33,'Table 3 UT Solar 2035 FT'!$B$10:$J$36,9,FALSE)</f>
        <v>126.1</v>
      </c>
      <c r="BV33">
        <f>VLOOKUP($O33,'Table 3 OR Solar 2030'!$B$10:$J$36,9,FALSE)</f>
        <v>147.25</v>
      </c>
      <c r="BW33">
        <f>VLOOKUP($O33,'Table 3 OR Solar 2031'!$B$10:$J$36,9,FALSE)</f>
        <v>144.06</v>
      </c>
      <c r="BX33">
        <f>VLOOKUP($O33,'Table 3 OR Solar 2032'!$B$10:$J$36,9,FALSE)</f>
        <v>140.9</v>
      </c>
      <c r="BY33">
        <f>VLOOKUP($O33,'Table 3 OR Solar 2033'!$B$10:$J$36,9,FALSE)</f>
        <v>137.87</v>
      </c>
      <c r="CA33">
        <f>SUM(AK$13:AK33)*BF33/1000</f>
        <v>0</v>
      </c>
      <c r="CB33">
        <f>SUM(AL$13:AL33)*BG33/1000</f>
        <v>0</v>
      </c>
      <c r="CC33">
        <f>SUM(AM$13:AM33)*BH33/1000</f>
        <v>0</v>
      </c>
      <c r="CD33">
        <f>SUM(AN$13:AN33)*BI33/1000</f>
        <v>1.8454999999999981</v>
      </c>
      <c r="CF33">
        <f>SUM(AP$13:AP33)*BK33/1000</f>
        <v>0</v>
      </c>
      <c r="CG33">
        <f>SUM(AQ$13:AQ33)*BL33/1000</f>
        <v>0</v>
      </c>
      <c r="CH33">
        <f>SUM(AR$13:AR33)*BM33/1000</f>
        <v>0</v>
      </c>
      <c r="CI33">
        <f>SUM(AS$13:AS33)*BN33/1000</f>
        <v>0</v>
      </c>
      <c r="CJ33">
        <f>SUM(AT$13:AT33)*BO33/1000</f>
        <v>0</v>
      </c>
      <c r="CK33">
        <f>SUM(AU$13:AU33)*BP33/1000</f>
        <v>0</v>
      </c>
      <c r="CL33">
        <f>SUM(AV$13:AV33)*BQ33/1000</f>
        <v>0</v>
      </c>
      <c r="CM33">
        <f>SUM(AW$13:AW33)*BR33/1000</f>
        <v>0</v>
      </c>
      <c r="CN33">
        <f>SUM(AX$13:AX33)*BS33/1000</f>
        <v>0</v>
      </c>
      <c r="CO33">
        <f>SUM(AY$13:AY33)*BT33/1000</f>
        <v>0</v>
      </c>
      <c r="CP33">
        <f>SUM(AZ$13:AZ33)*BU33/1000</f>
        <v>0</v>
      </c>
      <c r="CQ33">
        <f>SUM(BA$13:BA33)*BV33/1000</f>
        <v>0</v>
      </c>
      <c r="CR33">
        <f>SUM(BB$13:BB33)*BW33/1000</f>
        <v>0</v>
      </c>
      <c r="CS33">
        <f>SUM(BC$13:BC33)*BX33/1000</f>
        <v>0</v>
      </c>
      <c r="CT33">
        <f>SUM(BD$13:BD33)*BY33/1000</f>
        <v>0</v>
      </c>
      <c r="CU33" s="187">
        <f t="shared" ref="CU33" si="32">SUM(CA33:CT33)</f>
        <v>1.8454999999999981</v>
      </c>
      <c r="CW33">
        <f t="shared" si="24"/>
        <v>2039</v>
      </c>
      <c r="CX33" s="89">
        <f>IFERROR(VLOOKUP($CW33,'Table 3 TransCost D2 '!$B$10:$E$34,4,FALSE),0)</f>
        <v>73.319999999999993</v>
      </c>
      <c r="CY33" s="193">
        <f t="shared" si="27"/>
        <v>0</v>
      </c>
    </row>
    <row r="34" spans="1:103" hidden="1">
      <c r="B34" s="15">
        <f t="shared" si="25"/>
        <v>2040</v>
      </c>
      <c r="C34" s="9">
        <f t="shared" si="3"/>
        <v>188.78999999999979</v>
      </c>
      <c r="D34" s="45"/>
      <c r="E34" s="9" t="e">
        <f t="shared" ref="E34" ca="1" si="33">SUMIF(INDIRECT("'Table 5'!$J$"&amp;$K$3&amp;":$J$"&amp;$K$4),B34,INDIRECT("'Table 5'!$c$"&amp;$K$3&amp;":$c$"&amp;$K$4))/SUMIF(INDIRECT("'Table 5'!$J$"&amp;$K$3&amp;":$J$"&amp;$K$4),B34,INDIRECT("'Table 5'!$f$"&amp;$K$3&amp;":$f$"&amp;$K$4))</f>
        <v>#DIV/0!</v>
      </c>
      <c r="F34" s="37"/>
      <c r="G34" s="14" t="e">
        <f t="shared" ref="G34" ca="1" si="34">SUMIF(INDIRECT("'Table 5'!$J$"&amp;$K$3&amp;":$J$"&amp;$K$4),B34,INDIRECT("'Table 5'!$e$"&amp;$K$3&amp;":$e$"&amp;$K$4))/SUMIF(INDIRECT("'Table 5'!$J$"&amp;$K$3&amp;":$J$"&amp;$K$4),B34,INDIRECT("'Table 5'!$f$"&amp;$K$3&amp;":$f$"&amp;$K$4))</f>
        <v>#DIV/0!</v>
      </c>
      <c r="H34" s="36"/>
      <c r="I34" s="193"/>
      <c r="J34" s="193"/>
      <c r="M34" s="116"/>
      <c r="O34">
        <f t="shared" ref="O34" si="35">B34</f>
        <v>2040</v>
      </c>
      <c r="P34">
        <v>0</v>
      </c>
      <c r="Q34">
        <v>0</v>
      </c>
      <c r="R34">
        <v>0</v>
      </c>
      <c r="S34" s="193">
        <v>0</v>
      </c>
      <c r="T34" s="193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K34">
        <f t="shared" ref="AK34" si="36">P34/P$5</f>
        <v>0</v>
      </c>
      <c r="AL34">
        <f t="shared" ref="AL34" si="37">Q34/Q$5</f>
        <v>0</v>
      </c>
      <c r="AM34">
        <f t="shared" ref="AM34" si="38">R34/R$5</f>
        <v>0</v>
      </c>
      <c r="AN34">
        <f t="shared" ref="AN34" si="39">S34/S$5</f>
        <v>0</v>
      </c>
      <c r="AO34">
        <f t="shared" ref="AO34" si="40">T34/T$5</f>
        <v>0</v>
      </c>
      <c r="AP34">
        <f t="shared" ref="AP34" si="41">U34/U$5</f>
        <v>0</v>
      </c>
      <c r="AQ34">
        <f t="shared" ref="AQ34" si="42">V34/V$5</f>
        <v>0</v>
      </c>
      <c r="AR34">
        <f t="shared" ref="AR34" si="43">W34/W$5</f>
        <v>0</v>
      </c>
      <c r="AS34">
        <f t="shared" ref="AS34" si="44">X34/X$5</f>
        <v>0</v>
      </c>
      <c r="AT34">
        <f t="shared" ref="AT34" si="45">Y34/Y$5</f>
        <v>0</v>
      </c>
      <c r="AU34">
        <f t="shared" ref="AU34" si="46">Z34/Z$5</f>
        <v>0</v>
      </c>
      <c r="AV34">
        <f t="shared" ref="AV34" si="47">AA34/AA$5</f>
        <v>0</v>
      </c>
      <c r="AW34">
        <f t="shared" ref="AW34" si="48">AB34/AB$5</f>
        <v>0</v>
      </c>
      <c r="AX34">
        <f t="shared" ref="AX34" si="49">AC34/AC$5</f>
        <v>0</v>
      </c>
      <c r="AY34">
        <f t="shared" ref="AY34" si="50">AD34/AD$5</f>
        <v>0</v>
      </c>
      <c r="AZ34">
        <f t="shared" ref="AZ34" si="51">AE34/AE$5</f>
        <v>0</v>
      </c>
      <c r="BA34">
        <f t="shared" ref="BA34" si="52">AF34/AF$5</f>
        <v>0</v>
      </c>
      <c r="BB34">
        <f t="shared" ref="BB34" si="53">AG34/AG$5</f>
        <v>0</v>
      </c>
      <c r="BC34">
        <f t="shared" ref="BC34" si="54">AH34/AH$5</f>
        <v>0</v>
      </c>
      <c r="BD34">
        <f t="shared" ref="BD34" si="55">AI34/AI$5</f>
        <v>0</v>
      </c>
      <c r="BF34">
        <f>VLOOKUP($O34,'Table 3 EV2020 Wind_2020'!$B$10:$K$36,10,FALSE)</f>
        <v>169.51</v>
      </c>
      <c r="BG34">
        <f>VLOOKUP($O34,'Table 3 EV2020 Wind_2021'!$B$10:$K$36,10,FALSE)</f>
        <v>166.55</v>
      </c>
      <c r="BH34">
        <f>VLOOKUP($O34,'Table 3 DJ Wind 2030'!$B$10:$J$36,9,FALSE)</f>
        <v>187.6</v>
      </c>
      <c r="BI34">
        <f>VLOOKUP($O34,'Table 3 ID Wind 2030'!$B$10:$J$36,9,FALSE)</f>
        <v>188.79</v>
      </c>
      <c r="BJ34">
        <f>VLOOKUP($O34,'Table 3 ID Wind 2033'!$B$10:$J$36,9,FALSE)</f>
        <v>181.27</v>
      </c>
      <c r="BK34">
        <f>VLOOKUP($O34,'Table 3 WW Wind 2035'!$B$10:$J$36,9,FALSE)</f>
        <v>175.94</v>
      </c>
      <c r="BL34">
        <f>VLOOKUP($O34,'Table 3 YK Wind 2035'!$B$10:$J$36,9,FALSE)</f>
        <v>175.94</v>
      </c>
      <c r="BM34">
        <f>VLOOKUP($O34,'Table 3 OR Wind 2035'!$B$10:$J$36,9,FALSE)</f>
        <v>174.32</v>
      </c>
      <c r="BN34">
        <f>VLOOKUP($O34,'Table 3 UT Wind 2030'!$B$10:$J$36,9,FALSE)</f>
        <v>183.54</v>
      </c>
      <c r="BO34">
        <f>VLOOKUP($O34,'Table 3 UT Wind 2036'!$B$10:$J$36,9,FALSE)</f>
        <v>169.81</v>
      </c>
      <c r="BP34">
        <f>VLOOKUP($O34,'Table 3 YK Solar 2030'!$B$10:$J$36,9,FALSE)</f>
        <v>146.81</v>
      </c>
      <c r="BQ34">
        <f>VLOOKUP($O34,'Table 3 YK Solar 2032'!$B$10:$J$36,9,FALSE)</f>
        <v>140.41999999999999</v>
      </c>
      <c r="BR34">
        <f>VLOOKUP($O34,'Table 3 YK Solar 2033'!$B$10:$J$36,9,FALSE)</f>
        <v>137.37</v>
      </c>
      <c r="BS34">
        <f>VLOOKUP($O34,'Table 3 UT Solar 2033 ST'!$B$10:$J$36,9,FALSE)</f>
        <v>138.41</v>
      </c>
      <c r="BT34">
        <f>VLOOKUP($O34,'Table 3 UT Solar 2035 ST'!$B$10:$J$36,9,FALSE)</f>
        <v>132.69</v>
      </c>
      <c r="BU34">
        <f>VLOOKUP($O34,'Table 3 UT Solar 2035 FT'!$B$10:$J$36,9,FALSE)</f>
        <v>129</v>
      </c>
      <c r="BV34">
        <f>VLOOKUP($O34,'Table 3 OR Solar 2030'!$B$10:$J$36,9,FALSE)</f>
        <v>150.63999999999999</v>
      </c>
      <c r="BW34">
        <f>VLOOKUP($O34,'Table 3 OR Solar 2031'!$B$10:$J$36,9,FALSE)</f>
        <v>147.38</v>
      </c>
      <c r="BX34">
        <f>VLOOKUP($O34,'Table 3 OR Solar 2032'!$B$10:$J$36,9,FALSE)</f>
        <v>144.13999999999999</v>
      </c>
      <c r="BY34">
        <f>VLOOKUP($O34,'Table 3 OR Solar 2033'!$B$10:$J$36,9,FALSE)</f>
        <v>141.04</v>
      </c>
      <c r="CA34">
        <f>SUM(AK$13:AK34)*BF34/1000</f>
        <v>0</v>
      </c>
      <c r="CB34">
        <f>SUM(AL$13:AL34)*BG34/1000</f>
        <v>0</v>
      </c>
      <c r="CC34">
        <f>SUM(AM$13:AM34)*BH34/1000</f>
        <v>0</v>
      </c>
      <c r="CD34">
        <f>SUM(AN$13:AN34)*BI34/1000</f>
        <v>1.8878999999999979</v>
      </c>
      <c r="CF34">
        <f>SUM(AP$13:AP34)*BK34/1000</f>
        <v>0</v>
      </c>
      <c r="CG34">
        <f>SUM(AQ$13:AQ34)*BL34/1000</f>
        <v>0</v>
      </c>
      <c r="CH34">
        <f>SUM(AR$13:AR34)*BM34/1000</f>
        <v>0</v>
      </c>
      <c r="CI34">
        <f>SUM(AS$13:AS34)*BN34/1000</f>
        <v>0</v>
      </c>
      <c r="CJ34">
        <f>SUM(AT$13:AT34)*BO34/1000</f>
        <v>0</v>
      </c>
      <c r="CK34">
        <f>SUM(AU$13:AU34)*BP34/1000</f>
        <v>0</v>
      </c>
      <c r="CL34">
        <f>SUM(AV$13:AV34)*BQ34/1000</f>
        <v>0</v>
      </c>
      <c r="CM34">
        <f>SUM(AW$13:AW34)*BR34/1000</f>
        <v>0</v>
      </c>
      <c r="CN34">
        <f>SUM(AX$13:AX34)*BS34/1000</f>
        <v>0</v>
      </c>
      <c r="CO34">
        <f>SUM(AY$13:AY34)*BT34/1000</f>
        <v>0</v>
      </c>
      <c r="CP34">
        <f>SUM(AZ$13:AZ34)*BU34/1000</f>
        <v>0</v>
      </c>
      <c r="CQ34">
        <f>SUM(BA$13:BA34)*BV34/1000</f>
        <v>0</v>
      </c>
      <c r="CR34">
        <f>SUM(BB$13:BB34)*BW34/1000</f>
        <v>0</v>
      </c>
      <c r="CS34">
        <f>SUM(BC$13:BC34)*BX34/1000</f>
        <v>0</v>
      </c>
      <c r="CT34">
        <f>SUM(BD$13:BD34)*BY34/1000</f>
        <v>0</v>
      </c>
      <c r="CU34" s="187">
        <f t="shared" ref="CU34" si="56">SUM(CA34:CT34)</f>
        <v>1.8878999999999979</v>
      </c>
      <c r="CW34">
        <f t="shared" ref="CW34" si="57">O34</f>
        <v>2040</v>
      </c>
      <c r="CX34" s="89">
        <f>IFERROR(VLOOKUP($CW34,'Table 3 TransCost D2 '!$B$10:$E$34,4,FALSE),0)</f>
        <v>75.010000000000005</v>
      </c>
      <c r="CY34" s="193">
        <f t="shared" ref="CY34" si="58">$CX$5*CX34/1000</f>
        <v>0</v>
      </c>
    </row>
    <row r="35" spans="1:103">
      <c r="B35" s="181"/>
      <c r="C35" s="9"/>
      <c r="D35" s="45"/>
      <c r="E35" s="9"/>
      <c r="F35" s="37"/>
      <c r="G35" s="9"/>
      <c r="H35" s="36"/>
      <c r="I35" s="49"/>
      <c r="M35" s="116"/>
    </row>
    <row r="36" spans="1:103" ht="12" customHeight="1">
      <c r="B36" s="181"/>
      <c r="C36" s="9"/>
      <c r="D36" s="45"/>
      <c r="E36" s="9"/>
      <c r="F36" s="37"/>
      <c r="G36" s="9"/>
      <c r="H36" s="36"/>
      <c r="I36" s="49"/>
      <c r="M36" s="116"/>
      <c r="N36" t="s">
        <v>143</v>
      </c>
      <c r="S36">
        <v>2030</v>
      </c>
      <c r="T36">
        <v>2033</v>
      </c>
      <c r="X36">
        <v>2030</v>
      </c>
      <c r="Y36">
        <v>2036</v>
      </c>
      <c r="Z36">
        <v>2030</v>
      </c>
      <c r="AA36">
        <v>2032</v>
      </c>
      <c r="AB36">
        <v>2033</v>
      </c>
      <c r="AC36">
        <v>2033</v>
      </c>
      <c r="AD36">
        <v>2035</v>
      </c>
      <c r="AE36">
        <v>2035</v>
      </c>
      <c r="AF36">
        <v>2030</v>
      </c>
      <c r="AG36">
        <v>2031</v>
      </c>
      <c r="AH36">
        <v>2032</v>
      </c>
      <c r="AI36">
        <v>2033</v>
      </c>
    </row>
    <row r="37" spans="1:103">
      <c r="A37" s="301" t="str">
        <f>'Table 5'!A10</f>
        <v>15 Year Starting 2020</v>
      </c>
      <c r="B37" s="301"/>
      <c r="D37" s="9"/>
      <c r="F37" s="37"/>
      <c r="H37" s="36"/>
      <c r="I37"/>
      <c r="N37" t="s">
        <v>155</v>
      </c>
      <c r="S37" s="241">
        <v>1</v>
      </c>
      <c r="T37" s="241">
        <v>0</v>
      </c>
      <c r="X37" s="241">
        <v>0</v>
      </c>
      <c r="Y37" s="241">
        <v>0</v>
      </c>
      <c r="Z37" s="241">
        <v>0</v>
      </c>
      <c r="AA37" s="241">
        <v>0</v>
      </c>
      <c r="AB37" s="241">
        <v>0</v>
      </c>
      <c r="AC37" s="241">
        <v>0</v>
      </c>
      <c r="AD37" s="241">
        <v>0</v>
      </c>
      <c r="AE37" s="241">
        <v>0</v>
      </c>
      <c r="AF37" s="241">
        <v>0</v>
      </c>
      <c r="AG37" s="241">
        <v>0</v>
      </c>
      <c r="AH37" s="241">
        <v>0</v>
      </c>
      <c r="AI37" s="241">
        <v>0</v>
      </c>
    </row>
    <row r="38" spans="1:103">
      <c r="A38" s="214"/>
      <c r="B38" s="55" t="str">
        <f>"15 year Levelized Prices (Nominal) @ "&amp;TEXT(Discount_Rate,"0.00%")&amp;" Discount Rate (1) (3) "</f>
        <v xml:space="preserve">15 year Levelized Prices (Nominal) @ 6.91% Discount Rate (1) (3) </v>
      </c>
      <c r="E38" s="5"/>
      <c r="I38" s="49" t="s">
        <v>160</v>
      </c>
      <c r="P38" s="183"/>
      <c r="Q38" s="183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</row>
    <row r="39" spans="1:103">
      <c r="B39" s="47" t="s">
        <v>8</v>
      </c>
      <c r="C39" s="9">
        <f ca="1">'Table 5'!$D$10*(Study_CF*8.76)/'Table 5'!$F$10</f>
        <v>36.287204778837996</v>
      </c>
      <c r="D39" s="9"/>
      <c r="E39" s="9">
        <f ca="1">'Table 5'!$C$10/'Table 5'!$F$10</f>
        <v>15.82699356984474</v>
      </c>
      <c r="G39" s="216">
        <f ca="1">'Table 5'!$G$10</f>
        <v>29.187348432165411</v>
      </c>
      <c r="H39" s="36"/>
      <c r="I39" s="109">
        <v>6.9099999999999995E-2</v>
      </c>
    </row>
    <row r="40" spans="1:103">
      <c r="B40" s="48" t="s">
        <v>33</v>
      </c>
      <c r="E40" s="9"/>
      <c r="G40" s="216"/>
      <c r="H40" s="36"/>
    </row>
    <row r="41" spans="1:103">
      <c r="B41" s="48"/>
      <c r="E41" s="9"/>
      <c r="G41" s="216"/>
      <c r="H41" s="36"/>
    </row>
    <row r="42" spans="1:103">
      <c r="B42" s="3" t="s">
        <v>16</v>
      </c>
      <c r="E42" s="38"/>
      <c r="G42" s="38"/>
      <c r="H42" s="36"/>
      <c r="I42" s="108"/>
    </row>
    <row r="43" spans="1:103">
      <c r="B43" s="50" t="str">
        <f>"(1)   "&amp;I38</f>
        <v>(1)   Discount Rate - 2017 IRP Update</v>
      </c>
      <c r="E43" s="36"/>
      <c r="F43" s="38"/>
      <c r="G43" s="36"/>
      <c r="H43" s="36"/>
      <c r="I43" s="108"/>
    </row>
    <row r="44" spans="1:103">
      <c r="B44" s="3" t="s">
        <v>22</v>
      </c>
      <c r="F44" s="38"/>
      <c r="H44" s="36"/>
      <c r="I44" s="108"/>
    </row>
    <row r="45" spans="1:103">
      <c r="G45" s="5"/>
    </row>
    <row r="46" spans="1:103">
      <c r="B46" s="3" t="str">
        <f>IF(Study_Cap_Adj&gt;0,"(4)  The capacity payment is derived from:","")</f>
        <v/>
      </c>
    </row>
    <row r="47" spans="1:103" hidden="1">
      <c r="B47" s="94" t="str">
        <f>IF(AND(Study_Cap_Adj&gt;0,_30_Geo_West&lt;&gt;0),"       2028 - "&amp;#REF!&amp;"   ("&amp;TEXT(_30_Geo_West," 0.0%")&amp;")","")</f>
        <v/>
      </c>
    </row>
    <row r="48" spans="1:103" ht="12.75" customHeight="1">
      <c r="B48" s="94"/>
    </row>
    <row r="49" spans="1:13" ht="12.75" customHeight="1">
      <c r="A49" s="3" t="b">
        <f>SUM(P13:AI28)&gt;0</f>
        <v>1</v>
      </c>
      <c r="B49" s="94"/>
    </row>
    <row r="50" spans="1:13">
      <c r="A50" s="3">
        <f>IF(SUM(P13:P28)&gt;0,1,IF(SUM(Q13:Q28)&gt;0,2,IF(SUM(R13:R28)&gt;0,3,IF(SUM(S13:S28)&gt;0,4,IF(SUM(T13:T28)&gt;0,5,IF(SUM(U13:U28)&gt;0,6,IF(SUM(V13:V28)&gt;0,7,IF(SUM(W13:W28)&gt;0,8,IF(SUM(X13:X28)&gt;0,9,IF(SUM(Z13:Z28)&gt;0,10,IF(SUM(Y13:Y28)&gt;0,11,IF(SUM(AA13:AA28)&gt;0,12,IF(SUM(AB13:AB28)&gt;0,13,IF(SUM(AC13:AC28)&gt;0,14,IF(SUM(AD13:AD28)&gt;0,15,IF(SUM(AE13:AE28)&gt;0,16,IF(SUM(AF13:AF28)&gt;0,17,IF(SUM(AG13:AG28)&gt;0,18))))))))))))))))))</f>
        <v>4</v>
      </c>
      <c r="B50" s="10"/>
      <c r="C50" s="7"/>
      <c r="D50" s="7"/>
      <c r="E50" s="7"/>
      <c r="G50" s="7"/>
    </row>
    <row r="51" spans="1:13">
      <c r="A51" t="e">
        <f>INDEX($O$13:$AI$33,IF(SUM($P$13:$AI$33)&gt;0,SUM($P$13:$AI$33),FALSE)-1,1)</f>
        <v>#VALUE!</v>
      </c>
      <c r="I51" t="s">
        <v>60</v>
      </c>
    </row>
    <row r="52" spans="1:13" s="53" customFormat="1">
      <c r="A52" s="54"/>
      <c r="B52" s="10"/>
      <c r="C52" s="54"/>
      <c r="D52" s="54"/>
      <c r="E52" s="54"/>
      <c r="F52" s="54"/>
      <c r="G52" s="54"/>
      <c r="I52" t="str">
        <f ca="1">"       Avoided Costs calculated annually are  "&amp;TEXT(PMT(Discount_Rate,COUNT($G$13:$G$27),-NPV(Discount_Rate,$G$13:$G$27)),"$0.00")&amp;"/MWH"</f>
        <v xml:space="preserve">       Avoided Costs calculated annually are  $27.56/MWH</v>
      </c>
      <c r="J52"/>
      <c r="K52"/>
      <c r="L52"/>
      <c r="M52"/>
    </row>
    <row r="53" spans="1:13" s="53" customFormat="1">
      <c r="A53" s="54"/>
      <c r="B53" s="10"/>
      <c r="C53" s="54"/>
      <c r="D53" s="54"/>
      <c r="E53" s="54"/>
      <c r="F53" s="54"/>
      <c r="G53" s="54"/>
      <c r="I53" s="10" t="e">
        <f>"       Avoided Costs calculated monthly are  "&amp;TEXT(#REF!,"$0.00")&amp;"/MWH"</f>
        <v>#REF!</v>
      </c>
      <c r="J53"/>
      <c r="K53"/>
    </row>
    <row r="54" spans="1:13">
      <c r="A54"/>
      <c r="B54" s="51"/>
      <c r="I54" s="53"/>
      <c r="L54" s="53"/>
      <c r="M54" s="53"/>
    </row>
    <row r="55" spans="1:13">
      <c r="A55"/>
      <c r="F55" s="7"/>
    </row>
    <row r="58" spans="1:13">
      <c r="A58"/>
      <c r="J58" s="53"/>
      <c r="K58" s="53"/>
    </row>
    <row r="59" spans="1:13">
      <c r="A59"/>
      <c r="J59" s="53"/>
      <c r="K59" s="53"/>
    </row>
  </sheetData>
  <mergeCells count="1">
    <mergeCell ref="A37:B37"/>
  </mergeCells>
  <phoneticPr fontId="8" type="noConversion"/>
  <printOptions horizontalCentered="1"/>
  <pageMargins left="0.25" right="0.25" top="0.75" bottom="0.75" header="0.3" footer="0.3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123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89</v>
      </c>
      <c r="J5" s="17" t="s">
        <v>55</v>
      </c>
      <c r="K5" s="125" t="s">
        <v>72</v>
      </c>
      <c r="P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26</v>
      </c>
    </row>
    <row r="8" spans="2:18" ht="6" customHeight="1">
      <c r="K8" s="123"/>
    </row>
    <row r="9" spans="2:18" ht="15.75">
      <c r="B9" s="43" t="str">
        <f>C52</f>
        <v>2017 IRP Update Utah Wind Resource - 31%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223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13.835082967085043</v>
      </c>
      <c r="G11" s="133">
        <f>$C$58</f>
        <v>0</v>
      </c>
      <c r="H11" s="132">
        <f>ROUND(H10*(1+$D66),2)</f>
        <v>0</v>
      </c>
      <c r="I11" s="134">
        <f t="shared" ref="I11:I36" si="2">F11+H11+G11</f>
        <v>13.835082967085043</v>
      </c>
      <c r="J11" s="134">
        <f t="shared" ref="J11:J36" si="3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14.151568714096333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14.151568714096333</v>
      </c>
      <c r="J12" s="134">
        <f t="shared" si="3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14.435115628222126</v>
      </c>
      <c r="G13" s="132">
        <f t="shared" si="5"/>
        <v>0</v>
      </c>
      <c r="H13" s="132">
        <f t="shared" si="5"/>
        <v>0</v>
      </c>
      <c r="I13" s="134">
        <f t="shared" si="2"/>
        <v>14.435115628222126</v>
      </c>
      <c r="J13" s="134">
        <f t="shared" si="3"/>
        <v>39.200000000000003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14.751804389453529</v>
      </c>
      <c r="G14" s="132">
        <f t="shared" si="5"/>
        <v>0</v>
      </c>
      <c r="H14" s="132">
        <f t="shared" si="5"/>
        <v>0</v>
      </c>
      <c r="I14" s="134">
        <f t="shared" si="2"/>
        <v>14.751804389453529</v>
      </c>
      <c r="J14" s="134">
        <f t="shared" si="3"/>
        <v>40.06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15.105317425246724</v>
      </c>
      <c r="G15" s="132">
        <f t="shared" si="5"/>
        <v>0</v>
      </c>
      <c r="H15" s="132">
        <f t="shared" si="5"/>
        <v>0</v>
      </c>
      <c r="I15" s="134">
        <f t="shared" si="2"/>
        <v>15.105317425246724</v>
      </c>
      <c r="J15" s="134">
        <f t="shared" si="3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15.466195315952277</v>
      </c>
      <c r="G16" s="132">
        <f t="shared" si="5"/>
        <v>0</v>
      </c>
      <c r="H16" s="132">
        <f t="shared" si="5"/>
        <v>0</v>
      </c>
      <c r="I16" s="134">
        <f t="shared" si="2"/>
        <v>15.466195315952277</v>
      </c>
      <c r="J16" s="134">
        <f t="shared" si="3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7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15.838120489026366</v>
      </c>
      <c r="G17" s="132">
        <f t="shared" si="5"/>
        <v>0</v>
      </c>
      <c r="H17" s="132">
        <f t="shared" si="5"/>
        <v>0</v>
      </c>
      <c r="I17" s="134">
        <f t="shared" si="2"/>
        <v>15.838120489026366</v>
      </c>
      <c r="J17" s="134">
        <f t="shared" si="3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7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16.217410517012816</v>
      </c>
      <c r="G18" s="132">
        <f t="shared" si="5"/>
        <v>0</v>
      </c>
      <c r="H18" s="132">
        <f t="shared" si="5"/>
        <v>0</v>
      </c>
      <c r="I18" s="134">
        <f t="shared" si="2"/>
        <v>16.217410517012816</v>
      </c>
      <c r="J18" s="134">
        <f t="shared" si="3"/>
        <v>44.04</v>
      </c>
      <c r="K18" s="132">
        <f t="shared" si="6"/>
        <v>0.69</v>
      </c>
      <c r="L18" s="123"/>
      <c r="P18" s="169">
        <f t="shared" si="4"/>
        <v>0</v>
      </c>
    </row>
    <row r="19" spans="2:17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16.589335690086905</v>
      </c>
      <c r="G19" s="132">
        <f t="shared" si="5"/>
        <v>0</v>
      </c>
      <c r="H19" s="132">
        <f t="shared" si="5"/>
        <v>0</v>
      </c>
      <c r="I19" s="134">
        <f t="shared" si="2"/>
        <v>16.589335690086905</v>
      </c>
      <c r="J19" s="134">
        <f t="shared" si="3"/>
        <v>45.05</v>
      </c>
      <c r="K19" s="132">
        <f t="shared" si="6"/>
        <v>0.71</v>
      </c>
      <c r="L19" s="123"/>
      <c r="P19" s="169">
        <f t="shared" si="4"/>
        <v>0</v>
      </c>
    </row>
    <row r="20" spans="2:17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16.972308145529535</v>
      </c>
      <c r="G20" s="132">
        <f t="shared" si="5"/>
        <v>0</v>
      </c>
      <c r="H20" s="132">
        <f t="shared" si="5"/>
        <v>0</v>
      </c>
      <c r="I20" s="134">
        <f t="shared" si="2"/>
        <v>16.972308145529535</v>
      </c>
      <c r="J20" s="134">
        <f t="shared" si="3"/>
        <v>46.09</v>
      </c>
      <c r="K20" s="132">
        <f t="shared" si="6"/>
        <v>0.73</v>
      </c>
      <c r="L20" s="123"/>
      <c r="P20" s="169">
        <f t="shared" ref="P20:P28" si="7">ROUND(P19*(1+$G66),2)</f>
        <v>0</v>
      </c>
      <c r="Q20" s="170"/>
    </row>
    <row r="21" spans="2:17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17.362645455884518</v>
      </c>
      <c r="G21" s="132">
        <f t="shared" si="5"/>
        <v>0</v>
      </c>
      <c r="H21" s="132">
        <f t="shared" si="5"/>
        <v>0</v>
      </c>
      <c r="I21" s="134">
        <f t="shared" si="2"/>
        <v>17.362645455884518</v>
      </c>
      <c r="J21" s="134">
        <f t="shared" si="3"/>
        <v>47.15</v>
      </c>
      <c r="K21" s="132">
        <f t="shared" si="6"/>
        <v>0.75</v>
      </c>
      <c r="L21" s="123"/>
      <c r="P21" s="169">
        <f t="shared" si="7"/>
        <v>0</v>
      </c>
    </row>
    <row r="22" spans="2:17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17.778759758432759</v>
      </c>
      <c r="G22" s="132">
        <f t="shared" si="5"/>
        <v>0</v>
      </c>
      <c r="H22" s="132">
        <f t="shared" si="5"/>
        <v>0</v>
      </c>
      <c r="I22" s="134">
        <f t="shared" si="2"/>
        <v>17.778759758432759</v>
      </c>
      <c r="J22" s="134">
        <f t="shared" si="3"/>
        <v>48.28</v>
      </c>
      <c r="K22" s="132">
        <f t="shared" si="6"/>
        <v>0.77</v>
      </c>
      <c r="L22" s="123"/>
      <c r="P22" s="169">
        <f t="shared" si="7"/>
        <v>0</v>
      </c>
    </row>
    <row r="23" spans="2:17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18.205921343349537</v>
      </c>
      <c r="G23" s="132">
        <f t="shared" si="5"/>
        <v>0</v>
      </c>
      <c r="H23" s="132">
        <f t="shared" si="5"/>
        <v>0</v>
      </c>
      <c r="I23" s="134">
        <f t="shared" si="2"/>
        <v>18.205921343349537</v>
      </c>
      <c r="J23" s="134">
        <f t="shared" si="3"/>
        <v>49.44</v>
      </c>
      <c r="K23" s="132">
        <f t="shared" si="6"/>
        <v>0.79</v>
      </c>
      <c r="L23" s="123"/>
      <c r="P23" s="169">
        <f t="shared" si="7"/>
        <v>0</v>
      </c>
    </row>
    <row r="24" spans="2:17">
      <c r="B24" s="140">
        <f t="shared" si="0"/>
        <v>2030</v>
      </c>
      <c r="C24" s="141"/>
      <c r="D24" s="132"/>
      <c r="E24" s="132">
        <f t="shared" si="5"/>
        <v>50.58</v>
      </c>
      <c r="F24" s="134">
        <f t="shared" si="1"/>
        <v>18.625718073353955</v>
      </c>
      <c r="G24" s="132">
        <f t="shared" si="5"/>
        <v>0</v>
      </c>
      <c r="H24" s="132">
        <f t="shared" si="5"/>
        <v>0</v>
      </c>
      <c r="I24" s="134">
        <f t="shared" si="2"/>
        <v>18.625718073353955</v>
      </c>
      <c r="J24" s="134">
        <f t="shared" si="3"/>
        <v>50.58</v>
      </c>
      <c r="K24" s="132">
        <f t="shared" si="6"/>
        <v>0.81</v>
      </c>
      <c r="L24" s="123"/>
      <c r="P24" s="169">
        <f t="shared" si="7"/>
        <v>0</v>
      </c>
    </row>
    <row r="25" spans="2:17">
      <c r="B25" s="140">
        <f t="shared" si="0"/>
        <v>2031</v>
      </c>
      <c r="C25" s="141"/>
      <c r="D25" s="132"/>
      <c r="E25" s="132">
        <f t="shared" si="5"/>
        <v>51.74</v>
      </c>
      <c r="F25" s="134">
        <f t="shared" si="1"/>
        <v>19.052879658270733</v>
      </c>
      <c r="G25" s="132">
        <f t="shared" si="5"/>
        <v>0</v>
      </c>
      <c r="H25" s="132">
        <f t="shared" si="5"/>
        <v>0</v>
      </c>
      <c r="I25" s="134">
        <f t="shared" si="2"/>
        <v>19.052879658270733</v>
      </c>
      <c r="J25" s="134">
        <f t="shared" si="3"/>
        <v>51.74</v>
      </c>
      <c r="K25" s="132">
        <f t="shared" si="6"/>
        <v>0.83</v>
      </c>
      <c r="L25" s="123"/>
      <c r="P25" s="169">
        <f t="shared" si="7"/>
        <v>0</v>
      </c>
    </row>
    <row r="26" spans="2:17">
      <c r="B26" s="140">
        <f t="shared" si="0"/>
        <v>2032</v>
      </c>
      <c r="C26" s="141"/>
      <c r="D26" s="132"/>
      <c r="E26" s="132">
        <f t="shared" si="5"/>
        <v>52.93</v>
      </c>
      <c r="F26" s="134">
        <f t="shared" si="1"/>
        <v>19.491088525556048</v>
      </c>
      <c r="G26" s="132">
        <f t="shared" si="5"/>
        <v>0</v>
      </c>
      <c r="H26" s="132">
        <f t="shared" si="5"/>
        <v>0</v>
      </c>
      <c r="I26" s="134">
        <f t="shared" si="2"/>
        <v>19.491088525556048</v>
      </c>
      <c r="J26" s="134">
        <f t="shared" si="3"/>
        <v>52.93</v>
      </c>
      <c r="K26" s="132">
        <f t="shared" si="6"/>
        <v>0.85</v>
      </c>
      <c r="L26" s="123"/>
      <c r="P26" s="169">
        <f t="shared" si="7"/>
        <v>0</v>
      </c>
    </row>
    <row r="27" spans="2:17">
      <c r="B27" s="140">
        <f t="shared" si="0"/>
        <v>2033</v>
      </c>
      <c r="C27" s="141"/>
      <c r="D27" s="132"/>
      <c r="E27" s="132">
        <f t="shared" si="5"/>
        <v>54.15</v>
      </c>
      <c r="F27" s="134">
        <f t="shared" si="1"/>
        <v>19.9403446752099</v>
      </c>
      <c r="G27" s="132">
        <f t="shared" si="5"/>
        <v>0</v>
      </c>
      <c r="H27" s="132">
        <f t="shared" si="5"/>
        <v>0</v>
      </c>
      <c r="I27" s="134">
        <f t="shared" si="2"/>
        <v>19.9403446752099</v>
      </c>
      <c r="J27" s="134">
        <f t="shared" si="3"/>
        <v>54.15</v>
      </c>
      <c r="K27" s="132">
        <f t="shared" si="6"/>
        <v>0.87</v>
      </c>
      <c r="L27" s="123"/>
      <c r="P27" s="169">
        <f t="shared" si="7"/>
        <v>0</v>
      </c>
    </row>
    <row r="28" spans="2:17">
      <c r="B28" s="140">
        <f t="shared" si="0"/>
        <v>2034</v>
      </c>
      <c r="C28" s="141"/>
      <c r="D28" s="132"/>
      <c r="E28" s="132">
        <f t="shared" si="5"/>
        <v>55.4</v>
      </c>
      <c r="F28" s="134">
        <f t="shared" si="1"/>
        <v>20.400648107232289</v>
      </c>
      <c r="G28" s="132">
        <f t="shared" si="5"/>
        <v>0</v>
      </c>
      <c r="H28" s="132">
        <f t="shared" si="5"/>
        <v>0</v>
      </c>
      <c r="I28" s="134">
        <f t="shared" si="2"/>
        <v>20.400648107232289</v>
      </c>
      <c r="J28" s="134">
        <f t="shared" si="3"/>
        <v>55.4</v>
      </c>
      <c r="K28" s="132">
        <f t="shared" si="6"/>
        <v>0.89</v>
      </c>
      <c r="L28" s="123"/>
      <c r="P28" s="169">
        <f t="shared" si="7"/>
        <v>0</v>
      </c>
    </row>
    <row r="29" spans="2:17">
      <c r="B29" s="140">
        <f t="shared" si="0"/>
        <v>2035</v>
      </c>
      <c r="C29" s="141"/>
      <c r="D29" s="132"/>
      <c r="E29" s="132">
        <f t="shared" si="5"/>
        <v>56.62</v>
      </c>
      <c r="F29" s="134">
        <f t="shared" si="1"/>
        <v>20.849904256886141</v>
      </c>
      <c r="G29" s="132">
        <f t="shared" si="5"/>
        <v>0</v>
      </c>
      <c r="H29" s="132">
        <f t="shared" si="5"/>
        <v>0</v>
      </c>
      <c r="I29" s="134">
        <f t="shared" si="2"/>
        <v>20.849904256886141</v>
      </c>
      <c r="J29" s="134">
        <f t="shared" si="3"/>
        <v>56.62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7">
      <c r="B30" s="140">
        <f t="shared" si="0"/>
        <v>2036</v>
      </c>
      <c r="C30" s="141">
        <f>$C$55</f>
        <v>1369.7572941249264</v>
      </c>
      <c r="D30" s="132">
        <f>C30*$C$62</f>
        <v>97.334833987164757</v>
      </c>
      <c r="E30" s="132">
        <f t="shared" si="5"/>
        <v>57.87</v>
      </c>
      <c r="F30" s="134">
        <f t="shared" si="1"/>
        <v>57.153054200605673</v>
      </c>
      <c r="G30" s="132">
        <f t="shared" si="5"/>
        <v>0</v>
      </c>
      <c r="H30" s="132">
        <f t="shared" si="5"/>
        <v>0</v>
      </c>
      <c r="I30" s="134">
        <f t="shared" si="2"/>
        <v>57.153054200605673</v>
      </c>
      <c r="J30" s="134">
        <f t="shared" si="3"/>
        <v>155.19999999999999</v>
      </c>
      <c r="K30" s="132">
        <f t="shared" si="6"/>
        <v>0.93</v>
      </c>
      <c r="L30" s="123"/>
      <c r="P30" s="169">
        <f t="shared" si="8"/>
        <v>0</v>
      </c>
    </row>
    <row r="31" spans="2:17">
      <c r="B31" s="140">
        <f t="shared" si="0"/>
        <v>2037</v>
      </c>
      <c r="C31" s="141"/>
      <c r="D31" s="132">
        <f t="shared" si="5"/>
        <v>99.48</v>
      </c>
      <c r="E31" s="132">
        <f t="shared" si="5"/>
        <v>59.14</v>
      </c>
      <c r="F31" s="134">
        <f t="shared" si="1"/>
        <v>58.410664309913102</v>
      </c>
      <c r="G31" s="132">
        <f t="shared" si="5"/>
        <v>0</v>
      </c>
      <c r="H31" s="132">
        <f t="shared" si="5"/>
        <v>0</v>
      </c>
      <c r="I31" s="134">
        <f t="shared" si="2"/>
        <v>58.410664309913102</v>
      </c>
      <c r="J31" s="134">
        <f t="shared" si="3"/>
        <v>158.62</v>
      </c>
      <c r="K31" s="132">
        <f t="shared" si="6"/>
        <v>0.95</v>
      </c>
      <c r="L31" s="123"/>
      <c r="P31" s="169">
        <f t="shared" si="8"/>
        <v>0</v>
      </c>
    </row>
    <row r="32" spans="2:17">
      <c r="B32" s="140">
        <f t="shared" si="0"/>
        <v>2038</v>
      </c>
      <c r="C32" s="141"/>
      <c r="D32" s="132">
        <f t="shared" si="5"/>
        <v>101.77</v>
      </c>
      <c r="E32" s="132">
        <f t="shared" si="5"/>
        <v>60.5</v>
      </c>
      <c r="F32" s="134">
        <f t="shared" si="1"/>
        <v>59.754750331418471</v>
      </c>
      <c r="G32" s="132">
        <f t="shared" si="5"/>
        <v>0</v>
      </c>
      <c r="H32" s="132">
        <f t="shared" si="5"/>
        <v>0</v>
      </c>
      <c r="I32" s="134">
        <f t="shared" si="2"/>
        <v>59.754750331418471</v>
      </c>
      <c r="J32" s="134">
        <f t="shared" si="3"/>
        <v>162.27000000000001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104.11</v>
      </c>
      <c r="E33" s="132">
        <f t="shared" si="5"/>
        <v>61.89</v>
      </c>
      <c r="F33" s="134">
        <f t="shared" si="1"/>
        <v>61.128295772573289</v>
      </c>
      <c r="G33" s="132">
        <f t="shared" si="5"/>
        <v>0</v>
      </c>
      <c r="H33" s="132">
        <f t="shared" si="5"/>
        <v>0</v>
      </c>
      <c r="I33" s="134">
        <f t="shared" si="2"/>
        <v>61.128295772573289</v>
      </c>
      <c r="J33" s="134">
        <f t="shared" si="3"/>
        <v>166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106.5</v>
      </c>
      <c r="E34" s="132">
        <f t="shared" si="5"/>
        <v>63.31</v>
      </c>
      <c r="F34" s="134">
        <f t="shared" si="1"/>
        <v>62.531300633377526</v>
      </c>
      <c r="G34" s="132">
        <f t="shared" si="5"/>
        <v>0</v>
      </c>
      <c r="H34" s="132">
        <f t="shared" si="5"/>
        <v>0</v>
      </c>
      <c r="I34" s="134">
        <f t="shared" si="2"/>
        <v>62.531300633377526</v>
      </c>
      <c r="J34" s="134">
        <f t="shared" si="3"/>
        <v>169.81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108.95</v>
      </c>
      <c r="E35" s="132">
        <f t="shared" si="5"/>
        <v>64.77</v>
      </c>
      <c r="F35" s="134">
        <f t="shared" si="1"/>
        <v>63.971129768743559</v>
      </c>
      <c r="G35" s="132">
        <f t="shared" si="5"/>
        <v>0</v>
      </c>
      <c r="H35" s="132">
        <f t="shared" si="5"/>
        <v>0</v>
      </c>
      <c r="I35" s="134">
        <f t="shared" si="2"/>
        <v>63.971129768743559</v>
      </c>
      <c r="J35" s="134">
        <f t="shared" si="3"/>
        <v>173.72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111.46</v>
      </c>
      <c r="E36" s="132">
        <f t="shared" si="5"/>
        <v>66.260000000000005</v>
      </c>
      <c r="F36" s="134">
        <f t="shared" si="1"/>
        <v>65.444100751215203</v>
      </c>
      <c r="G36" s="132">
        <f t="shared" si="5"/>
        <v>0</v>
      </c>
      <c r="H36" s="132">
        <f t="shared" si="5"/>
        <v>0</v>
      </c>
      <c r="I36" s="134">
        <f t="shared" si="2"/>
        <v>65.444100751215203</v>
      </c>
      <c r="J36" s="134">
        <f t="shared" si="3"/>
        <v>177.72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EV2020 Wind_2020'!D44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31.0%)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(i)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Wind Resource - 31%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124</v>
      </c>
      <c r="C55" s="185">
        <v>1369.7572941249264</v>
      </c>
      <c r="D55" s="121" t="s">
        <v>75</v>
      </c>
      <c r="H55" s="121" t="s">
        <v>9</v>
      </c>
    </row>
    <row r="56" spans="2:24">
      <c r="B56" s="85" t="s">
        <v>112</v>
      </c>
      <c r="C56" s="154">
        <v>37.570551305416139</v>
      </c>
      <c r="D56" s="121" t="s">
        <v>78</v>
      </c>
      <c r="H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0.31</v>
      </c>
      <c r="D63" s="121" t="s">
        <v>39</v>
      </c>
      <c r="G63" s="222"/>
      <c r="H63" s="221"/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128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7" t="s">
        <v>55</v>
      </c>
      <c r="J5" s="17" t="s">
        <v>55</v>
      </c>
      <c r="K5" s="125" t="s">
        <v>72</v>
      </c>
      <c r="P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Walla Walla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11.77601538091805</v>
      </c>
      <c r="G13" s="132">
        <f t="shared" si="5"/>
        <v>0</v>
      </c>
      <c r="H13" s="132">
        <f t="shared" si="5"/>
        <v>0</v>
      </c>
      <c r="I13" s="134">
        <f t="shared" si="3"/>
        <v>11.77601538091805</v>
      </c>
      <c r="J13" s="134">
        <f t="shared" si="2"/>
        <v>39.200000000000003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12.034366738764721</v>
      </c>
      <c r="G14" s="132">
        <f t="shared" si="5"/>
        <v>0</v>
      </c>
      <c r="H14" s="132">
        <f t="shared" si="5"/>
        <v>0</v>
      </c>
      <c r="I14" s="134">
        <f t="shared" si="3"/>
        <v>12.034366738764721</v>
      </c>
      <c r="J14" s="134">
        <f t="shared" si="2"/>
        <v>40.06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12.32275895217496</v>
      </c>
      <c r="G15" s="132">
        <f t="shared" si="5"/>
        <v>0</v>
      </c>
      <c r="H15" s="132">
        <f t="shared" si="5"/>
        <v>0</v>
      </c>
      <c r="I15" s="134">
        <f t="shared" si="3"/>
        <v>12.32275895217496</v>
      </c>
      <c r="J15" s="134">
        <f t="shared" si="2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12.61715933669791</v>
      </c>
      <c r="G16" s="132">
        <f t="shared" si="5"/>
        <v>0</v>
      </c>
      <c r="H16" s="132">
        <f t="shared" si="5"/>
        <v>0</v>
      </c>
      <c r="I16" s="134">
        <f t="shared" si="3"/>
        <v>12.61715933669791</v>
      </c>
      <c r="J16" s="134">
        <f t="shared" si="2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12.920571977889932</v>
      </c>
      <c r="G17" s="132">
        <f t="shared" si="5"/>
        <v>0</v>
      </c>
      <c r="H17" s="132">
        <f t="shared" si="5"/>
        <v>0</v>
      </c>
      <c r="I17" s="134">
        <f t="shared" si="3"/>
        <v>12.920571977889932</v>
      </c>
      <c r="J17" s="134">
        <f t="shared" si="2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13.229992790194665</v>
      </c>
      <c r="G18" s="132">
        <f t="shared" si="5"/>
        <v>0</v>
      </c>
      <c r="H18" s="132">
        <f t="shared" si="5"/>
        <v>0</v>
      </c>
      <c r="I18" s="134">
        <f t="shared" si="3"/>
        <v>13.229992790194665</v>
      </c>
      <c r="J18" s="134">
        <f t="shared" si="2"/>
        <v>44.04</v>
      </c>
      <c r="K18" s="132">
        <f t="shared" si="6"/>
        <v>0.69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13.533405431386687</v>
      </c>
      <c r="G19" s="132">
        <f t="shared" si="5"/>
        <v>0</v>
      </c>
      <c r="H19" s="132">
        <f t="shared" si="5"/>
        <v>0</v>
      </c>
      <c r="I19" s="134">
        <f t="shared" si="3"/>
        <v>13.533405431386687</v>
      </c>
      <c r="J19" s="134">
        <f t="shared" si="2"/>
        <v>45.05</v>
      </c>
      <c r="K19" s="132">
        <f t="shared" si="6"/>
        <v>0.71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13.845830329247779</v>
      </c>
      <c r="G20" s="132">
        <f t="shared" si="5"/>
        <v>0</v>
      </c>
      <c r="H20" s="132">
        <f t="shared" si="5"/>
        <v>0</v>
      </c>
      <c r="I20" s="134">
        <f t="shared" si="3"/>
        <v>13.845830329247779</v>
      </c>
      <c r="J20" s="134">
        <f t="shared" si="2"/>
        <v>46.09</v>
      </c>
      <c r="K20" s="132">
        <f t="shared" si="6"/>
        <v>0.73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14.164263398221582</v>
      </c>
      <c r="G21" s="132">
        <f t="shared" si="5"/>
        <v>0</v>
      </c>
      <c r="H21" s="132">
        <f t="shared" si="5"/>
        <v>0</v>
      </c>
      <c r="I21" s="134">
        <f t="shared" si="3"/>
        <v>14.164263398221582</v>
      </c>
      <c r="J21" s="134">
        <f t="shared" si="2"/>
        <v>47.15</v>
      </c>
      <c r="K21" s="132">
        <f t="shared" si="6"/>
        <v>0.75</v>
      </c>
      <c r="L21" s="123"/>
      <c r="N21" s="135"/>
      <c r="O21" s="137"/>
      <c r="P21" s="169">
        <f t="shared" ref="P21:P28" si="7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14.503725066089883</v>
      </c>
      <c r="G22" s="132">
        <f t="shared" si="5"/>
        <v>0</v>
      </c>
      <c r="H22" s="132">
        <f t="shared" si="5"/>
        <v>0</v>
      </c>
      <c r="I22" s="134">
        <f t="shared" si="3"/>
        <v>14.503725066089883</v>
      </c>
      <c r="J22" s="134">
        <f t="shared" si="2"/>
        <v>48.28</v>
      </c>
      <c r="K22" s="132">
        <f t="shared" si="6"/>
        <v>0.77</v>
      </c>
      <c r="L22" s="123"/>
      <c r="N22" s="135"/>
      <c r="O22" s="137"/>
      <c r="P22" s="169">
        <f t="shared" si="7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14.852198990627253</v>
      </c>
      <c r="G23" s="132">
        <f t="shared" si="5"/>
        <v>0</v>
      </c>
      <c r="H23" s="132">
        <f t="shared" si="5"/>
        <v>0</v>
      </c>
      <c r="I23" s="134">
        <f t="shared" si="3"/>
        <v>14.852198990627253</v>
      </c>
      <c r="J23" s="134">
        <f t="shared" si="2"/>
        <v>49.44</v>
      </c>
      <c r="K23" s="132">
        <f t="shared" si="6"/>
        <v>0.79</v>
      </c>
      <c r="L23" s="123"/>
      <c r="N23" s="135"/>
      <c r="O23" s="137"/>
      <c r="P23" s="169">
        <f t="shared" si="7"/>
        <v>0</v>
      </c>
    </row>
    <row r="24" spans="2:16">
      <c r="B24" s="140">
        <f t="shared" si="0"/>
        <v>2030</v>
      </c>
      <c r="C24" s="141"/>
      <c r="D24" s="132"/>
      <c r="E24" s="132">
        <f t="shared" si="5"/>
        <v>50.58</v>
      </c>
      <c r="F24" s="134">
        <f t="shared" si="1"/>
        <v>15.194664744051911</v>
      </c>
      <c r="G24" s="132">
        <f t="shared" si="5"/>
        <v>0</v>
      </c>
      <c r="H24" s="132">
        <f t="shared" si="5"/>
        <v>0</v>
      </c>
      <c r="I24" s="134">
        <f t="shared" si="3"/>
        <v>15.194664744051911</v>
      </c>
      <c r="J24" s="134">
        <f t="shared" si="2"/>
        <v>50.58</v>
      </c>
      <c r="K24" s="132">
        <f t="shared" si="6"/>
        <v>0.81</v>
      </c>
      <c r="L24" s="123"/>
      <c r="N24" s="135"/>
      <c r="O24" s="137"/>
      <c r="P24" s="169">
        <f t="shared" si="7"/>
        <v>0</v>
      </c>
    </row>
    <row r="25" spans="2:16">
      <c r="B25" s="140">
        <f t="shared" si="0"/>
        <v>2031</v>
      </c>
      <c r="C25" s="141"/>
      <c r="D25" s="132"/>
      <c r="E25" s="132">
        <f t="shared" si="5"/>
        <v>51.74</v>
      </c>
      <c r="F25" s="134">
        <f t="shared" si="1"/>
        <v>15.543138668589283</v>
      </c>
      <c r="G25" s="132">
        <f t="shared" si="5"/>
        <v>0</v>
      </c>
      <c r="H25" s="132">
        <f t="shared" si="5"/>
        <v>0</v>
      </c>
      <c r="I25" s="134">
        <f t="shared" si="3"/>
        <v>15.543138668589283</v>
      </c>
      <c r="J25" s="134">
        <f t="shared" si="2"/>
        <v>51.74</v>
      </c>
      <c r="K25" s="132">
        <f t="shared" si="6"/>
        <v>0.83</v>
      </c>
      <c r="L25" s="123"/>
      <c r="N25" s="135"/>
      <c r="O25" s="137"/>
      <c r="P25" s="169">
        <f t="shared" si="7"/>
        <v>0</v>
      </c>
    </row>
    <row r="26" spans="2:16">
      <c r="B26" s="140">
        <f t="shared" si="0"/>
        <v>2032</v>
      </c>
      <c r="C26" s="141"/>
      <c r="D26" s="132"/>
      <c r="E26" s="132">
        <f t="shared" si="5"/>
        <v>52.93</v>
      </c>
      <c r="F26" s="134">
        <f t="shared" si="1"/>
        <v>15.900624849795724</v>
      </c>
      <c r="G26" s="132">
        <f t="shared" si="5"/>
        <v>0</v>
      </c>
      <c r="H26" s="132">
        <f t="shared" si="5"/>
        <v>0</v>
      </c>
      <c r="I26" s="134">
        <f t="shared" si="3"/>
        <v>15.900624849795724</v>
      </c>
      <c r="J26" s="134">
        <f t="shared" si="2"/>
        <v>52.93</v>
      </c>
      <c r="K26" s="132">
        <f t="shared" si="6"/>
        <v>0.85</v>
      </c>
      <c r="L26" s="123"/>
      <c r="N26" s="135"/>
      <c r="O26" s="137"/>
      <c r="P26" s="169">
        <f t="shared" si="7"/>
        <v>0</v>
      </c>
    </row>
    <row r="27" spans="2:16">
      <c r="B27" s="140">
        <f t="shared" si="0"/>
        <v>2033</v>
      </c>
      <c r="C27" s="131"/>
      <c r="D27" s="132"/>
      <c r="E27" s="132">
        <f t="shared" si="5"/>
        <v>54.15</v>
      </c>
      <c r="F27" s="134">
        <f t="shared" si="1"/>
        <v>16.267123287671232</v>
      </c>
      <c r="G27" s="132">
        <f t="shared" si="5"/>
        <v>0</v>
      </c>
      <c r="H27" s="132">
        <f t="shared" si="5"/>
        <v>0</v>
      </c>
      <c r="I27" s="134">
        <f t="shared" si="3"/>
        <v>16.267123287671232</v>
      </c>
      <c r="J27" s="134">
        <f t="shared" si="2"/>
        <v>54.15</v>
      </c>
      <c r="K27" s="132">
        <f t="shared" si="6"/>
        <v>0.87</v>
      </c>
      <c r="L27" s="123"/>
      <c r="P27" s="169">
        <f t="shared" si="7"/>
        <v>0</v>
      </c>
    </row>
    <row r="28" spans="2:16">
      <c r="B28" s="140">
        <f t="shared" si="0"/>
        <v>2034</v>
      </c>
      <c r="C28" s="141"/>
      <c r="D28" s="132"/>
      <c r="E28" s="132">
        <f t="shared" si="5"/>
        <v>55.4</v>
      </c>
      <c r="F28" s="134">
        <f t="shared" si="1"/>
        <v>16.642633982215813</v>
      </c>
      <c r="G28" s="132">
        <f t="shared" si="5"/>
        <v>0</v>
      </c>
      <c r="H28" s="132">
        <f t="shared" si="5"/>
        <v>0</v>
      </c>
      <c r="I28" s="134">
        <f t="shared" si="3"/>
        <v>16.642633982215813</v>
      </c>
      <c r="J28" s="134">
        <f t="shared" si="2"/>
        <v>55.4</v>
      </c>
      <c r="K28" s="132">
        <f t="shared" si="6"/>
        <v>0.89</v>
      </c>
      <c r="L28" s="123"/>
      <c r="P28" s="169">
        <f t="shared" si="7"/>
        <v>0</v>
      </c>
    </row>
    <row r="29" spans="2:16">
      <c r="B29" s="140">
        <f t="shared" si="0"/>
        <v>2035</v>
      </c>
      <c r="C29" s="131">
        <f>$C$55</f>
        <v>1417.4139219193135</v>
      </c>
      <c r="D29" s="132">
        <f>C29*$C$62</f>
        <v>100.72130980638511</v>
      </c>
      <c r="E29" s="132">
        <f t="shared" si="5"/>
        <v>56.62</v>
      </c>
      <c r="F29" s="134">
        <f t="shared" si="1"/>
        <v>47.26667562075977</v>
      </c>
      <c r="G29" s="132">
        <f t="shared" si="5"/>
        <v>0</v>
      </c>
      <c r="H29" s="132">
        <f t="shared" si="5"/>
        <v>0</v>
      </c>
      <c r="I29" s="134">
        <f t="shared" si="3"/>
        <v>47.26667562075977</v>
      </c>
      <c r="J29" s="134">
        <f t="shared" si="2"/>
        <v>157.34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102.94</v>
      </c>
      <c r="E30" s="132">
        <f t="shared" si="5"/>
        <v>57.87</v>
      </c>
      <c r="F30" s="134">
        <f t="shared" si="1"/>
        <v>48.308699831771214</v>
      </c>
      <c r="G30" s="132">
        <f t="shared" si="5"/>
        <v>0</v>
      </c>
      <c r="H30" s="132">
        <f t="shared" si="5"/>
        <v>0</v>
      </c>
      <c r="I30" s="134">
        <f t="shared" si="3"/>
        <v>48.308699831771214</v>
      </c>
      <c r="J30" s="134">
        <f t="shared" si="2"/>
        <v>160.81</v>
      </c>
      <c r="K30" s="132">
        <f t="shared" si="6"/>
        <v>0.93</v>
      </c>
      <c r="L30" s="123"/>
      <c r="P30" s="169">
        <f t="shared" si="8"/>
        <v>0</v>
      </c>
    </row>
    <row r="31" spans="2:16">
      <c r="B31" s="140">
        <f t="shared" si="0"/>
        <v>2037</v>
      </c>
      <c r="C31" s="141"/>
      <c r="D31" s="132">
        <f t="shared" si="5"/>
        <v>105.2</v>
      </c>
      <c r="E31" s="132">
        <f t="shared" si="5"/>
        <v>59.14</v>
      </c>
      <c r="F31" s="134">
        <f t="shared" si="1"/>
        <v>49.369142033165112</v>
      </c>
      <c r="G31" s="132">
        <f t="shared" si="5"/>
        <v>0</v>
      </c>
      <c r="H31" s="132">
        <f t="shared" si="5"/>
        <v>0</v>
      </c>
      <c r="I31" s="134">
        <f t="shared" si="3"/>
        <v>49.369142033165112</v>
      </c>
      <c r="J31" s="134">
        <f t="shared" si="2"/>
        <v>164.34</v>
      </c>
      <c r="K31" s="132">
        <f t="shared" si="6"/>
        <v>0.95</v>
      </c>
      <c r="L31" s="123"/>
      <c r="P31" s="169">
        <f t="shared" si="8"/>
        <v>0</v>
      </c>
    </row>
    <row r="32" spans="2:16">
      <c r="B32" s="140">
        <f t="shared" si="0"/>
        <v>2038</v>
      </c>
      <c r="C32" s="141"/>
      <c r="D32" s="132">
        <f t="shared" si="5"/>
        <v>107.62</v>
      </c>
      <c r="E32" s="132">
        <f t="shared" si="5"/>
        <v>60.5</v>
      </c>
      <c r="F32" s="134">
        <f t="shared" si="1"/>
        <v>50.504686373467919</v>
      </c>
      <c r="G32" s="132">
        <f t="shared" si="5"/>
        <v>0</v>
      </c>
      <c r="H32" s="132">
        <f t="shared" si="5"/>
        <v>0</v>
      </c>
      <c r="I32" s="134">
        <f t="shared" si="3"/>
        <v>50.504686373467919</v>
      </c>
      <c r="J32" s="134">
        <f t="shared" si="2"/>
        <v>168.12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110.1</v>
      </c>
      <c r="E33" s="132">
        <f t="shared" si="5"/>
        <v>61.89</v>
      </c>
      <c r="F33" s="134">
        <f t="shared" si="1"/>
        <v>51.667267483777941</v>
      </c>
      <c r="G33" s="132">
        <f t="shared" si="5"/>
        <v>0</v>
      </c>
      <c r="H33" s="132">
        <f t="shared" si="5"/>
        <v>0</v>
      </c>
      <c r="I33" s="134">
        <f t="shared" si="3"/>
        <v>51.667267483777941</v>
      </c>
      <c r="J33" s="134">
        <f t="shared" si="2"/>
        <v>171.99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112.63</v>
      </c>
      <c r="E34" s="132">
        <f t="shared" si="5"/>
        <v>63.31</v>
      </c>
      <c r="F34" s="134">
        <f t="shared" si="1"/>
        <v>52.853881278538815</v>
      </c>
      <c r="G34" s="132">
        <f t="shared" si="5"/>
        <v>0</v>
      </c>
      <c r="H34" s="132">
        <f t="shared" si="5"/>
        <v>0</v>
      </c>
      <c r="I34" s="134">
        <f t="shared" si="3"/>
        <v>52.853881278538815</v>
      </c>
      <c r="J34" s="134">
        <f t="shared" si="2"/>
        <v>175.94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115.22</v>
      </c>
      <c r="E35" s="132">
        <f t="shared" si="5"/>
        <v>64.77</v>
      </c>
      <c r="F35" s="134">
        <f t="shared" si="1"/>
        <v>54.070535928863258</v>
      </c>
      <c r="G35" s="132">
        <f t="shared" si="5"/>
        <v>0</v>
      </c>
      <c r="H35" s="132">
        <f t="shared" si="5"/>
        <v>0</v>
      </c>
      <c r="I35" s="134">
        <f t="shared" si="3"/>
        <v>54.070535928863258</v>
      </c>
      <c r="J35" s="134">
        <f t="shared" si="2"/>
        <v>179.99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117.87</v>
      </c>
      <c r="E36" s="132">
        <f t="shared" si="5"/>
        <v>66.260000000000005</v>
      </c>
      <c r="F36" s="134">
        <f t="shared" si="1"/>
        <v>55.314227349194908</v>
      </c>
      <c r="G36" s="132">
        <f t="shared" si="5"/>
        <v>0</v>
      </c>
      <c r="H36" s="132">
        <f t="shared" si="5"/>
        <v>0</v>
      </c>
      <c r="I36" s="134">
        <f t="shared" si="3"/>
        <v>55.314227349194908</v>
      </c>
      <c r="J36" s="134">
        <f t="shared" si="2"/>
        <v>184.13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">
        <v>118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Walla Walla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127</v>
      </c>
      <c r="C55" s="185">
        <v>1417.4139219193135</v>
      </c>
      <c r="D55" s="121" t="s">
        <v>75</v>
      </c>
      <c r="H55" s="121" t="s">
        <v>9</v>
      </c>
    </row>
    <row r="56" spans="2:24">
      <c r="B56" s="85" t="s">
        <v>112</v>
      </c>
      <c r="C56" s="154">
        <v>37.570551305416139</v>
      </c>
      <c r="D56" s="121" t="s">
        <v>78</v>
      </c>
      <c r="H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129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7" t="s">
        <v>55</v>
      </c>
      <c r="J5" s="17" t="s">
        <v>55</v>
      </c>
      <c r="K5" s="125" t="s">
        <v>72</v>
      </c>
      <c r="P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Yakima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11.77601538091805</v>
      </c>
      <c r="G13" s="132">
        <f t="shared" si="5"/>
        <v>0</v>
      </c>
      <c r="H13" s="132">
        <f t="shared" si="5"/>
        <v>0</v>
      </c>
      <c r="I13" s="134">
        <f t="shared" si="3"/>
        <v>11.77601538091805</v>
      </c>
      <c r="J13" s="134">
        <f t="shared" si="2"/>
        <v>39.200000000000003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12.034366738764721</v>
      </c>
      <c r="G14" s="132">
        <f t="shared" si="5"/>
        <v>0</v>
      </c>
      <c r="H14" s="132">
        <f t="shared" si="5"/>
        <v>0</v>
      </c>
      <c r="I14" s="134">
        <f t="shared" si="3"/>
        <v>12.034366738764721</v>
      </c>
      <c r="J14" s="134">
        <f t="shared" si="2"/>
        <v>40.06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12.32275895217496</v>
      </c>
      <c r="G15" s="132">
        <f t="shared" si="5"/>
        <v>0</v>
      </c>
      <c r="H15" s="132">
        <f t="shared" si="5"/>
        <v>0</v>
      </c>
      <c r="I15" s="134">
        <f t="shared" si="3"/>
        <v>12.32275895217496</v>
      </c>
      <c r="J15" s="134">
        <f t="shared" si="2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12.61715933669791</v>
      </c>
      <c r="G16" s="132">
        <f t="shared" si="5"/>
        <v>0</v>
      </c>
      <c r="H16" s="132">
        <f t="shared" si="5"/>
        <v>0</v>
      </c>
      <c r="I16" s="134">
        <f t="shared" si="3"/>
        <v>12.61715933669791</v>
      </c>
      <c r="J16" s="134">
        <f t="shared" si="2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12.920571977889932</v>
      </c>
      <c r="G17" s="132">
        <f t="shared" si="5"/>
        <v>0</v>
      </c>
      <c r="H17" s="132">
        <f t="shared" si="5"/>
        <v>0</v>
      </c>
      <c r="I17" s="134">
        <f t="shared" si="3"/>
        <v>12.920571977889932</v>
      </c>
      <c r="J17" s="134">
        <f t="shared" si="2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13.229992790194665</v>
      </c>
      <c r="G18" s="132">
        <f t="shared" si="5"/>
        <v>0</v>
      </c>
      <c r="H18" s="132">
        <f t="shared" si="5"/>
        <v>0</v>
      </c>
      <c r="I18" s="134">
        <f t="shared" si="3"/>
        <v>13.229992790194665</v>
      </c>
      <c r="J18" s="134">
        <f t="shared" si="2"/>
        <v>44.04</v>
      </c>
      <c r="K18" s="132">
        <f t="shared" si="6"/>
        <v>0.69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13.533405431386687</v>
      </c>
      <c r="G19" s="132">
        <f t="shared" si="5"/>
        <v>0</v>
      </c>
      <c r="H19" s="132">
        <f t="shared" si="5"/>
        <v>0</v>
      </c>
      <c r="I19" s="134">
        <f t="shared" si="3"/>
        <v>13.533405431386687</v>
      </c>
      <c r="J19" s="134">
        <f t="shared" si="2"/>
        <v>45.05</v>
      </c>
      <c r="K19" s="132">
        <f t="shared" si="6"/>
        <v>0.71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13.845830329247779</v>
      </c>
      <c r="G20" s="132">
        <f t="shared" si="5"/>
        <v>0</v>
      </c>
      <c r="H20" s="132">
        <f t="shared" si="5"/>
        <v>0</v>
      </c>
      <c r="I20" s="134">
        <f t="shared" si="3"/>
        <v>13.845830329247779</v>
      </c>
      <c r="J20" s="134">
        <f t="shared" si="2"/>
        <v>46.09</v>
      </c>
      <c r="K20" s="132">
        <f t="shared" si="6"/>
        <v>0.73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14.164263398221582</v>
      </c>
      <c r="G21" s="132">
        <f t="shared" si="5"/>
        <v>0</v>
      </c>
      <c r="H21" s="132">
        <f t="shared" si="5"/>
        <v>0</v>
      </c>
      <c r="I21" s="134">
        <f t="shared" si="3"/>
        <v>14.164263398221582</v>
      </c>
      <c r="J21" s="134">
        <f t="shared" si="2"/>
        <v>47.15</v>
      </c>
      <c r="K21" s="132">
        <f t="shared" si="6"/>
        <v>0.75</v>
      </c>
      <c r="L21" s="123"/>
      <c r="N21" s="135"/>
      <c r="O21" s="137"/>
      <c r="P21" s="169">
        <f t="shared" ref="P21:P28" si="7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14.503725066089883</v>
      </c>
      <c r="G22" s="132">
        <f t="shared" si="5"/>
        <v>0</v>
      </c>
      <c r="H22" s="132">
        <f t="shared" si="5"/>
        <v>0</v>
      </c>
      <c r="I22" s="134">
        <f t="shared" si="3"/>
        <v>14.503725066089883</v>
      </c>
      <c r="J22" s="134">
        <f t="shared" si="2"/>
        <v>48.28</v>
      </c>
      <c r="K22" s="132">
        <f t="shared" si="6"/>
        <v>0.77</v>
      </c>
      <c r="L22" s="123"/>
      <c r="N22" s="135"/>
      <c r="O22" s="137"/>
      <c r="P22" s="169">
        <f t="shared" si="7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14.852198990627253</v>
      </c>
      <c r="G23" s="132">
        <f t="shared" si="5"/>
        <v>0</v>
      </c>
      <c r="H23" s="132">
        <f t="shared" si="5"/>
        <v>0</v>
      </c>
      <c r="I23" s="134">
        <f t="shared" si="3"/>
        <v>14.852198990627253</v>
      </c>
      <c r="J23" s="134">
        <f t="shared" si="2"/>
        <v>49.44</v>
      </c>
      <c r="K23" s="132">
        <f t="shared" si="6"/>
        <v>0.79</v>
      </c>
      <c r="L23" s="123"/>
      <c r="N23" s="135"/>
      <c r="O23" s="137"/>
      <c r="P23" s="169">
        <f t="shared" si="7"/>
        <v>0</v>
      </c>
    </row>
    <row r="24" spans="2:16">
      <c r="B24" s="140">
        <f t="shared" si="0"/>
        <v>2030</v>
      </c>
      <c r="C24" s="141"/>
      <c r="D24" s="132"/>
      <c r="E24" s="132">
        <f t="shared" si="5"/>
        <v>50.58</v>
      </c>
      <c r="F24" s="134">
        <f t="shared" si="1"/>
        <v>15.194664744051911</v>
      </c>
      <c r="G24" s="132">
        <f t="shared" si="5"/>
        <v>0</v>
      </c>
      <c r="H24" s="132">
        <f t="shared" si="5"/>
        <v>0</v>
      </c>
      <c r="I24" s="134">
        <f t="shared" si="3"/>
        <v>15.194664744051911</v>
      </c>
      <c r="J24" s="134">
        <f t="shared" si="2"/>
        <v>50.58</v>
      </c>
      <c r="K24" s="132">
        <f t="shared" si="6"/>
        <v>0.81</v>
      </c>
      <c r="L24" s="123"/>
      <c r="N24" s="135"/>
      <c r="O24" s="137"/>
      <c r="P24" s="169">
        <f t="shared" si="7"/>
        <v>0</v>
      </c>
    </row>
    <row r="25" spans="2:16">
      <c r="B25" s="140">
        <f t="shared" si="0"/>
        <v>2031</v>
      </c>
      <c r="C25" s="141"/>
      <c r="D25" s="132"/>
      <c r="E25" s="132">
        <f t="shared" si="5"/>
        <v>51.74</v>
      </c>
      <c r="F25" s="134">
        <f t="shared" si="1"/>
        <v>15.543138668589283</v>
      </c>
      <c r="G25" s="132">
        <f t="shared" si="5"/>
        <v>0</v>
      </c>
      <c r="H25" s="132">
        <f t="shared" si="5"/>
        <v>0</v>
      </c>
      <c r="I25" s="134">
        <f t="shared" si="3"/>
        <v>15.543138668589283</v>
      </c>
      <c r="J25" s="134">
        <f t="shared" si="2"/>
        <v>51.74</v>
      </c>
      <c r="K25" s="132">
        <f t="shared" si="6"/>
        <v>0.83</v>
      </c>
      <c r="L25" s="123"/>
      <c r="N25" s="135"/>
      <c r="O25" s="137"/>
      <c r="P25" s="169">
        <f t="shared" si="7"/>
        <v>0</v>
      </c>
    </row>
    <row r="26" spans="2:16">
      <c r="B26" s="140">
        <f t="shared" si="0"/>
        <v>2032</v>
      </c>
      <c r="C26" s="141"/>
      <c r="D26" s="132"/>
      <c r="E26" s="132">
        <f t="shared" si="5"/>
        <v>52.93</v>
      </c>
      <c r="F26" s="134">
        <f t="shared" si="1"/>
        <v>15.900624849795724</v>
      </c>
      <c r="G26" s="132">
        <f t="shared" si="5"/>
        <v>0</v>
      </c>
      <c r="H26" s="132">
        <f t="shared" si="5"/>
        <v>0</v>
      </c>
      <c r="I26" s="134">
        <f t="shared" si="3"/>
        <v>15.900624849795724</v>
      </c>
      <c r="J26" s="134">
        <f t="shared" si="2"/>
        <v>52.93</v>
      </c>
      <c r="K26" s="132">
        <f t="shared" si="6"/>
        <v>0.85</v>
      </c>
      <c r="L26" s="123"/>
      <c r="N26" s="135"/>
      <c r="O26" s="137"/>
      <c r="P26" s="169">
        <f t="shared" si="7"/>
        <v>0</v>
      </c>
    </row>
    <row r="27" spans="2:16">
      <c r="B27" s="140">
        <f t="shared" si="0"/>
        <v>2033</v>
      </c>
      <c r="C27" s="131"/>
      <c r="D27" s="132"/>
      <c r="E27" s="132">
        <f t="shared" si="5"/>
        <v>54.15</v>
      </c>
      <c r="F27" s="134">
        <f t="shared" si="1"/>
        <v>16.267123287671232</v>
      </c>
      <c r="G27" s="132">
        <f t="shared" si="5"/>
        <v>0</v>
      </c>
      <c r="H27" s="132">
        <f t="shared" si="5"/>
        <v>0</v>
      </c>
      <c r="I27" s="134">
        <f t="shared" si="3"/>
        <v>16.267123287671232</v>
      </c>
      <c r="J27" s="134">
        <f t="shared" si="2"/>
        <v>54.15</v>
      </c>
      <c r="K27" s="132">
        <f t="shared" si="6"/>
        <v>0.87</v>
      </c>
      <c r="L27" s="123"/>
      <c r="P27" s="169">
        <f t="shared" si="7"/>
        <v>0</v>
      </c>
    </row>
    <row r="28" spans="2:16">
      <c r="B28" s="140">
        <f t="shared" si="0"/>
        <v>2034</v>
      </c>
      <c r="C28" s="141"/>
      <c r="D28" s="132"/>
      <c r="E28" s="132">
        <f t="shared" si="5"/>
        <v>55.4</v>
      </c>
      <c r="F28" s="134">
        <f t="shared" si="1"/>
        <v>16.642633982215813</v>
      </c>
      <c r="G28" s="132">
        <f t="shared" si="5"/>
        <v>0</v>
      </c>
      <c r="H28" s="132">
        <f t="shared" si="5"/>
        <v>0</v>
      </c>
      <c r="I28" s="134">
        <f t="shared" si="3"/>
        <v>16.642633982215813</v>
      </c>
      <c r="J28" s="134">
        <f t="shared" si="2"/>
        <v>55.4</v>
      </c>
      <c r="K28" s="132">
        <f t="shared" si="6"/>
        <v>0.89</v>
      </c>
      <c r="L28" s="123"/>
      <c r="P28" s="169">
        <f t="shared" si="7"/>
        <v>0</v>
      </c>
    </row>
    <row r="29" spans="2:16">
      <c r="B29" s="140">
        <f t="shared" si="0"/>
        <v>2035</v>
      </c>
      <c r="C29" s="131">
        <f>$C$55</f>
        <v>1417.4139219193135</v>
      </c>
      <c r="D29" s="132">
        <f>C29*$C$62</f>
        <v>100.72130980638511</v>
      </c>
      <c r="E29" s="132">
        <f t="shared" si="5"/>
        <v>56.62</v>
      </c>
      <c r="F29" s="134">
        <f t="shared" si="1"/>
        <v>47.26667562075977</v>
      </c>
      <c r="G29" s="132">
        <f t="shared" si="5"/>
        <v>0</v>
      </c>
      <c r="H29" s="132">
        <f t="shared" si="5"/>
        <v>0</v>
      </c>
      <c r="I29" s="134">
        <f t="shared" si="3"/>
        <v>47.26667562075977</v>
      </c>
      <c r="J29" s="134">
        <f t="shared" si="2"/>
        <v>157.34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102.94</v>
      </c>
      <c r="E30" s="132">
        <f t="shared" si="5"/>
        <v>57.87</v>
      </c>
      <c r="F30" s="134">
        <f t="shared" si="1"/>
        <v>48.308699831771214</v>
      </c>
      <c r="G30" s="132">
        <f t="shared" si="5"/>
        <v>0</v>
      </c>
      <c r="H30" s="132">
        <f t="shared" si="5"/>
        <v>0</v>
      </c>
      <c r="I30" s="134">
        <f t="shared" si="3"/>
        <v>48.308699831771214</v>
      </c>
      <c r="J30" s="134">
        <f t="shared" si="2"/>
        <v>160.81</v>
      </c>
      <c r="K30" s="132">
        <f t="shared" si="6"/>
        <v>0.93</v>
      </c>
      <c r="L30" s="123"/>
      <c r="P30" s="169">
        <f t="shared" si="8"/>
        <v>0</v>
      </c>
    </row>
    <row r="31" spans="2:16">
      <c r="B31" s="140">
        <f t="shared" si="0"/>
        <v>2037</v>
      </c>
      <c r="C31" s="141"/>
      <c r="D31" s="132">
        <f t="shared" si="5"/>
        <v>105.2</v>
      </c>
      <c r="E31" s="132">
        <f t="shared" si="5"/>
        <v>59.14</v>
      </c>
      <c r="F31" s="134">
        <f t="shared" si="1"/>
        <v>49.369142033165112</v>
      </c>
      <c r="G31" s="132">
        <f t="shared" si="5"/>
        <v>0</v>
      </c>
      <c r="H31" s="132">
        <f t="shared" si="5"/>
        <v>0</v>
      </c>
      <c r="I31" s="134">
        <f t="shared" si="3"/>
        <v>49.369142033165112</v>
      </c>
      <c r="J31" s="134">
        <f t="shared" si="2"/>
        <v>164.34</v>
      </c>
      <c r="K31" s="132">
        <f t="shared" si="6"/>
        <v>0.95</v>
      </c>
      <c r="L31" s="123"/>
      <c r="P31" s="169">
        <f t="shared" si="8"/>
        <v>0</v>
      </c>
    </row>
    <row r="32" spans="2:16">
      <c r="B32" s="140">
        <f t="shared" si="0"/>
        <v>2038</v>
      </c>
      <c r="C32" s="141"/>
      <c r="D32" s="132">
        <f t="shared" si="5"/>
        <v>107.62</v>
      </c>
      <c r="E32" s="132">
        <f t="shared" si="5"/>
        <v>60.5</v>
      </c>
      <c r="F32" s="134">
        <f t="shared" si="1"/>
        <v>50.504686373467919</v>
      </c>
      <c r="G32" s="132">
        <f t="shared" si="5"/>
        <v>0</v>
      </c>
      <c r="H32" s="132">
        <f t="shared" si="5"/>
        <v>0</v>
      </c>
      <c r="I32" s="134">
        <f t="shared" si="3"/>
        <v>50.504686373467919</v>
      </c>
      <c r="J32" s="134">
        <f t="shared" si="2"/>
        <v>168.12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110.1</v>
      </c>
      <c r="E33" s="132">
        <f t="shared" si="5"/>
        <v>61.89</v>
      </c>
      <c r="F33" s="134">
        <f t="shared" si="1"/>
        <v>51.667267483777941</v>
      </c>
      <c r="G33" s="132">
        <f t="shared" si="5"/>
        <v>0</v>
      </c>
      <c r="H33" s="132">
        <f t="shared" si="5"/>
        <v>0</v>
      </c>
      <c r="I33" s="134">
        <f t="shared" si="3"/>
        <v>51.667267483777941</v>
      </c>
      <c r="J33" s="134">
        <f t="shared" si="2"/>
        <v>171.99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112.63</v>
      </c>
      <c r="E34" s="132">
        <f t="shared" si="5"/>
        <v>63.31</v>
      </c>
      <c r="F34" s="134">
        <f t="shared" si="1"/>
        <v>52.853881278538815</v>
      </c>
      <c r="G34" s="132">
        <f t="shared" si="5"/>
        <v>0</v>
      </c>
      <c r="H34" s="132">
        <f t="shared" si="5"/>
        <v>0</v>
      </c>
      <c r="I34" s="134">
        <f t="shared" si="3"/>
        <v>52.853881278538815</v>
      </c>
      <c r="J34" s="134">
        <f t="shared" si="2"/>
        <v>175.94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115.22</v>
      </c>
      <c r="E35" s="132">
        <f t="shared" si="5"/>
        <v>64.77</v>
      </c>
      <c r="F35" s="134">
        <f t="shared" si="1"/>
        <v>54.070535928863258</v>
      </c>
      <c r="G35" s="132">
        <f t="shared" si="5"/>
        <v>0</v>
      </c>
      <c r="H35" s="132">
        <f t="shared" si="5"/>
        <v>0</v>
      </c>
      <c r="I35" s="134">
        <f t="shared" si="3"/>
        <v>54.070535928863258</v>
      </c>
      <c r="J35" s="134">
        <f t="shared" si="2"/>
        <v>179.99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117.87</v>
      </c>
      <c r="E36" s="132">
        <f t="shared" si="5"/>
        <v>66.260000000000005</v>
      </c>
      <c r="F36" s="134">
        <f t="shared" si="1"/>
        <v>55.314227349194908</v>
      </c>
      <c r="G36" s="132">
        <f t="shared" si="5"/>
        <v>0</v>
      </c>
      <c r="H36" s="132">
        <f t="shared" si="5"/>
        <v>0</v>
      </c>
      <c r="I36" s="134">
        <f t="shared" si="3"/>
        <v>55.314227349194908</v>
      </c>
      <c r="J36" s="134">
        <f t="shared" si="2"/>
        <v>184.13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">
        <v>118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Yakima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127</v>
      </c>
      <c r="C55" s="185">
        <v>1417.4139219193135</v>
      </c>
      <c r="D55" s="121" t="s">
        <v>75</v>
      </c>
      <c r="H55" s="121" t="s">
        <v>9</v>
      </c>
    </row>
    <row r="56" spans="2:24">
      <c r="B56" s="85" t="s">
        <v>112</v>
      </c>
      <c r="C56" s="154">
        <v>37.570551305416139</v>
      </c>
      <c r="D56" s="121" t="s">
        <v>78</v>
      </c>
      <c r="H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X102"/>
  <sheetViews>
    <sheetView workbookViewId="0">
      <selection activeCell="K12" sqref="K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130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7" t="s">
        <v>55</v>
      </c>
      <c r="J5" s="17" t="s">
        <v>55</v>
      </c>
      <c r="K5" s="125" t="s">
        <v>72</v>
      </c>
      <c r="P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11.77601538091805</v>
      </c>
      <c r="G13" s="132">
        <f t="shared" si="5"/>
        <v>0</v>
      </c>
      <c r="H13" s="132">
        <f t="shared" si="5"/>
        <v>0</v>
      </c>
      <c r="I13" s="134">
        <f t="shared" si="3"/>
        <v>11.77601538091805</v>
      </c>
      <c r="J13" s="134">
        <f t="shared" si="2"/>
        <v>39.200000000000003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12.034366738764721</v>
      </c>
      <c r="G14" s="132">
        <f t="shared" si="5"/>
        <v>0</v>
      </c>
      <c r="H14" s="132">
        <f t="shared" si="5"/>
        <v>0</v>
      </c>
      <c r="I14" s="134">
        <f t="shared" si="3"/>
        <v>12.034366738764721</v>
      </c>
      <c r="J14" s="134">
        <f t="shared" si="2"/>
        <v>40.06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12.32275895217496</v>
      </c>
      <c r="G15" s="132">
        <f t="shared" si="5"/>
        <v>0</v>
      </c>
      <c r="H15" s="132">
        <f t="shared" si="5"/>
        <v>0</v>
      </c>
      <c r="I15" s="134">
        <f t="shared" si="3"/>
        <v>12.32275895217496</v>
      </c>
      <c r="J15" s="134">
        <f t="shared" si="2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12.61715933669791</v>
      </c>
      <c r="G16" s="132">
        <f t="shared" si="5"/>
        <v>0</v>
      </c>
      <c r="H16" s="132">
        <f t="shared" si="5"/>
        <v>0</v>
      </c>
      <c r="I16" s="134">
        <f t="shared" si="3"/>
        <v>12.61715933669791</v>
      </c>
      <c r="J16" s="134">
        <f t="shared" si="2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12.920571977889932</v>
      </c>
      <c r="G17" s="132">
        <f t="shared" si="5"/>
        <v>0</v>
      </c>
      <c r="H17" s="132">
        <f t="shared" si="5"/>
        <v>0</v>
      </c>
      <c r="I17" s="134">
        <f t="shared" si="3"/>
        <v>12.920571977889932</v>
      </c>
      <c r="J17" s="134">
        <f t="shared" si="2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13.229992790194665</v>
      </c>
      <c r="G18" s="132">
        <f t="shared" si="5"/>
        <v>0</v>
      </c>
      <c r="H18" s="132">
        <f t="shared" si="5"/>
        <v>0</v>
      </c>
      <c r="I18" s="134">
        <f t="shared" si="3"/>
        <v>13.229992790194665</v>
      </c>
      <c r="J18" s="134">
        <f t="shared" si="2"/>
        <v>44.04</v>
      </c>
      <c r="K18" s="132">
        <f t="shared" si="6"/>
        <v>0.69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13.533405431386687</v>
      </c>
      <c r="G19" s="132">
        <f t="shared" si="5"/>
        <v>0</v>
      </c>
      <c r="H19" s="132">
        <f t="shared" si="5"/>
        <v>0</v>
      </c>
      <c r="I19" s="134">
        <f t="shared" si="3"/>
        <v>13.533405431386687</v>
      </c>
      <c r="J19" s="134">
        <f t="shared" si="2"/>
        <v>45.05</v>
      </c>
      <c r="K19" s="132">
        <f t="shared" si="6"/>
        <v>0.71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13.845830329247779</v>
      </c>
      <c r="G20" s="132">
        <f t="shared" si="5"/>
        <v>0</v>
      </c>
      <c r="H20" s="132">
        <f t="shared" si="5"/>
        <v>0</v>
      </c>
      <c r="I20" s="134">
        <f t="shared" si="3"/>
        <v>13.845830329247779</v>
      </c>
      <c r="J20" s="134">
        <f t="shared" si="2"/>
        <v>46.09</v>
      </c>
      <c r="K20" s="132">
        <f t="shared" si="6"/>
        <v>0.73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14.164263398221582</v>
      </c>
      <c r="G21" s="132">
        <f t="shared" si="5"/>
        <v>0</v>
      </c>
      <c r="H21" s="132">
        <f t="shared" si="5"/>
        <v>0</v>
      </c>
      <c r="I21" s="134">
        <f t="shared" si="3"/>
        <v>14.164263398221582</v>
      </c>
      <c r="J21" s="134">
        <f t="shared" si="2"/>
        <v>47.15</v>
      </c>
      <c r="K21" s="132">
        <f t="shared" si="6"/>
        <v>0.75</v>
      </c>
      <c r="L21" s="123"/>
      <c r="N21" s="135"/>
      <c r="O21" s="137"/>
      <c r="P21" s="169">
        <f t="shared" ref="P21:P28" si="7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14.503725066089883</v>
      </c>
      <c r="G22" s="132">
        <f t="shared" si="5"/>
        <v>0</v>
      </c>
      <c r="H22" s="132">
        <f t="shared" si="5"/>
        <v>0</v>
      </c>
      <c r="I22" s="134">
        <f t="shared" si="3"/>
        <v>14.503725066089883</v>
      </c>
      <c r="J22" s="134">
        <f t="shared" si="2"/>
        <v>48.28</v>
      </c>
      <c r="K22" s="132">
        <f t="shared" si="6"/>
        <v>0.77</v>
      </c>
      <c r="L22" s="123"/>
      <c r="N22" s="135"/>
      <c r="O22" s="137"/>
      <c r="P22" s="169">
        <f t="shared" si="7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14.852198990627253</v>
      </c>
      <c r="G23" s="132">
        <f t="shared" si="5"/>
        <v>0</v>
      </c>
      <c r="H23" s="132">
        <f t="shared" si="5"/>
        <v>0</v>
      </c>
      <c r="I23" s="134">
        <f t="shared" si="3"/>
        <v>14.852198990627253</v>
      </c>
      <c r="J23" s="134">
        <f t="shared" si="2"/>
        <v>49.44</v>
      </c>
      <c r="K23" s="132">
        <f t="shared" si="6"/>
        <v>0.79</v>
      </c>
      <c r="L23" s="123"/>
      <c r="N23" s="135"/>
      <c r="O23" s="137"/>
      <c r="P23" s="169">
        <f t="shared" si="7"/>
        <v>0</v>
      </c>
    </row>
    <row r="24" spans="2:16">
      <c r="B24" s="140">
        <f t="shared" si="0"/>
        <v>2030</v>
      </c>
      <c r="C24" s="141"/>
      <c r="D24" s="132"/>
      <c r="E24" s="132">
        <f t="shared" si="5"/>
        <v>50.58</v>
      </c>
      <c r="F24" s="134">
        <f t="shared" si="1"/>
        <v>15.194664744051911</v>
      </c>
      <c r="G24" s="132">
        <f t="shared" si="5"/>
        <v>0</v>
      </c>
      <c r="H24" s="132">
        <f t="shared" si="5"/>
        <v>0</v>
      </c>
      <c r="I24" s="134">
        <f t="shared" si="3"/>
        <v>15.194664744051911</v>
      </c>
      <c r="J24" s="134">
        <f t="shared" si="2"/>
        <v>50.58</v>
      </c>
      <c r="K24" s="132">
        <f t="shared" si="6"/>
        <v>0.81</v>
      </c>
      <c r="L24" s="123"/>
      <c r="N24" s="135"/>
      <c r="O24" s="137"/>
      <c r="P24" s="169">
        <f t="shared" si="7"/>
        <v>0</v>
      </c>
    </row>
    <row r="25" spans="2:16">
      <c r="B25" s="140">
        <f t="shared" si="0"/>
        <v>2031</v>
      </c>
      <c r="C25" s="141"/>
      <c r="D25" s="132"/>
      <c r="E25" s="132">
        <f t="shared" si="5"/>
        <v>51.74</v>
      </c>
      <c r="F25" s="134">
        <f t="shared" si="1"/>
        <v>15.543138668589283</v>
      </c>
      <c r="G25" s="132">
        <f t="shared" si="5"/>
        <v>0</v>
      </c>
      <c r="H25" s="132">
        <f t="shared" si="5"/>
        <v>0</v>
      </c>
      <c r="I25" s="134">
        <f t="shared" si="3"/>
        <v>15.543138668589283</v>
      </c>
      <c r="J25" s="134">
        <f t="shared" si="2"/>
        <v>51.74</v>
      </c>
      <c r="K25" s="132">
        <f t="shared" si="6"/>
        <v>0.83</v>
      </c>
      <c r="L25" s="123"/>
      <c r="N25" s="135"/>
      <c r="O25" s="137"/>
      <c r="P25" s="169">
        <f t="shared" si="7"/>
        <v>0</v>
      </c>
    </row>
    <row r="26" spans="2:16">
      <c r="B26" s="140">
        <f t="shared" si="0"/>
        <v>2032</v>
      </c>
      <c r="C26" s="141"/>
      <c r="D26" s="132"/>
      <c r="E26" s="132">
        <f t="shared" si="5"/>
        <v>52.93</v>
      </c>
      <c r="F26" s="134">
        <f t="shared" si="1"/>
        <v>15.900624849795724</v>
      </c>
      <c r="G26" s="132">
        <f t="shared" si="5"/>
        <v>0</v>
      </c>
      <c r="H26" s="132">
        <f t="shared" si="5"/>
        <v>0</v>
      </c>
      <c r="I26" s="134">
        <f t="shared" si="3"/>
        <v>15.900624849795724</v>
      </c>
      <c r="J26" s="134">
        <f t="shared" si="2"/>
        <v>52.93</v>
      </c>
      <c r="K26" s="132">
        <f t="shared" si="6"/>
        <v>0.85</v>
      </c>
      <c r="L26" s="123"/>
      <c r="N26" s="135"/>
      <c r="O26" s="137"/>
      <c r="P26" s="169">
        <f t="shared" si="7"/>
        <v>0</v>
      </c>
    </row>
    <row r="27" spans="2:16">
      <c r="B27" s="140">
        <f t="shared" si="0"/>
        <v>2033</v>
      </c>
      <c r="C27" s="131"/>
      <c r="D27" s="132"/>
      <c r="E27" s="132">
        <f t="shared" si="5"/>
        <v>54.15</v>
      </c>
      <c r="F27" s="134">
        <f t="shared" si="1"/>
        <v>16.267123287671232</v>
      </c>
      <c r="G27" s="132">
        <f t="shared" si="5"/>
        <v>0</v>
      </c>
      <c r="H27" s="132">
        <f t="shared" si="5"/>
        <v>0</v>
      </c>
      <c r="I27" s="134">
        <f t="shared" si="3"/>
        <v>16.267123287671232</v>
      </c>
      <c r="J27" s="134">
        <f t="shared" si="2"/>
        <v>54.15</v>
      </c>
      <c r="K27" s="132">
        <f t="shared" si="6"/>
        <v>0.87</v>
      </c>
      <c r="L27" s="123"/>
      <c r="P27" s="169">
        <f t="shared" si="7"/>
        <v>0</v>
      </c>
    </row>
    <row r="28" spans="2:16">
      <c r="B28" s="140">
        <f t="shared" si="0"/>
        <v>2034</v>
      </c>
      <c r="C28" s="141"/>
      <c r="D28" s="132"/>
      <c r="E28" s="132">
        <f t="shared" si="5"/>
        <v>55.4</v>
      </c>
      <c r="F28" s="134">
        <f t="shared" si="1"/>
        <v>16.642633982215813</v>
      </c>
      <c r="G28" s="132">
        <f t="shared" si="5"/>
        <v>0</v>
      </c>
      <c r="H28" s="132">
        <f t="shared" si="5"/>
        <v>0</v>
      </c>
      <c r="I28" s="134">
        <f t="shared" si="3"/>
        <v>16.642633982215813</v>
      </c>
      <c r="J28" s="134">
        <f t="shared" si="2"/>
        <v>55.4</v>
      </c>
      <c r="K28" s="132">
        <f t="shared" si="6"/>
        <v>0.89</v>
      </c>
      <c r="L28" s="123"/>
      <c r="P28" s="169">
        <f t="shared" si="7"/>
        <v>0</v>
      </c>
    </row>
    <row r="29" spans="2:16">
      <c r="B29" s="140">
        <f t="shared" si="0"/>
        <v>2035</v>
      </c>
      <c r="C29" s="131">
        <f>$C$55</f>
        <v>1397.0737350359179</v>
      </c>
      <c r="D29" s="132">
        <f>C29*$C$62</f>
        <v>99.275937898489545</v>
      </c>
      <c r="E29" s="132">
        <f t="shared" si="5"/>
        <v>56.62</v>
      </c>
      <c r="F29" s="134">
        <f t="shared" si="1"/>
        <v>46.832473533552495</v>
      </c>
      <c r="G29" s="132">
        <f t="shared" si="5"/>
        <v>0</v>
      </c>
      <c r="H29" s="132">
        <f t="shared" si="5"/>
        <v>0</v>
      </c>
      <c r="I29" s="134">
        <f t="shared" si="3"/>
        <v>46.832473533552495</v>
      </c>
      <c r="J29" s="134">
        <f t="shared" si="2"/>
        <v>155.9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101.46</v>
      </c>
      <c r="E30" s="132">
        <f t="shared" si="5"/>
        <v>57.87</v>
      </c>
      <c r="F30" s="134">
        <f t="shared" si="1"/>
        <v>47.864095169430421</v>
      </c>
      <c r="G30" s="132">
        <f t="shared" si="5"/>
        <v>0</v>
      </c>
      <c r="H30" s="132">
        <f t="shared" si="5"/>
        <v>0</v>
      </c>
      <c r="I30" s="134">
        <f t="shared" si="3"/>
        <v>47.864095169430421</v>
      </c>
      <c r="J30" s="134">
        <f t="shared" si="2"/>
        <v>159.33000000000001</v>
      </c>
      <c r="K30" s="132">
        <f t="shared" si="6"/>
        <v>0.93</v>
      </c>
      <c r="L30" s="123"/>
      <c r="P30" s="169">
        <f t="shared" si="8"/>
        <v>0</v>
      </c>
    </row>
    <row r="31" spans="2:16">
      <c r="B31" s="140">
        <f t="shared" si="0"/>
        <v>2037</v>
      </c>
      <c r="C31" s="141"/>
      <c r="D31" s="132">
        <f t="shared" si="5"/>
        <v>103.69</v>
      </c>
      <c r="E31" s="132">
        <f t="shared" si="5"/>
        <v>59.14</v>
      </c>
      <c r="F31" s="134">
        <f t="shared" si="1"/>
        <v>48.915525114155251</v>
      </c>
      <c r="G31" s="132">
        <f t="shared" si="5"/>
        <v>0</v>
      </c>
      <c r="H31" s="132">
        <f t="shared" si="5"/>
        <v>0</v>
      </c>
      <c r="I31" s="134">
        <f t="shared" si="3"/>
        <v>48.915525114155251</v>
      </c>
      <c r="J31" s="134">
        <f t="shared" si="2"/>
        <v>162.83000000000001</v>
      </c>
      <c r="K31" s="132">
        <f t="shared" si="6"/>
        <v>0.95</v>
      </c>
      <c r="L31" s="123"/>
      <c r="P31" s="169">
        <f t="shared" si="8"/>
        <v>0</v>
      </c>
    </row>
    <row r="32" spans="2:16">
      <c r="B32" s="140">
        <f t="shared" si="0"/>
        <v>2038</v>
      </c>
      <c r="C32" s="141"/>
      <c r="D32" s="132">
        <f t="shared" si="5"/>
        <v>106.07</v>
      </c>
      <c r="E32" s="132">
        <f t="shared" si="5"/>
        <v>60.5</v>
      </c>
      <c r="F32" s="134">
        <f t="shared" si="1"/>
        <v>50.039053112232637</v>
      </c>
      <c r="G32" s="132">
        <f t="shared" si="5"/>
        <v>0</v>
      </c>
      <c r="H32" s="132">
        <f t="shared" si="5"/>
        <v>0</v>
      </c>
      <c r="I32" s="134">
        <f t="shared" si="3"/>
        <v>50.039053112232637</v>
      </c>
      <c r="J32" s="134">
        <f t="shared" si="2"/>
        <v>166.57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108.51</v>
      </c>
      <c r="E33" s="132">
        <f t="shared" si="5"/>
        <v>61.89</v>
      </c>
      <c r="F33" s="134">
        <f t="shared" si="1"/>
        <v>51.189617880317236</v>
      </c>
      <c r="G33" s="132">
        <f t="shared" si="5"/>
        <v>0</v>
      </c>
      <c r="H33" s="132">
        <f t="shared" si="5"/>
        <v>0</v>
      </c>
      <c r="I33" s="134">
        <f t="shared" si="3"/>
        <v>51.189617880317236</v>
      </c>
      <c r="J33" s="134">
        <f t="shared" si="2"/>
        <v>170.4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111.01</v>
      </c>
      <c r="E34" s="132">
        <f t="shared" si="5"/>
        <v>63.31</v>
      </c>
      <c r="F34" s="134">
        <f t="shared" si="1"/>
        <v>52.367219418409036</v>
      </c>
      <c r="G34" s="132">
        <f t="shared" si="5"/>
        <v>0</v>
      </c>
      <c r="H34" s="132">
        <f t="shared" si="5"/>
        <v>0</v>
      </c>
      <c r="I34" s="134">
        <f t="shared" si="3"/>
        <v>52.367219418409036</v>
      </c>
      <c r="J34" s="134">
        <f t="shared" si="2"/>
        <v>174.32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113.56</v>
      </c>
      <c r="E35" s="132">
        <f t="shared" si="5"/>
        <v>64.77</v>
      </c>
      <c r="F35" s="134">
        <f t="shared" si="1"/>
        <v>53.57185772650805</v>
      </c>
      <c r="G35" s="132">
        <f t="shared" si="5"/>
        <v>0</v>
      </c>
      <c r="H35" s="132">
        <f t="shared" si="5"/>
        <v>0</v>
      </c>
      <c r="I35" s="134">
        <f t="shared" si="3"/>
        <v>53.57185772650805</v>
      </c>
      <c r="J35" s="134">
        <f t="shared" si="2"/>
        <v>178.33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116.17</v>
      </c>
      <c r="E36" s="132">
        <f t="shared" si="5"/>
        <v>66.260000000000005</v>
      </c>
      <c r="F36" s="134">
        <f t="shared" si="1"/>
        <v>54.803532804614278</v>
      </c>
      <c r="G36" s="132">
        <f t="shared" si="5"/>
        <v>0</v>
      </c>
      <c r="H36" s="132">
        <f t="shared" si="5"/>
        <v>0</v>
      </c>
      <c r="I36" s="134">
        <f t="shared" si="3"/>
        <v>54.803532804614278</v>
      </c>
      <c r="J36" s="134">
        <f t="shared" si="2"/>
        <v>182.43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">
        <v>118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127</v>
      </c>
      <c r="C55" s="185">
        <v>1397.0737350359179</v>
      </c>
      <c r="D55" s="121" t="s">
        <v>75</v>
      </c>
      <c r="H55" s="121" t="s">
        <v>9</v>
      </c>
    </row>
    <row r="56" spans="2:24">
      <c r="B56" s="85" t="s">
        <v>112</v>
      </c>
      <c r="C56" s="154">
        <v>37.570551305416139</v>
      </c>
      <c r="D56" s="121" t="s">
        <v>78</v>
      </c>
      <c r="H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172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25%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84</v>
      </c>
      <c r="J5" s="17" t="s">
        <v>55</v>
      </c>
      <c r="K5" s="125" t="s">
        <v>72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Yakima Solar Resource-2030 - 25%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18.74175672264068</v>
      </c>
      <c r="F11" s="133">
        <f t="shared" ref="F11:F36" si="1">(D11+E11)/(8.76*$C$63)</f>
        <v>8.5922487771362537</v>
      </c>
      <c r="G11" s="133">
        <f>$C$58</f>
        <v>0</v>
      </c>
      <c r="H11" s="132">
        <f>$C$59</f>
        <v>0</v>
      </c>
      <c r="I11" s="134">
        <f t="shared" ref="I11:I36" si="2">F11+H11+G11</f>
        <v>8.5922487771362537</v>
      </c>
      <c r="J11" s="134">
        <f t="shared" ref="J11:J36" si="3">ROUND(I11*$C$63*8.76,2)</f>
        <v>18.739999999999998</v>
      </c>
      <c r="K11" s="132">
        <f>$C$57</f>
        <v>0.61668809999999996</v>
      </c>
      <c r="M11" s="239">
        <v>34.793006303232339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19.170000000000002</v>
      </c>
      <c r="F12" s="134">
        <f t="shared" si="1"/>
        <v>8.7885789734279598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8.7885789734279598</v>
      </c>
      <c r="J12" s="134">
        <f t="shared" si="3"/>
        <v>19.170000000000002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19.55</v>
      </c>
      <c r="F13" s="134">
        <f t="shared" si="1"/>
        <v>8.9627918064953889</v>
      </c>
      <c r="G13" s="132">
        <f t="shared" si="4"/>
        <v>0</v>
      </c>
      <c r="H13" s="132">
        <f t="shared" si="4"/>
        <v>0</v>
      </c>
      <c r="I13" s="134">
        <f t="shared" si="2"/>
        <v>8.9627918064953889</v>
      </c>
      <c r="J13" s="134">
        <f t="shared" si="3"/>
        <v>19.55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19.98</v>
      </c>
      <c r="F14" s="134">
        <f t="shared" si="1"/>
        <v>9.1599273807559012</v>
      </c>
      <c r="G14" s="132">
        <f t="shared" si="4"/>
        <v>0</v>
      </c>
      <c r="H14" s="132">
        <f t="shared" si="4"/>
        <v>0</v>
      </c>
      <c r="I14" s="134">
        <f t="shared" si="2"/>
        <v>9.1599273807559012</v>
      </c>
      <c r="J14" s="134">
        <f t="shared" si="3"/>
        <v>19.98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20.46</v>
      </c>
      <c r="F15" s="134">
        <f t="shared" si="1"/>
        <v>9.3799856962094967</v>
      </c>
      <c r="G15" s="132">
        <f t="shared" si="4"/>
        <v>0</v>
      </c>
      <c r="H15" s="132">
        <f t="shared" si="4"/>
        <v>0</v>
      </c>
      <c r="I15" s="134">
        <f t="shared" si="2"/>
        <v>9.3799856962094967</v>
      </c>
      <c r="J15" s="134">
        <f t="shared" si="3"/>
        <v>20.46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20.95</v>
      </c>
      <c r="F16" s="134">
        <f t="shared" si="1"/>
        <v>9.6046285599017072</v>
      </c>
      <c r="G16" s="132">
        <f t="shared" si="4"/>
        <v>0</v>
      </c>
      <c r="H16" s="132">
        <f t="shared" si="4"/>
        <v>0</v>
      </c>
      <c r="I16" s="134">
        <f t="shared" si="2"/>
        <v>9.6046285599017072</v>
      </c>
      <c r="J16" s="134">
        <f t="shared" si="3"/>
        <v>20.95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21.45</v>
      </c>
      <c r="F17" s="134">
        <f t="shared" si="1"/>
        <v>9.833855971832536</v>
      </c>
      <c r="G17" s="132">
        <f t="shared" si="4"/>
        <v>0</v>
      </c>
      <c r="H17" s="132">
        <f t="shared" si="4"/>
        <v>0</v>
      </c>
      <c r="I17" s="134">
        <f t="shared" si="2"/>
        <v>9.833855971832536</v>
      </c>
      <c r="J17" s="134">
        <f t="shared" si="3"/>
        <v>21.45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21.96</v>
      </c>
      <c r="F18" s="134">
        <f t="shared" si="1"/>
        <v>10.067667932001982</v>
      </c>
      <c r="G18" s="132">
        <f t="shared" si="4"/>
        <v>0</v>
      </c>
      <c r="H18" s="132">
        <f t="shared" si="4"/>
        <v>0</v>
      </c>
      <c r="I18" s="134">
        <f t="shared" si="2"/>
        <v>10.067667932001982</v>
      </c>
      <c r="J18" s="134">
        <f t="shared" si="3"/>
        <v>21.96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22.47</v>
      </c>
      <c r="F19" s="134">
        <f t="shared" si="1"/>
        <v>10.301479892171425</v>
      </c>
      <c r="G19" s="132">
        <f t="shared" si="4"/>
        <v>0</v>
      </c>
      <c r="H19" s="132">
        <f t="shared" si="4"/>
        <v>0</v>
      </c>
      <c r="I19" s="134">
        <f t="shared" si="2"/>
        <v>10.301479892171425</v>
      </c>
      <c r="J19" s="134">
        <f t="shared" si="3"/>
        <v>22.47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22.99</v>
      </c>
      <c r="F20" s="134">
        <f t="shared" si="1"/>
        <v>10.539876400579487</v>
      </c>
      <c r="G20" s="132">
        <f t="shared" si="4"/>
        <v>0</v>
      </c>
      <c r="H20" s="132">
        <f t="shared" si="4"/>
        <v>0</v>
      </c>
      <c r="I20" s="134">
        <f t="shared" si="2"/>
        <v>10.539876400579487</v>
      </c>
      <c r="J20" s="134">
        <f t="shared" si="3"/>
        <v>22.99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23.52</v>
      </c>
      <c r="F21" s="134">
        <f t="shared" si="1"/>
        <v>10.782857457226166</v>
      </c>
      <c r="G21" s="132">
        <f t="shared" si="4"/>
        <v>0</v>
      </c>
      <c r="H21" s="132">
        <f t="shared" si="4"/>
        <v>0</v>
      </c>
      <c r="I21" s="134">
        <f t="shared" si="2"/>
        <v>10.782857457226166</v>
      </c>
      <c r="J21" s="134">
        <f t="shared" si="3"/>
        <v>23.52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24.08</v>
      </c>
      <c r="F22" s="134">
        <f t="shared" si="1"/>
        <v>11.039592158588693</v>
      </c>
      <c r="G22" s="132">
        <f t="shared" si="4"/>
        <v>0</v>
      </c>
      <c r="H22" s="132">
        <f t="shared" si="4"/>
        <v>0</v>
      </c>
      <c r="I22" s="134">
        <f t="shared" si="2"/>
        <v>11.039592158588693</v>
      </c>
      <c r="J22" s="134">
        <f t="shared" si="3"/>
        <v>24.08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24.66</v>
      </c>
      <c r="F23" s="134">
        <f t="shared" si="1"/>
        <v>11.305495956428455</v>
      </c>
      <c r="G23" s="132">
        <f t="shared" si="4"/>
        <v>0</v>
      </c>
      <c r="H23" s="132">
        <f t="shared" si="4"/>
        <v>0</v>
      </c>
      <c r="I23" s="134">
        <f t="shared" si="2"/>
        <v>11.305495956428455</v>
      </c>
      <c r="J23" s="134">
        <f t="shared" si="3"/>
        <v>24.66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>
        <f>$C$55</f>
        <v>1192.5044909019937</v>
      </c>
      <c r="D24" s="132">
        <f>C24*$C$62</f>
        <v>92.05729505283152</v>
      </c>
      <c r="E24" s="132">
        <f t="shared" si="4"/>
        <v>25.23</v>
      </c>
      <c r="F24" s="134">
        <f t="shared" si="1"/>
        <v>53.770926194656035</v>
      </c>
      <c r="G24" s="132">
        <f t="shared" si="4"/>
        <v>0</v>
      </c>
      <c r="H24" s="132">
        <f t="shared" si="4"/>
        <v>0</v>
      </c>
      <c r="I24" s="134">
        <f t="shared" si="2"/>
        <v>53.770926194656035</v>
      </c>
      <c r="J24" s="134">
        <f t="shared" si="3"/>
        <v>117.29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41"/>
      <c r="D25" s="132">
        <f t="shared" si="4"/>
        <v>94.17</v>
      </c>
      <c r="E25" s="132">
        <f t="shared" si="4"/>
        <v>25.81</v>
      </c>
      <c r="F25" s="134">
        <f t="shared" si="1"/>
        <v>55.005409766921574</v>
      </c>
      <c r="G25" s="132">
        <f t="shared" si="4"/>
        <v>0</v>
      </c>
      <c r="H25" s="132">
        <f t="shared" si="4"/>
        <v>0</v>
      </c>
      <c r="I25" s="134">
        <f t="shared" si="2"/>
        <v>55.005409766921574</v>
      </c>
      <c r="J25" s="134">
        <f t="shared" si="3"/>
        <v>119.98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4"/>
        <v>96.34</v>
      </c>
      <c r="E26" s="132">
        <f t="shared" si="4"/>
        <v>26.4</v>
      </c>
      <c r="F26" s="134">
        <f t="shared" si="1"/>
        <v>56.270745080779747</v>
      </c>
      <c r="G26" s="132">
        <f t="shared" si="4"/>
        <v>0</v>
      </c>
      <c r="H26" s="132">
        <f t="shared" si="4"/>
        <v>0</v>
      </c>
      <c r="I26" s="134">
        <f t="shared" si="2"/>
        <v>56.270745080779747</v>
      </c>
      <c r="J26" s="134">
        <f t="shared" si="3"/>
        <v>122.74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98.56</v>
      </c>
      <c r="E27" s="132">
        <f t="shared" si="4"/>
        <v>27.01</v>
      </c>
      <c r="F27" s="134">
        <f t="shared" si="1"/>
        <v>57.568172232308235</v>
      </c>
      <c r="G27" s="132">
        <f t="shared" si="4"/>
        <v>0</v>
      </c>
      <c r="H27" s="132">
        <f t="shared" si="4"/>
        <v>0</v>
      </c>
      <c r="I27" s="134">
        <f t="shared" si="2"/>
        <v>57.568172232308235</v>
      </c>
      <c r="J27" s="134">
        <f t="shared" si="3"/>
        <v>125.57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100.83</v>
      </c>
      <c r="E28" s="132">
        <f t="shared" si="4"/>
        <v>27.63</v>
      </c>
      <c r="F28" s="134">
        <f t="shared" si="1"/>
        <v>58.893106673268427</v>
      </c>
      <c r="G28" s="132">
        <f t="shared" si="4"/>
        <v>0</v>
      </c>
      <c r="H28" s="132">
        <f t="shared" si="4"/>
        <v>0</v>
      </c>
      <c r="I28" s="134">
        <f t="shared" si="2"/>
        <v>58.893106673268427</v>
      </c>
      <c r="J28" s="134">
        <f t="shared" si="3"/>
        <v>128.46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103.05</v>
      </c>
      <c r="E29" s="132">
        <f t="shared" si="4"/>
        <v>28.24</v>
      </c>
      <c r="F29" s="134">
        <f t="shared" si="1"/>
        <v>60.190533824796908</v>
      </c>
      <c r="G29" s="132">
        <f t="shared" si="4"/>
        <v>0</v>
      </c>
      <c r="H29" s="132">
        <f t="shared" si="4"/>
        <v>0</v>
      </c>
      <c r="I29" s="134">
        <f t="shared" si="2"/>
        <v>60.190533824796908</v>
      </c>
      <c r="J29" s="134">
        <f t="shared" si="3"/>
        <v>131.29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105.32</v>
      </c>
      <c r="E30" s="132">
        <f t="shared" si="4"/>
        <v>28.86</v>
      </c>
      <c r="F30" s="134">
        <f t="shared" si="1"/>
        <v>61.5154682657571</v>
      </c>
      <c r="G30" s="132">
        <f t="shared" si="4"/>
        <v>0</v>
      </c>
      <c r="H30" s="132">
        <f t="shared" si="4"/>
        <v>0</v>
      </c>
      <c r="I30" s="134">
        <f t="shared" si="2"/>
        <v>61.5154682657571</v>
      </c>
      <c r="J30" s="134">
        <f t="shared" si="3"/>
        <v>134.18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107.64</v>
      </c>
      <c r="E31" s="132">
        <f t="shared" si="4"/>
        <v>29.49</v>
      </c>
      <c r="F31" s="134">
        <f t="shared" si="1"/>
        <v>62.867909996148981</v>
      </c>
      <c r="G31" s="132">
        <f t="shared" si="4"/>
        <v>0</v>
      </c>
      <c r="H31" s="132">
        <f t="shared" si="4"/>
        <v>0</v>
      </c>
      <c r="I31" s="134">
        <f t="shared" si="2"/>
        <v>62.867909996148981</v>
      </c>
      <c r="J31" s="134">
        <f t="shared" si="3"/>
        <v>137.13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110.12</v>
      </c>
      <c r="E32" s="132">
        <f t="shared" si="4"/>
        <v>30.17</v>
      </c>
      <c r="F32" s="134">
        <f t="shared" si="1"/>
        <v>64.316627239551835</v>
      </c>
      <c r="G32" s="132">
        <f t="shared" si="4"/>
        <v>0</v>
      </c>
      <c r="H32" s="132">
        <f t="shared" si="4"/>
        <v>0</v>
      </c>
      <c r="I32" s="134">
        <f t="shared" si="2"/>
        <v>64.316627239551835</v>
      </c>
      <c r="J32" s="134">
        <f t="shared" si="3"/>
        <v>140.29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112.65</v>
      </c>
      <c r="E33" s="132">
        <f t="shared" si="4"/>
        <v>30.86</v>
      </c>
      <c r="F33" s="134">
        <f t="shared" si="1"/>
        <v>65.792851772386356</v>
      </c>
      <c r="G33" s="132">
        <f t="shared" si="4"/>
        <v>0</v>
      </c>
      <c r="H33" s="132">
        <f t="shared" si="4"/>
        <v>0</v>
      </c>
      <c r="I33" s="134">
        <f t="shared" si="2"/>
        <v>65.792851772386356</v>
      </c>
      <c r="J33" s="134">
        <f t="shared" si="3"/>
        <v>143.51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115.24</v>
      </c>
      <c r="E34" s="132">
        <f t="shared" si="4"/>
        <v>31.57</v>
      </c>
      <c r="F34" s="134">
        <f t="shared" si="1"/>
        <v>67.305752691129825</v>
      </c>
      <c r="G34" s="132">
        <f t="shared" si="4"/>
        <v>0</v>
      </c>
      <c r="H34" s="132">
        <f t="shared" si="4"/>
        <v>0</v>
      </c>
      <c r="I34" s="134">
        <f t="shared" si="2"/>
        <v>67.305752691129825</v>
      </c>
      <c r="J34" s="134">
        <f t="shared" si="3"/>
        <v>146.81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117.89</v>
      </c>
      <c r="E35" s="132">
        <f t="shared" si="4"/>
        <v>32.299999999999997</v>
      </c>
      <c r="F35" s="134">
        <f t="shared" si="1"/>
        <v>68.855329995782213</v>
      </c>
      <c r="G35" s="132">
        <f t="shared" si="4"/>
        <v>0</v>
      </c>
      <c r="H35" s="132">
        <f t="shared" si="4"/>
        <v>0</v>
      </c>
      <c r="I35" s="134">
        <f t="shared" si="2"/>
        <v>68.855329995782213</v>
      </c>
      <c r="J35" s="134">
        <f t="shared" si="3"/>
        <v>150.19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120.6</v>
      </c>
      <c r="E36" s="132">
        <f t="shared" si="4"/>
        <v>33.04</v>
      </c>
      <c r="F36" s="134">
        <f t="shared" si="1"/>
        <v>70.436999138104923</v>
      </c>
      <c r="G36" s="132">
        <f t="shared" si="4"/>
        <v>0</v>
      </c>
      <c r="H36" s="132">
        <f t="shared" si="4"/>
        <v>0</v>
      </c>
      <c r="I36" s="134">
        <f t="shared" si="2"/>
        <v>70.436999138104923</v>
      </c>
      <c r="J36" s="134">
        <f t="shared" si="3"/>
        <v>153.63999999999999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EV2020 Wind_2020'!D44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24.9%)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Yakima Solar Resource-2030 - 25%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82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120</v>
      </c>
      <c r="C55" s="185">
        <v>1192.5044909019937</v>
      </c>
      <c r="D55" s="121" t="s">
        <v>75</v>
      </c>
      <c r="H55" s="121" t="s">
        <v>9</v>
      </c>
    </row>
    <row r="56" spans="2:24">
      <c r="B56" s="85" t="s">
        <v>112</v>
      </c>
      <c r="C56" s="154">
        <v>18.74175672264068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0.249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X102"/>
  <sheetViews>
    <sheetView workbookViewId="0">
      <selection activeCell="J23" sqref="J2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173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25%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84</v>
      </c>
      <c r="J5" s="17" t="s">
        <v>55</v>
      </c>
      <c r="K5" s="125" t="s">
        <v>72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Yakima Solar Resource-2032 - 25%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18.74175672264068</v>
      </c>
      <c r="F11" s="133">
        <f t="shared" ref="F11:F36" si="1">(D11+E11)/(8.76*$C$63)</f>
        <v>8.5922487771362537</v>
      </c>
      <c r="G11" s="133">
        <f>$C$58</f>
        <v>0</v>
      </c>
      <c r="H11" s="132">
        <f>$C$59</f>
        <v>0</v>
      </c>
      <c r="I11" s="134">
        <f t="shared" ref="I11:I36" si="2">F11+H11+G11</f>
        <v>8.5922487771362537</v>
      </c>
      <c r="J11" s="134">
        <f t="shared" ref="J11:J36" si="3">ROUND(I11*$C$63*8.76,2)</f>
        <v>18.739999999999998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19.170000000000002</v>
      </c>
      <c r="F12" s="134">
        <f t="shared" si="1"/>
        <v>8.7885789734279598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8.7885789734279598</v>
      </c>
      <c r="J12" s="134">
        <f t="shared" si="3"/>
        <v>19.170000000000002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19.55</v>
      </c>
      <c r="F13" s="134">
        <f t="shared" si="1"/>
        <v>8.9627918064953889</v>
      </c>
      <c r="G13" s="132">
        <f t="shared" si="4"/>
        <v>0</v>
      </c>
      <c r="H13" s="132">
        <f t="shared" si="4"/>
        <v>0</v>
      </c>
      <c r="I13" s="134">
        <f t="shared" si="2"/>
        <v>8.9627918064953889</v>
      </c>
      <c r="J13" s="134">
        <f t="shared" si="3"/>
        <v>19.55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19.98</v>
      </c>
      <c r="F14" s="134">
        <f t="shared" si="1"/>
        <v>9.1599273807559012</v>
      </c>
      <c r="G14" s="132">
        <f t="shared" si="4"/>
        <v>0</v>
      </c>
      <c r="H14" s="132">
        <f t="shared" si="4"/>
        <v>0</v>
      </c>
      <c r="I14" s="134">
        <f t="shared" si="2"/>
        <v>9.1599273807559012</v>
      </c>
      <c r="J14" s="134">
        <f t="shared" si="3"/>
        <v>19.98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20.46</v>
      </c>
      <c r="F15" s="134">
        <f t="shared" si="1"/>
        <v>9.3799856962094967</v>
      </c>
      <c r="G15" s="132">
        <f t="shared" si="4"/>
        <v>0</v>
      </c>
      <c r="H15" s="132">
        <f t="shared" si="4"/>
        <v>0</v>
      </c>
      <c r="I15" s="134">
        <f t="shared" si="2"/>
        <v>9.3799856962094967</v>
      </c>
      <c r="J15" s="134">
        <f t="shared" si="3"/>
        <v>20.46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20.95</v>
      </c>
      <c r="F16" s="134">
        <f t="shared" si="1"/>
        <v>9.6046285599017072</v>
      </c>
      <c r="G16" s="132">
        <f t="shared" si="4"/>
        <v>0</v>
      </c>
      <c r="H16" s="132">
        <f t="shared" si="4"/>
        <v>0</v>
      </c>
      <c r="I16" s="134">
        <f t="shared" si="2"/>
        <v>9.6046285599017072</v>
      </c>
      <c r="J16" s="134">
        <f t="shared" si="3"/>
        <v>20.95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21.45</v>
      </c>
      <c r="F17" s="134">
        <f t="shared" si="1"/>
        <v>9.833855971832536</v>
      </c>
      <c r="G17" s="132">
        <f t="shared" si="4"/>
        <v>0</v>
      </c>
      <c r="H17" s="132">
        <f t="shared" si="4"/>
        <v>0</v>
      </c>
      <c r="I17" s="134">
        <f t="shared" si="2"/>
        <v>9.833855971832536</v>
      </c>
      <c r="J17" s="134">
        <f t="shared" si="3"/>
        <v>21.45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21.96</v>
      </c>
      <c r="F18" s="134">
        <f t="shared" si="1"/>
        <v>10.067667932001982</v>
      </c>
      <c r="G18" s="132">
        <f t="shared" si="4"/>
        <v>0</v>
      </c>
      <c r="H18" s="132">
        <f t="shared" si="4"/>
        <v>0</v>
      </c>
      <c r="I18" s="134">
        <f t="shared" si="2"/>
        <v>10.067667932001982</v>
      </c>
      <c r="J18" s="134">
        <f t="shared" si="3"/>
        <v>21.96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22.47</v>
      </c>
      <c r="F19" s="134">
        <f t="shared" si="1"/>
        <v>10.301479892171425</v>
      </c>
      <c r="G19" s="132">
        <f t="shared" si="4"/>
        <v>0</v>
      </c>
      <c r="H19" s="132">
        <f t="shared" si="4"/>
        <v>0</v>
      </c>
      <c r="I19" s="134">
        <f t="shared" si="2"/>
        <v>10.301479892171425</v>
      </c>
      <c r="J19" s="134">
        <f t="shared" si="3"/>
        <v>22.47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22.99</v>
      </c>
      <c r="F20" s="134">
        <f t="shared" si="1"/>
        <v>10.539876400579487</v>
      </c>
      <c r="G20" s="132">
        <f t="shared" si="4"/>
        <v>0</v>
      </c>
      <c r="H20" s="132">
        <f t="shared" si="4"/>
        <v>0</v>
      </c>
      <c r="I20" s="134">
        <f t="shared" si="2"/>
        <v>10.539876400579487</v>
      </c>
      <c r="J20" s="134">
        <f t="shared" si="3"/>
        <v>22.99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23.52</v>
      </c>
      <c r="F21" s="134">
        <f t="shared" si="1"/>
        <v>10.782857457226166</v>
      </c>
      <c r="G21" s="132">
        <f t="shared" si="4"/>
        <v>0</v>
      </c>
      <c r="H21" s="132">
        <f t="shared" si="4"/>
        <v>0</v>
      </c>
      <c r="I21" s="134">
        <f t="shared" si="2"/>
        <v>10.782857457226166</v>
      </c>
      <c r="J21" s="134">
        <f t="shared" si="3"/>
        <v>23.52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24.08</v>
      </c>
      <c r="F22" s="134">
        <f t="shared" si="1"/>
        <v>11.039592158588693</v>
      </c>
      <c r="G22" s="132">
        <f t="shared" si="4"/>
        <v>0</v>
      </c>
      <c r="H22" s="132">
        <f t="shared" si="4"/>
        <v>0</v>
      </c>
      <c r="I22" s="134">
        <f t="shared" si="2"/>
        <v>11.039592158588693</v>
      </c>
      <c r="J22" s="134">
        <f t="shared" si="3"/>
        <v>24.08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24.66</v>
      </c>
      <c r="F23" s="134">
        <f t="shared" si="1"/>
        <v>11.305495956428455</v>
      </c>
      <c r="G23" s="132">
        <f t="shared" si="4"/>
        <v>0</v>
      </c>
      <c r="H23" s="132">
        <f t="shared" si="4"/>
        <v>0</v>
      </c>
      <c r="I23" s="134">
        <f t="shared" si="2"/>
        <v>11.305495956428455</v>
      </c>
      <c r="J23" s="134">
        <f t="shared" si="3"/>
        <v>24.66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25.23</v>
      </c>
      <c r="F24" s="134">
        <f t="shared" si="1"/>
        <v>11.566815206029599</v>
      </c>
      <c r="G24" s="132">
        <f t="shared" si="4"/>
        <v>0</v>
      </c>
      <c r="H24" s="132">
        <f t="shared" si="4"/>
        <v>0</v>
      </c>
      <c r="I24" s="134">
        <f t="shared" si="2"/>
        <v>11.566815206029599</v>
      </c>
      <c r="J24" s="134">
        <f t="shared" si="3"/>
        <v>25.23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41"/>
      <c r="D25" s="132"/>
      <c r="E25" s="132">
        <f t="shared" si="4"/>
        <v>25.81</v>
      </c>
      <c r="F25" s="134">
        <f t="shared" si="1"/>
        <v>11.832719003869359</v>
      </c>
      <c r="G25" s="132">
        <f t="shared" si="4"/>
        <v>0</v>
      </c>
      <c r="H25" s="132">
        <f t="shared" si="4"/>
        <v>0</v>
      </c>
      <c r="I25" s="134">
        <f t="shared" si="2"/>
        <v>11.832719003869359</v>
      </c>
      <c r="J25" s="134">
        <f t="shared" si="3"/>
        <v>25.81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31">
        <f>$C$55</f>
        <v>1178.9486841766204</v>
      </c>
      <c r="D26" s="132">
        <f>C26*$C$62</f>
        <v>91.010832830745514</v>
      </c>
      <c r="E26" s="132">
        <f t="shared" si="4"/>
        <v>26.4</v>
      </c>
      <c r="F26" s="134">
        <f t="shared" si="1"/>
        <v>53.827562684869854</v>
      </c>
      <c r="G26" s="132">
        <f t="shared" si="4"/>
        <v>0</v>
      </c>
      <c r="H26" s="132">
        <f t="shared" si="4"/>
        <v>0</v>
      </c>
      <c r="I26" s="134">
        <f t="shared" si="2"/>
        <v>53.827562684869854</v>
      </c>
      <c r="J26" s="134">
        <f t="shared" si="3"/>
        <v>117.41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93.1</v>
      </c>
      <c r="E27" s="132">
        <f t="shared" si="4"/>
        <v>27.01</v>
      </c>
      <c r="F27" s="134">
        <f t="shared" si="1"/>
        <v>55.065008894023585</v>
      </c>
      <c r="G27" s="132">
        <f t="shared" si="4"/>
        <v>0</v>
      </c>
      <c r="H27" s="132">
        <f t="shared" si="4"/>
        <v>0</v>
      </c>
      <c r="I27" s="134">
        <f t="shared" si="2"/>
        <v>55.065008894023585</v>
      </c>
      <c r="J27" s="134">
        <f t="shared" si="3"/>
        <v>120.11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95.24</v>
      </c>
      <c r="E28" s="132">
        <f t="shared" si="4"/>
        <v>27.63</v>
      </c>
      <c r="F28" s="134">
        <f t="shared" si="1"/>
        <v>56.330344207881758</v>
      </c>
      <c r="G28" s="132">
        <f t="shared" si="4"/>
        <v>0</v>
      </c>
      <c r="H28" s="132">
        <f t="shared" si="4"/>
        <v>0</v>
      </c>
      <c r="I28" s="134">
        <f t="shared" si="2"/>
        <v>56.330344207881758</v>
      </c>
      <c r="J28" s="134">
        <f t="shared" si="3"/>
        <v>122.87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97.34</v>
      </c>
      <c r="E29" s="132">
        <f t="shared" si="4"/>
        <v>28.24</v>
      </c>
      <c r="F29" s="134">
        <f t="shared" si="1"/>
        <v>57.572756780546847</v>
      </c>
      <c r="G29" s="132">
        <f t="shared" si="4"/>
        <v>0</v>
      </c>
      <c r="H29" s="132">
        <f t="shared" si="4"/>
        <v>0</v>
      </c>
      <c r="I29" s="134">
        <f t="shared" si="2"/>
        <v>57.572756780546847</v>
      </c>
      <c r="J29" s="134">
        <f t="shared" si="3"/>
        <v>125.58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99.48</v>
      </c>
      <c r="E30" s="132">
        <f t="shared" si="4"/>
        <v>28.86</v>
      </c>
      <c r="F30" s="134">
        <f t="shared" si="1"/>
        <v>58.83809209440502</v>
      </c>
      <c r="G30" s="132">
        <f t="shared" si="4"/>
        <v>0</v>
      </c>
      <c r="H30" s="132">
        <f t="shared" si="4"/>
        <v>0</v>
      </c>
      <c r="I30" s="134">
        <f t="shared" si="2"/>
        <v>58.83809209440502</v>
      </c>
      <c r="J30" s="134">
        <f t="shared" si="3"/>
        <v>128.34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101.67</v>
      </c>
      <c r="E31" s="132">
        <f t="shared" si="4"/>
        <v>29.49</v>
      </c>
      <c r="F31" s="134">
        <f t="shared" si="1"/>
        <v>60.13093469769489</v>
      </c>
      <c r="G31" s="132">
        <f t="shared" si="4"/>
        <v>0</v>
      </c>
      <c r="H31" s="132">
        <f t="shared" si="4"/>
        <v>0</v>
      </c>
      <c r="I31" s="134">
        <f t="shared" si="2"/>
        <v>60.13093469769489</v>
      </c>
      <c r="J31" s="134">
        <f t="shared" si="3"/>
        <v>131.16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104.01</v>
      </c>
      <c r="E32" s="132">
        <f t="shared" si="4"/>
        <v>30.17</v>
      </c>
      <c r="F32" s="134">
        <f t="shared" si="1"/>
        <v>61.5154682657571</v>
      </c>
      <c r="G32" s="132">
        <f t="shared" si="4"/>
        <v>0</v>
      </c>
      <c r="H32" s="132">
        <f t="shared" si="4"/>
        <v>0</v>
      </c>
      <c r="I32" s="134">
        <f t="shared" si="2"/>
        <v>61.5154682657571</v>
      </c>
      <c r="J32" s="134">
        <f t="shared" si="3"/>
        <v>134.18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106.4</v>
      </c>
      <c r="E33" s="132">
        <f t="shared" si="4"/>
        <v>30.86</v>
      </c>
      <c r="F33" s="134">
        <f t="shared" si="1"/>
        <v>62.927509123250992</v>
      </c>
      <c r="G33" s="132">
        <f t="shared" si="4"/>
        <v>0</v>
      </c>
      <c r="H33" s="132">
        <f t="shared" si="4"/>
        <v>0</v>
      </c>
      <c r="I33" s="134">
        <f t="shared" si="2"/>
        <v>62.927509123250992</v>
      </c>
      <c r="J33" s="134">
        <f t="shared" si="3"/>
        <v>137.26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108.85</v>
      </c>
      <c r="E34" s="132">
        <f t="shared" si="4"/>
        <v>31.57</v>
      </c>
      <c r="F34" s="134">
        <f t="shared" si="1"/>
        <v>64.376226366653825</v>
      </c>
      <c r="G34" s="132">
        <f t="shared" si="4"/>
        <v>0</v>
      </c>
      <c r="H34" s="132">
        <f t="shared" si="4"/>
        <v>0</v>
      </c>
      <c r="I34" s="134">
        <f t="shared" si="2"/>
        <v>64.376226366653825</v>
      </c>
      <c r="J34" s="134">
        <f t="shared" si="3"/>
        <v>140.41999999999999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111.35</v>
      </c>
      <c r="E35" s="132">
        <f t="shared" si="4"/>
        <v>32.299999999999997</v>
      </c>
      <c r="F35" s="134">
        <f t="shared" si="1"/>
        <v>65.857035447726972</v>
      </c>
      <c r="G35" s="132">
        <f t="shared" si="4"/>
        <v>0</v>
      </c>
      <c r="H35" s="132">
        <f t="shared" si="4"/>
        <v>0</v>
      </c>
      <c r="I35" s="134">
        <f t="shared" si="2"/>
        <v>65.857035447726972</v>
      </c>
      <c r="J35" s="134">
        <f t="shared" si="3"/>
        <v>143.65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113.91</v>
      </c>
      <c r="E36" s="132">
        <f t="shared" si="4"/>
        <v>33.04</v>
      </c>
      <c r="F36" s="134">
        <f t="shared" si="1"/>
        <v>67.369936366470441</v>
      </c>
      <c r="G36" s="132">
        <f t="shared" si="4"/>
        <v>0</v>
      </c>
      <c r="H36" s="132">
        <f t="shared" si="4"/>
        <v>0</v>
      </c>
      <c r="I36" s="134">
        <f t="shared" si="2"/>
        <v>67.369936366470441</v>
      </c>
      <c r="J36" s="134">
        <f t="shared" si="3"/>
        <v>146.94999999999999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YK Solar 2030'!D44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24.9%)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Yakima Solar Resource-2032 - 25%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82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131</v>
      </c>
      <c r="C55" s="185">
        <v>1178.9486841766204</v>
      </c>
      <c r="D55" s="121" t="s">
        <v>75</v>
      </c>
      <c r="H55" s="121" t="s">
        <v>9</v>
      </c>
    </row>
    <row r="56" spans="2:24">
      <c r="B56" s="85" t="s">
        <v>112</v>
      </c>
      <c r="C56" s="154">
        <v>18.74175672264068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0.249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174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25%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84</v>
      </c>
      <c r="J5" s="17" t="s">
        <v>55</v>
      </c>
      <c r="K5" s="125" t="s">
        <v>72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Yakima Solar Resource-2033 - 25%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18.74175672264068</v>
      </c>
      <c r="F11" s="133">
        <f t="shared" ref="F11:F36" si="1">(D11+E11)/(8.76*$C$63)</f>
        <v>8.5922487771362537</v>
      </c>
      <c r="G11" s="133">
        <f>$C$58</f>
        <v>0</v>
      </c>
      <c r="H11" s="132">
        <f>$C$59</f>
        <v>0</v>
      </c>
      <c r="I11" s="134">
        <f t="shared" ref="I11:I36" si="2">F11+H11+G11</f>
        <v>8.5922487771362537</v>
      </c>
      <c r="J11" s="134">
        <f t="shared" ref="J11:J36" si="3">ROUND(I11*$C$63*8.76,2)</f>
        <v>18.739999999999998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19.170000000000002</v>
      </c>
      <c r="F12" s="134">
        <f t="shared" si="1"/>
        <v>8.7885789734279598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8.7885789734279598</v>
      </c>
      <c r="J12" s="134">
        <f t="shared" si="3"/>
        <v>19.170000000000002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19.55</v>
      </c>
      <c r="F13" s="134">
        <f t="shared" si="1"/>
        <v>8.9627918064953889</v>
      </c>
      <c r="G13" s="132">
        <f t="shared" si="4"/>
        <v>0</v>
      </c>
      <c r="H13" s="132">
        <f t="shared" si="4"/>
        <v>0</v>
      </c>
      <c r="I13" s="134">
        <f t="shared" si="2"/>
        <v>8.9627918064953889</v>
      </c>
      <c r="J13" s="134">
        <f t="shared" si="3"/>
        <v>19.55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19.98</v>
      </c>
      <c r="F14" s="134">
        <f t="shared" si="1"/>
        <v>9.1599273807559012</v>
      </c>
      <c r="G14" s="132">
        <f t="shared" si="4"/>
        <v>0</v>
      </c>
      <c r="H14" s="132">
        <f t="shared" si="4"/>
        <v>0</v>
      </c>
      <c r="I14" s="134">
        <f t="shared" si="2"/>
        <v>9.1599273807559012</v>
      </c>
      <c r="J14" s="134">
        <f t="shared" si="3"/>
        <v>19.98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20.46</v>
      </c>
      <c r="F15" s="134">
        <f t="shared" si="1"/>
        <v>9.3799856962094967</v>
      </c>
      <c r="G15" s="132">
        <f t="shared" si="4"/>
        <v>0</v>
      </c>
      <c r="H15" s="132">
        <f t="shared" si="4"/>
        <v>0</v>
      </c>
      <c r="I15" s="134">
        <f t="shared" si="2"/>
        <v>9.3799856962094967</v>
      </c>
      <c r="J15" s="134">
        <f t="shared" si="3"/>
        <v>20.46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20.95</v>
      </c>
      <c r="F16" s="134">
        <f t="shared" si="1"/>
        <v>9.6046285599017072</v>
      </c>
      <c r="G16" s="132">
        <f t="shared" si="4"/>
        <v>0</v>
      </c>
      <c r="H16" s="132">
        <f t="shared" si="4"/>
        <v>0</v>
      </c>
      <c r="I16" s="134">
        <f t="shared" si="2"/>
        <v>9.6046285599017072</v>
      </c>
      <c r="J16" s="134">
        <f t="shared" si="3"/>
        <v>20.95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21.45</v>
      </c>
      <c r="F17" s="134">
        <f t="shared" si="1"/>
        <v>9.833855971832536</v>
      </c>
      <c r="G17" s="132">
        <f t="shared" si="4"/>
        <v>0</v>
      </c>
      <c r="H17" s="132">
        <f t="shared" si="4"/>
        <v>0</v>
      </c>
      <c r="I17" s="134">
        <f t="shared" si="2"/>
        <v>9.833855971832536</v>
      </c>
      <c r="J17" s="134">
        <f t="shared" si="3"/>
        <v>21.45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21.96</v>
      </c>
      <c r="F18" s="134">
        <f t="shared" si="1"/>
        <v>10.067667932001982</v>
      </c>
      <c r="G18" s="132">
        <f t="shared" si="4"/>
        <v>0</v>
      </c>
      <c r="H18" s="132">
        <f t="shared" si="4"/>
        <v>0</v>
      </c>
      <c r="I18" s="134">
        <f t="shared" si="2"/>
        <v>10.067667932001982</v>
      </c>
      <c r="J18" s="134">
        <f t="shared" si="3"/>
        <v>21.96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22.47</v>
      </c>
      <c r="F19" s="134">
        <f t="shared" si="1"/>
        <v>10.301479892171425</v>
      </c>
      <c r="G19" s="132">
        <f t="shared" si="4"/>
        <v>0</v>
      </c>
      <c r="H19" s="132">
        <f t="shared" si="4"/>
        <v>0</v>
      </c>
      <c r="I19" s="134">
        <f t="shared" si="2"/>
        <v>10.301479892171425</v>
      </c>
      <c r="J19" s="134">
        <f t="shared" si="3"/>
        <v>22.47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22.99</v>
      </c>
      <c r="F20" s="134">
        <f t="shared" si="1"/>
        <v>10.539876400579487</v>
      </c>
      <c r="G20" s="132">
        <f t="shared" si="4"/>
        <v>0</v>
      </c>
      <c r="H20" s="132">
        <f t="shared" si="4"/>
        <v>0</v>
      </c>
      <c r="I20" s="134">
        <f t="shared" si="2"/>
        <v>10.539876400579487</v>
      </c>
      <c r="J20" s="134">
        <f t="shared" si="3"/>
        <v>22.99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23.52</v>
      </c>
      <c r="F21" s="134">
        <f t="shared" si="1"/>
        <v>10.782857457226166</v>
      </c>
      <c r="G21" s="132">
        <f t="shared" si="4"/>
        <v>0</v>
      </c>
      <c r="H21" s="132">
        <f t="shared" si="4"/>
        <v>0</v>
      </c>
      <c r="I21" s="134">
        <f t="shared" si="2"/>
        <v>10.782857457226166</v>
      </c>
      <c r="J21" s="134">
        <f t="shared" si="3"/>
        <v>23.52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24.08</v>
      </c>
      <c r="F22" s="134">
        <f t="shared" si="1"/>
        <v>11.039592158588693</v>
      </c>
      <c r="G22" s="132">
        <f t="shared" si="4"/>
        <v>0</v>
      </c>
      <c r="H22" s="132">
        <f t="shared" si="4"/>
        <v>0</v>
      </c>
      <c r="I22" s="134">
        <f t="shared" si="2"/>
        <v>11.039592158588693</v>
      </c>
      <c r="J22" s="134">
        <f t="shared" si="3"/>
        <v>24.08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24.66</v>
      </c>
      <c r="F23" s="134">
        <f t="shared" si="1"/>
        <v>11.305495956428455</v>
      </c>
      <c r="G23" s="132">
        <f t="shared" si="4"/>
        <v>0</v>
      </c>
      <c r="H23" s="132">
        <f t="shared" si="4"/>
        <v>0</v>
      </c>
      <c r="I23" s="134">
        <f t="shared" si="2"/>
        <v>11.305495956428455</v>
      </c>
      <c r="J23" s="134">
        <f t="shared" si="3"/>
        <v>24.66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25.23</v>
      </c>
      <c r="F24" s="134">
        <f t="shared" si="1"/>
        <v>11.566815206029599</v>
      </c>
      <c r="G24" s="132">
        <f t="shared" si="4"/>
        <v>0</v>
      </c>
      <c r="H24" s="132">
        <f t="shared" si="4"/>
        <v>0</v>
      </c>
      <c r="I24" s="134">
        <f t="shared" si="2"/>
        <v>11.566815206029599</v>
      </c>
      <c r="J24" s="134">
        <f t="shared" si="3"/>
        <v>25.23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41"/>
      <c r="D25" s="132"/>
      <c r="E25" s="132">
        <f t="shared" si="4"/>
        <v>25.81</v>
      </c>
      <c r="F25" s="134">
        <f t="shared" si="1"/>
        <v>11.832719003869359</v>
      </c>
      <c r="G25" s="132">
        <f t="shared" si="4"/>
        <v>0</v>
      </c>
      <c r="H25" s="132">
        <f t="shared" si="4"/>
        <v>0</v>
      </c>
      <c r="I25" s="134">
        <f t="shared" si="2"/>
        <v>11.832719003869359</v>
      </c>
      <c r="J25" s="134">
        <f t="shared" si="3"/>
        <v>25.81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31"/>
      <c r="D26" s="132"/>
      <c r="E26" s="132">
        <f t="shared" si="4"/>
        <v>26.4</v>
      </c>
      <c r="F26" s="134">
        <f t="shared" si="1"/>
        <v>12.103207349947736</v>
      </c>
      <c r="G26" s="132">
        <f t="shared" si="4"/>
        <v>0</v>
      </c>
      <c r="H26" s="132">
        <f t="shared" si="4"/>
        <v>0</v>
      </c>
      <c r="I26" s="134">
        <f t="shared" si="2"/>
        <v>12.103207349947736</v>
      </c>
      <c r="J26" s="134">
        <f t="shared" si="3"/>
        <v>26.4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31">
        <f>$C$55</f>
        <v>1172.2286766768136</v>
      </c>
      <c r="D27" s="132">
        <f>C27*$C$62</f>
        <v>90.49207108361027</v>
      </c>
      <c r="E27" s="132">
        <f t="shared" si="4"/>
        <v>27.01</v>
      </c>
      <c r="F27" s="134">
        <f t="shared" si="1"/>
        <v>53.869391302016417</v>
      </c>
      <c r="G27" s="132">
        <f t="shared" si="4"/>
        <v>0</v>
      </c>
      <c r="H27" s="132">
        <f t="shared" si="4"/>
        <v>0</v>
      </c>
      <c r="I27" s="134">
        <f t="shared" si="2"/>
        <v>53.869391302016417</v>
      </c>
      <c r="J27" s="134">
        <f t="shared" si="3"/>
        <v>117.5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92.57</v>
      </c>
      <c r="E28" s="132">
        <f t="shared" si="4"/>
        <v>27.63</v>
      </c>
      <c r="F28" s="134">
        <f t="shared" si="1"/>
        <v>55.106269828171129</v>
      </c>
      <c r="G28" s="132">
        <f t="shared" si="4"/>
        <v>0</v>
      </c>
      <c r="H28" s="132">
        <f t="shared" si="4"/>
        <v>0</v>
      </c>
      <c r="I28" s="134">
        <f t="shared" si="2"/>
        <v>55.106269828171129</v>
      </c>
      <c r="J28" s="134">
        <f t="shared" si="3"/>
        <v>120.2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94.61</v>
      </c>
      <c r="E29" s="132">
        <f t="shared" si="4"/>
        <v>28.24</v>
      </c>
      <c r="F29" s="134">
        <f t="shared" si="1"/>
        <v>56.321175111404521</v>
      </c>
      <c r="G29" s="132">
        <f t="shared" si="4"/>
        <v>0</v>
      </c>
      <c r="H29" s="132">
        <f t="shared" si="4"/>
        <v>0</v>
      </c>
      <c r="I29" s="134">
        <f t="shared" si="2"/>
        <v>56.321175111404521</v>
      </c>
      <c r="J29" s="134">
        <f t="shared" si="3"/>
        <v>122.85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96.69</v>
      </c>
      <c r="E30" s="132">
        <f t="shared" si="4"/>
        <v>28.86</v>
      </c>
      <c r="F30" s="134">
        <f t="shared" si="1"/>
        <v>57.559003135830999</v>
      </c>
      <c r="G30" s="132">
        <f t="shared" si="4"/>
        <v>0</v>
      </c>
      <c r="H30" s="132">
        <f t="shared" si="4"/>
        <v>0</v>
      </c>
      <c r="I30" s="134">
        <f t="shared" si="2"/>
        <v>57.559003135830999</v>
      </c>
      <c r="J30" s="134">
        <f t="shared" si="3"/>
        <v>125.55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98.82</v>
      </c>
      <c r="E31" s="132">
        <f t="shared" si="4"/>
        <v>29.49</v>
      </c>
      <c r="F31" s="134">
        <f t="shared" si="1"/>
        <v>58.824338449689172</v>
      </c>
      <c r="G31" s="132">
        <f t="shared" si="4"/>
        <v>0</v>
      </c>
      <c r="H31" s="132">
        <f t="shared" si="4"/>
        <v>0</v>
      </c>
      <c r="I31" s="134">
        <f t="shared" si="2"/>
        <v>58.824338449689172</v>
      </c>
      <c r="J31" s="134">
        <f t="shared" si="3"/>
        <v>128.31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101.09</v>
      </c>
      <c r="E32" s="132">
        <f t="shared" si="4"/>
        <v>30.17</v>
      </c>
      <c r="F32" s="134">
        <f t="shared" si="1"/>
        <v>60.176780180081053</v>
      </c>
      <c r="G32" s="132">
        <f t="shared" si="4"/>
        <v>0</v>
      </c>
      <c r="H32" s="132">
        <f t="shared" si="4"/>
        <v>0</v>
      </c>
      <c r="I32" s="134">
        <f t="shared" si="2"/>
        <v>60.176780180081053</v>
      </c>
      <c r="J32" s="134">
        <f t="shared" si="3"/>
        <v>131.26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103.42</v>
      </c>
      <c r="E33" s="132">
        <f t="shared" si="4"/>
        <v>30.86</v>
      </c>
      <c r="F33" s="134">
        <f t="shared" si="1"/>
        <v>61.561313748143263</v>
      </c>
      <c r="G33" s="132">
        <f t="shared" si="4"/>
        <v>0</v>
      </c>
      <c r="H33" s="132">
        <f t="shared" si="4"/>
        <v>0</v>
      </c>
      <c r="I33" s="134">
        <f t="shared" si="2"/>
        <v>61.561313748143263</v>
      </c>
      <c r="J33" s="134">
        <f t="shared" si="3"/>
        <v>134.28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105.8</v>
      </c>
      <c r="E34" s="132">
        <f t="shared" si="4"/>
        <v>31.57</v>
      </c>
      <c r="F34" s="134">
        <f t="shared" si="1"/>
        <v>62.977939153875781</v>
      </c>
      <c r="G34" s="132">
        <f t="shared" si="4"/>
        <v>0</v>
      </c>
      <c r="H34" s="132">
        <f t="shared" si="4"/>
        <v>0</v>
      </c>
      <c r="I34" s="134">
        <f t="shared" si="2"/>
        <v>62.977939153875781</v>
      </c>
      <c r="J34" s="134">
        <f t="shared" si="3"/>
        <v>137.37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108.23</v>
      </c>
      <c r="E35" s="132">
        <f t="shared" si="4"/>
        <v>32.299999999999997</v>
      </c>
      <c r="F35" s="134">
        <f t="shared" si="1"/>
        <v>64.42665639727862</v>
      </c>
      <c r="G35" s="132">
        <f t="shared" si="4"/>
        <v>0</v>
      </c>
      <c r="H35" s="132">
        <f t="shared" si="4"/>
        <v>0</v>
      </c>
      <c r="I35" s="134">
        <f t="shared" si="2"/>
        <v>64.42665639727862</v>
      </c>
      <c r="J35" s="134">
        <f t="shared" si="3"/>
        <v>140.53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110.72</v>
      </c>
      <c r="E36" s="132">
        <f t="shared" si="4"/>
        <v>33.04</v>
      </c>
      <c r="F36" s="134">
        <f t="shared" si="1"/>
        <v>65.907465478351767</v>
      </c>
      <c r="G36" s="132">
        <f t="shared" si="4"/>
        <v>0</v>
      </c>
      <c r="H36" s="132">
        <f t="shared" si="4"/>
        <v>0</v>
      </c>
      <c r="I36" s="134">
        <f t="shared" si="2"/>
        <v>65.907465478351767</v>
      </c>
      <c r="J36" s="134">
        <f t="shared" si="3"/>
        <v>143.76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YK Solar 2032'!D44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24.9%)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Yakima Solar Resource-2033 - 25%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82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125</v>
      </c>
      <c r="C55" s="185">
        <v>1172.2286766768136</v>
      </c>
      <c r="D55" s="121" t="s">
        <v>75</v>
      </c>
      <c r="H55" s="121" t="s">
        <v>9</v>
      </c>
    </row>
    <row r="56" spans="2:24">
      <c r="B56" s="85" t="s">
        <v>112</v>
      </c>
      <c r="C56" s="154">
        <v>18.74175672264068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0.249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X102"/>
  <sheetViews>
    <sheetView topLeftCell="A2" workbookViewId="0">
      <selection activeCell="B2" sqref="B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133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  <c r="P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7" t="s">
        <v>55</v>
      </c>
      <c r="J5" s="17" t="s">
        <v>55</v>
      </c>
      <c r="K5" s="125" t="s">
        <v>72</v>
      </c>
      <c r="P5" s="179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Utah Solar Resource-2033 - 31%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>
        <f>ROUND(D10*(1+$D66),2)</f>
        <v>0</v>
      </c>
      <c r="E11" s="132">
        <f>$C$56</f>
        <v>19.691768539314772</v>
      </c>
      <c r="F11" s="133">
        <f t="shared" ref="F11:F33" si="1">(D11+E11)/(8.76*$C$63)</f>
        <v>7.2280346721118987</v>
      </c>
      <c r="G11" s="133">
        <f>$C$58</f>
        <v>0</v>
      </c>
      <c r="H11" s="142">
        <f>$C$59</f>
        <v>0</v>
      </c>
      <c r="I11" s="134">
        <f t="shared" ref="I11:I36" si="2">F11+H11+G11</f>
        <v>7.2280346721118987</v>
      </c>
      <c r="J11" s="134">
        <f t="shared" ref="J11:J36" si="3">ROUND(I11*$C$63*8.76,2)</f>
        <v>19.690000000000001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>
        <f t="shared" ref="D12:D19" si="4">ROUND(D11*(1+$D67),2)</f>
        <v>0</v>
      </c>
      <c r="E12" s="132">
        <f>ROUND(E11*(1+(IFERROR(INDEX($D$66:$D$74,MATCH($B12,$C$66:$C$74,0),1),0)+IFERROR(INDEX($G$66:$G$74,MATCH($B12,$F$66:$F$74,0),1),0)+IFERROR(INDEX($J$66:$J$74,MATCH($B12,$I$66:$I$74,0),1),0))),2)</f>
        <v>20.14</v>
      </c>
      <c r="F12" s="134">
        <f t="shared" si="1"/>
        <v>7.3925619228002182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7.3925619228002182</v>
      </c>
      <c r="J12" s="134">
        <f t="shared" si="3"/>
        <v>20.14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>
        <f t="shared" si="4"/>
        <v>0</v>
      </c>
      <c r="E13" s="132">
        <f t="shared" ref="D13:H36" si="5">ROUND(E12*(1+(IFERROR(INDEX($D$66:$D$74,MATCH($B13,$C$66:$C$74,0),1),0)+IFERROR(INDEX($G$66:$G$74,MATCH($B13,$F$66:$F$74,0),1),0)+IFERROR(INDEX($J$66:$J$74,MATCH($B13,$I$66:$I$74,0),1),0))),2)</f>
        <v>20.54</v>
      </c>
      <c r="F13" s="134">
        <f t="shared" si="1"/>
        <v>7.539385396937262</v>
      </c>
      <c r="G13" s="132">
        <f t="shared" si="5"/>
        <v>0</v>
      </c>
      <c r="H13" s="132">
        <f t="shared" si="5"/>
        <v>0</v>
      </c>
      <c r="I13" s="134">
        <f t="shared" si="2"/>
        <v>7.539385396937262</v>
      </c>
      <c r="J13" s="134">
        <f t="shared" si="3"/>
        <v>20.54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>
        <f t="shared" si="4"/>
        <v>0</v>
      </c>
      <c r="E14" s="132">
        <f t="shared" si="5"/>
        <v>20.99</v>
      </c>
      <c r="F14" s="134">
        <f t="shared" si="1"/>
        <v>7.704561805341438</v>
      </c>
      <c r="G14" s="132">
        <f t="shared" si="5"/>
        <v>0</v>
      </c>
      <c r="H14" s="132">
        <f t="shared" si="5"/>
        <v>0</v>
      </c>
      <c r="I14" s="134">
        <f t="shared" si="2"/>
        <v>7.704561805341438</v>
      </c>
      <c r="J14" s="134">
        <f t="shared" si="3"/>
        <v>20.99</v>
      </c>
      <c r="K14" s="132">
        <f t="shared" si="6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>
        <f t="shared" si="4"/>
        <v>0</v>
      </c>
      <c r="E15" s="132">
        <f t="shared" si="5"/>
        <v>21.49</v>
      </c>
      <c r="F15" s="134">
        <f t="shared" si="1"/>
        <v>7.8880911480127436</v>
      </c>
      <c r="G15" s="132">
        <f t="shared" si="5"/>
        <v>0</v>
      </c>
      <c r="H15" s="132">
        <f t="shared" si="5"/>
        <v>0</v>
      </c>
      <c r="I15" s="134">
        <f t="shared" si="2"/>
        <v>7.8880911480127436</v>
      </c>
      <c r="J15" s="134">
        <f t="shared" si="3"/>
        <v>21.49</v>
      </c>
      <c r="K15" s="132">
        <f t="shared" si="6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0</v>
      </c>
      <c r="E16" s="132">
        <f t="shared" si="5"/>
        <v>22.01</v>
      </c>
      <c r="F16" s="134">
        <f t="shared" si="1"/>
        <v>8.0789616643909046</v>
      </c>
      <c r="G16" s="132">
        <f t="shared" si="5"/>
        <v>0</v>
      </c>
      <c r="H16" s="132">
        <f t="shared" si="5"/>
        <v>0</v>
      </c>
      <c r="I16" s="134">
        <f t="shared" si="2"/>
        <v>8.0789616643909046</v>
      </c>
      <c r="J16" s="134">
        <f t="shared" si="3"/>
        <v>22.01</v>
      </c>
      <c r="K16" s="132">
        <f t="shared" si="6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>
        <f t="shared" si="4"/>
        <v>0</v>
      </c>
      <c r="E17" s="132">
        <f t="shared" si="5"/>
        <v>22.54</v>
      </c>
      <c r="F17" s="134">
        <f t="shared" si="1"/>
        <v>8.273502767622487</v>
      </c>
      <c r="G17" s="132">
        <f t="shared" si="5"/>
        <v>0</v>
      </c>
      <c r="H17" s="132">
        <f t="shared" si="5"/>
        <v>0</v>
      </c>
      <c r="I17" s="134">
        <f t="shared" si="2"/>
        <v>8.273502767622487</v>
      </c>
      <c r="J17" s="134">
        <f t="shared" si="3"/>
        <v>22.54</v>
      </c>
      <c r="K17" s="132">
        <f t="shared" si="6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>
        <f t="shared" si="4"/>
        <v>0</v>
      </c>
      <c r="E18" s="132">
        <f t="shared" si="5"/>
        <v>23.08</v>
      </c>
      <c r="F18" s="134">
        <f t="shared" si="1"/>
        <v>8.4717144577074972</v>
      </c>
      <c r="G18" s="132">
        <f t="shared" si="5"/>
        <v>0</v>
      </c>
      <c r="H18" s="132">
        <f t="shared" si="5"/>
        <v>0</v>
      </c>
      <c r="I18" s="134">
        <f t="shared" si="2"/>
        <v>8.4717144577074972</v>
      </c>
      <c r="J18" s="134">
        <f t="shared" si="3"/>
        <v>23.08</v>
      </c>
      <c r="K18" s="132">
        <f t="shared" si="6"/>
        <v>0.73</v>
      </c>
      <c r="L18" s="123"/>
      <c r="P18" s="169"/>
    </row>
    <row r="19" spans="2:17">
      <c r="B19" s="140">
        <f t="shared" si="0"/>
        <v>2025</v>
      </c>
      <c r="C19" s="141"/>
      <c r="D19" s="132">
        <f t="shared" si="4"/>
        <v>0</v>
      </c>
      <c r="E19" s="132">
        <f t="shared" si="5"/>
        <v>23.61</v>
      </c>
      <c r="F19" s="134">
        <f t="shared" si="1"/>
        <v>8.6662555609390832</v>
      </c>
      <c r="G19" s="132">
        <f t="shared" si="5"/>
        <v>0</v>
      </c>
      <c r="H19" s="132">
        <f t="shared" si="5"/>
        <v>0</v>
      </c>
      <c r="I19" s="134">
        <f t="shared" si="2"/>
        <v>8.6662555609390832</v>
      </c>
      <c r="J19" s="134">
        <f t="shared" si="3"/>
        <v>23.61</v>
      </c>
      <c r="K19" s="132">
        <f t="shared" si="6"/>
        <v>0.75</v>
      </c>
      <c r="L19" s="123"/>
      <c r="P19" s="169"/>
    </row>
    <row r="20" spans="2:17">
      <c r="B20" s="140">
        <f t="shared" si="0"/>
        <v>2026</v>
      </c>
      <c r="C20" s="141"/>
      <c r="D20" s="132">
        <f>ROUND(D19*(1+$G66),2)</f>
        <v>0</v>
      </c>
      <c r="E20" s="132">
        <f t="shared" si="5"/>
        <v>24.15</v>
      </c>
      <c r="F20" s="134">
        <f t="shared" si="1"/>
        <v>8.8644672510240934</v>
      </c>
      <c r="G20" s="132">
        <f t="shared" si="5"/>
        <v>0</v>
      </c>
      <c r="H20" s="132">
        <f t="shared" si="5"/>
        <v>0</v>
      </c>
      <c r="I20" s="134">
        <f t="shared" si="2"/>
        <v>8.8644672510240934</v>
      </c>
      <c r="J20" s="134">
        <f t="shared" si="3"/>
        <v>24.15</v>
      </c>
      <c r="K20" s="132">
        <f t="shared" si="6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>
        <f t="shared" ref="D21:D26" si="7">ROUND(D20*(1+$G67),2)</f>
        <v>0</v>
      </c>
      <c r="E21" s="132">
        <f t="shared" si="5"/>
        <v>24.71</v>
      </c>
      <c r="F21" s="134">
        <f t="shared" si="1"/>
        <v>9.0700201148159572</v>
      </c>
      <c r="G21" s="132">
        <f t="shared" si="5"/>
        <v>0</v>
      </c>
      <c r="H21" s="132">
        <f t="shared" si="5"/>
        <v>0</v>
      </c>
      <c r="I21" s="134">
        <f t="shared" si="2"/>
        <v>9.0700201148159572</v>
      </c>
      <c r="J21" s="134">
        <f t="shared" si="3"/>
        <v>24.71</v>
      </c>
      <c r="K21" s="132">
        <f t="shared" si="6"/>
        <v>0.79</v>
      </c>
      <c r="L21" s="123"/>
      <c r="P21" s="169"/>
    </row>
    <row r="22" spans="2:17">
      <c r="B22" s="140">
        <f t="shared" si="0"/>
        <v>2028</v>
      </c>
      <c r="C22" s="141"/>
      <c r="D22" s="132">
        <f t="shared" si="7"/>
        <v>0</v>
      </c>
      <c r="E22" s="132">
        <f t="shared" si="5"/>
        <v>25.3</v>
      </c>
      <c r="F22" s="134">
        <f t="shared" si="1"/>
        <v>9.2865847391680987</v>
      </c>
      <c r="G22" s="132">
        <f t="shared" si="5"/>
        <v>0</v>
      </c>
      <c r="H22" s="132">
        <f t="shared" si="5"/>
        <v>0</v>
      </c>
      <c r="I22" s="134">
        <f t="shared" si="2"/>
        <v>9.2865847391680987</v>
      </c>
      <c r="J22" s="134">
        <f t="shared" si="3"/>
        <v>25.3</v>
      </c>
      <c r="K22" s="132">
        <f t="shared" si="6"/>
        <v>0.81</v>
      </c>
      <c r="L22" s="123"/>
      <c r="P22" s="169"/>
    </row>
    <row r="23" spans="2:17">
      <c r="B23" s="140">
        <f t="shared" si="0"/>
        <v>2029</v>
      </c>
      <c r="C23" s="141"/>
      <c r="D23" s="132">
        <f t="shared" si="7"/>
        <v>0</v>
      </c>
      <c r="E23" s="132">
        <f t="shared" si="5"/>
        <v>25.91</v>
      </c>
      <c r="F23" s="134">
        <f t="shared" si="1"/>
        <v>9.510490537227092</v>
      </c>
      <c r="G23" s="132">
        <f t="shared" si="5"/>
        <v>0</v>
      </c>
      <c r="H23" s="132">
        <f t="shared" si="5"/>
        <v>0</v>
      </c>
      <c r="I23" s="134">
        <f t="shared" si="2"/>
        <v>9.510490537227092</v>
      </c>
      <c r="J23" s="134">
        <f t="shared" si="3"/>
        <v>25.91</v>
      </c>
      <c r="K23" s="132">
        <f t="shared" si="6"/>
        <v>0.83</v>
      </c>
      <c r="L23" s="123"/>
      <c r="P23" s="169"/>
    </row>
    <row r="24" spans="2:17">
      <c r="B24" s="140">
        <f t="shared" si="0"/>
        <v>2030</v>
      </c>
      <c r="C24" s="141"/>
      <c r="D24" s="132">
        <f t="shared" si="7"/>
        <v>0</v>
      </c>
      <c r="E24" s="132">
        <f t="shared" si="5"/>
        <v>26.51</v>
      </c>
      <c r="F24" s="134">
        <f t="shared" si="1"/>
        <v>9.7307257484326612</v>
      </c>
      <c r="G24" s="132">
        <f t="shared" si="5"/>
        <v>0</v>
      </c>
      <c r="H24" s="132">
        <f t="shared" si="5"/>
        <v>0</v>
      </c>
      <c r="I24" s="134">
        <f t="shared" si="2"/>
        <v>9.7307257484326612</v>
      </c>
      <c r="J24" s="134">
        <f t="shared" si="3"/>
        <v>26.51</v>
      </c>
      <c r="K24" s="132">
        <f t="shared" si="6"/>
        <v>0.85</v>
      </c>
      <c r="L24" s="123"/>
      <c r="P24" s="169"/>
    </row>
    <row r="25" spans="2:17">
      <c r="B25" s="140">
        <f t="shared" si="0"/>
        <v>2031</v>
      </c>
      <c r="C25" s="141"/>
      <c r="D25" s="132">
        <f t="shared" si="7"/>
        <v>0</v>
      </c>
      <c r="E25" s="132">
        <f t="shared" si="5"/>
        <v>27.12</v>
      </c>
      <c r="F25" s="134">
        <f t="shared" si="1"/>
        <v>9.9546315464916546</v>
      </c>
      <c r="G25" s="132">
        <f t="shared" si="5"/>
        <v>0</v>
      </c>
      <c r="H25" s="132">
        <f t="shared" si="5"/>
        <v>0</v>
      </c>
      <c r="I25" s="134">
        <f t="shared" si="2"/>
        <v>9.9546315464916546</v>
      </c>
      <c r="J25" s="134">
        <f t="shared" si="3"/>
        <v>27.12</v>
      </c>
      <c r="K25" s="132">
        <f t="shared" si="6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7"/>
        <v>0</v>
      </c>
      <c r="E26" s="132">
        <f t="shared" si="5"/>
        <v>27.74</v>
      </c>
      <c r="F26" s="134">
        <f t="shared" si="1"/>
        <v>10.182207931404072</v>
      </c>
      <c r="G26" s="132">
        <f t="shared" si="5"/>
        <v>0</v>
      </c>
      <c r="H26" s="132">
        <f t="shared" si="5"/>
        <v>0</v>
      </c>
      <c r="I26" s="134">
        <f t="shared" si="2"/>
        <v>10.182207931404072</v>
      </c>
      <c r="J26" s="134">
        <f t="shared" si="3"/>
        <v>27.74</v>
      </c>
      <c r="K26" s="132">
        <f t="shared" si="6"/>
        <v>0.89</v>
      </c>
      <c r="L26" s="123"/>
      <c r="P26" s="169"/>
    </row>
    <row r="27" spans="2:17">
      <c r="B27" s="140">
        <f t="shared" si="0"/>
        <v>2033</v>
      </c>
      <c r="C27" s="131">
        <f>$C$55</f>
        <v>1165.8805905559132</v>
      </c>
      <c r="D27" s="132">
        <f>C27*$C$62</f>
        <v>90.002020403289137</v>
      </c>
      <c r="E27" s="132">
        <f t="shared" si="5"/>
        <v>28.38</v>
      </c>
      <c r="F27" s="134">
        <f t="shared" si="1"/>
        <v>43.453148777433647</v>
      </c>
      <c r="G27" s="132">
        <f t="shared" si="5"/>
        <v>0</v>
      </c>
      <c r="H27" s="132">
        <f t="shared" si="5"/>
        <v>0</v>
      </c>
      <c r="I27" s="134">
        <f t="shared" si="2"/>
        <v>43.453148777433647</v>
      </c>
      <c r="J27" s="134">
        <f t="shared" si="3"/>
        <v>118.38</v>
      </c>
      <c r="K27" s="132">
        <f t="shared" si="6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5"/>
        <v>92.07</v>
      </c>
      <c r="E28" s="132">
        <f t="shared" si="5"/>
        <v>29.03</v>
      </c>
      <c r="F28" s="134">
        <f t="shared" si="1"/>
        <v>44.450806794990385</v>
      </c>
      <c r="G28" s="132">
        <f t="shared" si="5"/>
        <v>0</v>
      </c>
      <c r="H28" s="132">
        <f t="shared" si="5"/>
        <v>0</v>
      </c>
      <c r="I28" s="134">
        <f t="shared" si="2"/>
        <v>44.450806794990385</v>
      </c>
      <c r="J28" s="134">
        <f t="shared" si="3"/>
        <v>121.1</v>
      </c>
      <c r="K28" s="132">
        <f t="shared" si="6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5"/>
        <v>94.1</v>
      </c>
      <c r="E29" s="132">
        <f t="shared" si="5"/>
        <v>29.67</v>
      </c>
      <c r="F29" s="134">
        <f t="shared" si="1"/>
        <v>45.430853484855156</v>
      </c>
      <c r="G29" s="132">
        <f t="shared" si="5"/>
        <v>0</v>
      </c>
      <c r="H29" s="132">
        <f t="shared" si="5"/>
        <v>0</v>
      </c>
      <c r="I29" s="134">
        <f t="shared" si="2"/>
        <v>45.430853484855156</v>
      </c>
      <c r="J29" s="134">
        <f t="shared" si="3"/>
        <v>123.77</v>
      </c>
      <c r="K29" s="132">
        <f t="shared" si="6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5"/>
        <v>96.17</v>
      </c>
      <c r="E30" s="132">
        <f t="shared" si="5"/>
        <v>30.32</v>
      </c>
      <c r="F30" s="134">
        <f t="shared" si="1"/>
        <v>46.429253108987069</v>
      </c>
      <c r="G30" s="132">
        <f t="shared" si="5"/>
        <v>0</v>
      </c>
      <c r="H30" s="132">
        <f t="shared" si="5"/>
        <v>0</v>
      </c>
      <c r="I30" s="134">
        <f t="shared" si="2"/>
        <v>46.429253108987069</v>
      </c>
      <c r="J30" s="134">
        <f t="shared" si="3"/>
        <v>126.49</v>
      </c>
      <c r="K30" s="132">
        <f t="shared" si="6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5"/>
        <v>98.29</v>
      </c>
      <c r="E31" s="132">
        <f t="shared" si="5"/>
        <v>30.99</v>
      </c>
      <c r="F31" s="134">
        <f t="shared" si="1"/>
        <v>47.453346841092959</v>
      </c>
      <c r="G31" s="132">
        <f t="shared" si="5"/>
        <v>0</v>
      </c>
      <c r="H31" s="132">
        <f t="shared" si="5"/>
        <v>0</v>
      </c>
      <c r="I31" s="134">
        <f t="shared" si="2"/>
        <v>47.453346841092959</v>
      </c>
      <c r="J31" s="134">
        <f t="shared" si="3"/>
        <v>129.28</v>
      </c>
      <c r="K31" s="132">
        <f t="shared" si="6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5"/>
        <v>100.55</v>
      </c>
      <c r="E32" s="132">
        <f t="shared" si="5"/>
        <v>31.7</v>
      </c>
      <c r="F32" s="134">
        <f t="shared" si="1"/>
        <v>48.543511136560518</v>
      </c>
      <c r="G32" s="132">
        <f t="shared" si="5"/>
        <v>0</v>
      </c>
      <c r="H32" s="132">
        <f t="shared" si="5"/>
        <v>0</v>
      </c>
      <c r="I32" s="134">
        <f t="shared" si="2"/>
        <v>48.543511136560518</v>
      </c>
      <c r="J32" s="134">
        <f t="shared" si="3"/>
        <v>132.25</v>
      </c>
      <c r="K32" s="132">
        <f t="shared" si="6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5"/>
        <v>102.86</v>
      </c>
      <c r="E33" s="132">
        <f t="shared" si="5"/>
        <v>32.43</v>
      </c>
      <c r="F33" s="134">
        <f t="shared" si="1"/>
        <v>49.659369540002054</v>
      </c>
      <c r="G33" s="132">
        <f t="shared" si="5"/>
        <v>0</v>
      </c>
      <c r="H33" s="132">
        <f t="shared" si="5"/>
        <v>0</v>
      </c>
      <c r="I33" s="134">
        <f t="shared" si="2"/>
        <v>49.659369540002054</v>
      </c>
      <c r="J33" s="134">
        <f t="shared" si="3"/>
        <v>135.29</v>
      </c>
      <c r="K33" s="132">
        <f t="shared" si="6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5"/>
        <v>105.23</v>
      </c>
      <c r="E34" s="132">
        <f t="shared" si="5"/>
        <v>33.18</v>
      </c>
      <c r="F34" s="134">
        <f t="shared" ref="F34:F36" si="8">(D34+E34)/(8.76*$C$63)</f>
        <v>50.804592638271011</v>
      </c>
      <c r="G34" s="132">
        <f t="shared" si="5"/>
        <v>0</v>
      </c>
      <c r="H34" s="132">
        <f t="shared" si="5"/>
        <v>0</v>
      </c>
      <c r="I34" s="134">
        <f t="shared" si="2"/>
        <v>50.804592638271011</v>
      </c>
      <c r="J34" s="134">
        <f t="shared" si="3"/>
        <v>138.41</v>
      </c>
      <c r="K34" s="132">
        <f t="shared" si="6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5"/>
        <v>107.65</v>
      </c>
      <c r="E35" s="132">
        <f t="shared" si="5"/>
        <v>33.94</v>
      </c>
      <c r="F35" s="134">
        <f t="shared" si="8"/>
        <v>51.97183925766052</v>
      </c>
      <c r="G35" s="132">
        <f t="shared" si="5"/>
        <v>0</v>
      </c>
      <c r="H35" s="132">
        <f t="shared" si="5"/>
        <v>0</v>
      </c>
      <c r="I35" s="134">
        <f t="shared" si="2"/>
        <v>51.97183925766052</v>
      </c>
      <c r="J35" s="134">
        <f t="shared" si="3"/>
        <v>141.59</v>
      </c>
      <c r="K35" s="132">
        <f t="shared" si="6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5"/>
        <v>110.13</v>
      </c>
      <c r="E36" s="132">
        <f t="shared" si="5"/>
        <v>34.72</v>
      </c>
      <c r="F36" s="134">
        <f t="shared" si="8"/>
        <v>53.168450571877429</v>
      </c>
      <c r="G36" s="132">
        <f t="shared" si="5"/>
        <v>0</v>
      </c>
      <c r="H36" s="132">
        <f t="shared" si="5"/>
        <v>0</v>
      </c>
      <c r="I36" s="134">
        <f t="shared" si="2"/>
        <v>53.168450571877429</v>
      </c>
      <c r="J36" s="134">
        <f t="shared" si="3"/>
        <v>144.85</v>
      </c>
      <c r="K36" s="132">
        <f t="shared" si="6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OR Solar 2033'!D44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31.1%)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Solar Resource-2033 - 31%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125</v>
      </c>
      <c r="C55" s="185">
        <v>1165.8805905559132</v>
      </c>
      <c r="D55" s="121" t="s">
        <v>75</v>
      </c>
      <c r="H55" s="121" t="s">
        <v>9</v>
      </c>
    </row>
    <row r="56" spans="2:24">
      <c r="B56" s="85" t="s">
        <v>112</v>
      </c>
      <c r="C56" s="154">
        <v>19.691768539314772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226"/>
      <c r="O59" s="22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226"/>
      <c r="O60" s="22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L62" s="164"/>
      <c r="M62" s="164"/>
      <c r="N62" s="156"/>
      <c r="O62" s="52"/>
      <c r="P62" s="158"/>
    </row>
    <row r="63" spans="2:24">
      <c r="C63" s="168">
        <v>0.311</v>
      </c>
      <c r="D63" s="121" t="s">
        <v>39</v>
      </c>
      <c r="N63" s="226"/>
      <c r="O63" s="227"/>
      <c r="P63" s="171"/>
    </row>
    <row r="64" spans="2:24" ht="13.5" thickBot="1">
      <c r="D64" s="160"/>
      <c r="N64" s="226"/>
      <c r="O64" s="22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workbookViewId="0">
      <selection activeCell="K12" sqref="K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133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  <c r="P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7" t="s">
        <v>55</v>
      </c>
      <c r="J5" s="17" t="s">
        <v>55</v>
      </c>
      <c r="K5" s="125" t="s">
        <v>72</v>
      </c>
      <c r="P5" s="179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Utah Solar Resource-2033 - 31%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>
        <f>ROUND(D10*(1+$D66),2)</f>
        <v>0</v>
      </c>
      <c r="E11" s="132">
        <f>$C$56</f>
        <v>19.691768539314772</v>
      </c>
      <c r="F11" s="133">
        <f t="shared" ref="F11:F36" si="1">(D11+E11)/(8.76*$C$63)</f>
        <v>7.2280346721118987</v>
      </c>
      <c r="G11" s="133">
        <f>$C$58</f>
        <v>0</v>
      </c>
      <c r="H11" s="142">
        <f>$C$59</f>
        <v>0</v>
      </c>
      <c r="I11" s="134">
        <f t="shared" ref="I11:I36" si="2">F11+H11+G11</f>
        <v>7.2280346721118987</v>
      </c>
      <c r="J11" s="134">
        <f t="shared" ref="J11:J36" si="3">ROUND(I11*$C$63*8.76,2)</f>
        <v>19.690000000000001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>
        <f t="shared" ref="D12:D19" si="4">ROUND(D11*(1+$D67),2)</f>
        <v>0</v>
      </c>
      <c r="E12" s="132">
        <f>ROUND(E11*(1+(IFERROR(INDEX($D$66:$D$74,MATCH($B12,$C$66:$C$74,0),1),0)+IFERROR(INDEX($G$66:$G$74,MATCH($B12,$F$66:$F$74,0),1),0)+IFERROR(INDEX($J$66:$J$74,MATCH($B12,$I$66:$I$74,0),1),0))),2)</f>
        <v>20.14</v>
      </c>
      <c r="F12" s="134">
        <f t="shared" si="1"/>
        <v>7.3925619228002182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7.3925619228002182</v>
      </c>
      <c r="J12" s="134">
        <f t="shared" si="3"/>
        <v>20.14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>
        <f t="shared" si="4"/>
        <v>0</v>
      </c>
      <c r="E13" s="132">
        <f t="shared" ref="D13:H36" si="5">ROUND(E12*(1+(IFERROR(INDEX($D$66:$D$74,MATCH($B13,$C$66:$C$74,0),1),0)+IFERROR(INDEX($G$66:$G$74,MATCH($B13,$F$66:$F$74,0),1),0)+IFERROR(INDEX($J$66:$J$74,MATCH($B13,$I$66:$I$74,0),1),0))),2)</f>
        <v>20.54</v>
      </c>
      <c r="F13" s="134">
        <f t="shared" si="1"/>
        <v>7.539385396937262</v>
      </c>
      <c r="G13" s="132">
        <f t="shared" si="5"/>
        <v>0</v>
      </c>
      <c r="H13" s="132">
        <f t="shared" si="5"/>
        <v>0</v>
      </c>
      <c r="I13" s="134">
        <f t="shared" si="2"/>
        <v>7.539385396937262</v>
      </c>
      <c r="J13" s="134">
        <f t="shared" si="3"/>
        <v>20.54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>
        <f t="shared" si="4"/>
        <v>0</v>
      </c>
      <c r="E14" s="132">
        <f t="shared" si="5"/>
        <v>20.99</v>
      </c>
      <c r="F14" s="134">
        <f t="shared" si="1"/>
        <v>7.704561805341438</v>
      </c>
      <c r="G14" s="132">
        <f t="shared" si="5"/>
        <v>0</v>
      </c>
      <c r="H14" s="132">
        <f t="shared" si="5"/>
        <v>0</v>
      </c>
      <c r="I14" s="134">
        <f t="shared" si="2"/>
        <v>7.704561805341438</v>
      </c>
      <c r="J14" s="134">
        <f t="shared" si="3"/>
        <v>20.99</v>
      </c>
      <c r="K14" s="132">
        <f t="shared" si="6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>
        <f t="shared" si="4"/>
        <v>0</v>
      </c>
      <c r="E15" s="132">
        <f t="shared" si="5"/>
        <v>21.49</v>
      </c>
      <c r="F15" s="134">
        <f t="shared" si="1"/>
        <v>7.8880911480127436</v>
      </c>
      <c r="G15" s="132">
        <f t="shared" si="5"/>
        <v>0</v>
      </c>
      <c r="H15" s="132">
        <f t="shared" si="5"/>
        <v>0</v>
      </c>
      <c r="I15" s="134">
        <f t="shared" si="2"/>
        <v>7.8880911480127436</v>
      </c>
      <c r="J15" s="134">
        <f t="shared" si="3"/>
        <v>21.49</v>
      </c>
      <c r="K15" s="132">
        <f t="shared" si="6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0</v>
      </c>
      <c r="E16" s="132">
        <f t="shared" si="5"/>
        <v>22.01</v>
      </c>
      <c r="F16" s="134">
        <f t="shared" si="1"/>
        <v>8.0789616643909046</v>
      </c>
      <c r="G16" s="132">
        <f t="shared" si="5"/>
        <v>0</v>
      </c>
      <c r="H16" s="132">
        <f t="shared" si="5"/>
        <v>0</v>
      </c>
      <c r="I16" s="134">
        <f t="shared" si="2"/>
        <v>8.0789616643909046</v>
      </c>
      <c r="J16" s="134">
        <f t="shared" si="3"/>
        <v>22.01</v>
      </c>
      <c r="K16" s="132">
        <f t="shared" si="6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>
        <f t="shared" si="4"/>
        <v>0</v>
      </c>
      <c r="E17" s="132">
        <f t="shared" si="5"/>
        <v>22.54</v>
      </c>
      <c r="F17" s="134">
        <f t="shared" si="1"/>
        <v>8.273502767622487</v>
      </c>
      <c r="G17" s="132">
        <f t="shared" si="5"/>
        <v>0</v>
      </c>
      <c r="H17" s="132">
        <f t="shared" si="5"/>
        <v>0</v>
      </c>
      <c r="I17" s="134">
        <f t="shared" si="2"/>
        <v>8.273502767622487</v>
      </c>
      <c r="J17" s="134">
        <f t="shared" si="3"/>
        <v>22.54</v>
      </c>
      <c r="K17" s="132">
        <f t="shared" si="6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>
        <f t="shared" si="4"/>
        <v>0</v>
      </c>
      <c r="E18" s="132">
        <f t="shared" si="5"/>
        <v>23.08</v>
      </c>
      <c r="F18" s="134">
        <f t="shared" si="1"/>
        <v>8.4717144577074972</v>
      </c>
      <c r="G18" s="132">
        <f t="shared" si="5"/>
        <v>0</v>
      </c>
      <c r="H18" s="132">
        <f t="shared" si="5"/>
        <v>0</v>
      </c>
      <c r="I18" s="134">
        <f t="shared" si="2"/>
        <v>8.4717144577074972</v>
      </c>
      <c r="J18" s="134">
        <f t="shared" si="3"/>
        <v>23.08</v>
      </c>
      <c r="K18" s="132">
        <f t="shared" si="6"/>
        <v>0.73</v>
      </c>
      <c r="L18" s="123"/>
      <c r="P18" s="169"/>
    </row>
    <row r="19" spans="2:17">
      <c r="B19" s="140">
        <f t="shared" si="0"/>
        <v>2025</v>
      </c>
      <c r="C19" s="141"/>
      <c r="D19" s="132">
        <f t="shared" si="4"/>
        <v>0</v>
      </c>
      <c r="E19" s="132">
        <f t="shared" si="5"/>
        <v>23.61</v>
      </c>
      <c r="F19" s="134">
        <f t="shared" si="1"/>
        <v>8.6662555609390832</v>
      </c>
      <c r="G19" s="132">
        <f t="shared" si="5"/>
        <v>0</v>
      </c>
      <c r="H19" s="132">
        <f t="shared" si="5"/>
        <v>0</v>
      </c>
      <c r="I19" s="134">
        <f t="shared" si="2"/>
        <v>8.6662555609390832</v>
      </c>
      <c r="J19" s="134">
        <f t="shared" si="3"/>
        <v>23.61</v>
      </c>
      <c r="K19" s="132">
        <f t="shared" si="6"/>
        <v>0.75</v>
      </c>
      <c r="L19" s="123"/>
      <c r="P19" s="169"/>
    </row>
    <row r="20" spans="2:17">
      <c r="B20" s="140">
        <f t="shared" si="0"/>
        <v>2026</v>
      </c>
      <c r="C20" s="141"/>
      <c r="D20" s="132">
        <f>ROUND(D19*(1+$G66),2)</f>
        <v>0</v>
      </c>
      <c r="E20" s="132">
        <f t="shared" si="5"/>
        <v>24.15</v>
      </c>
      <c r="F20" s="134">
        <f t="shared" si="1"/>
        <v>8.8644672510240934</v>
      </c>
      <c r="G20" s="132">
        <f t="shared" si="5"/>
        <v>0</v>
      </c>
      <c r="H20" s="132">
        <f t="shared" si="5"/>
        <v>0</v>
      </c>
      <c r="I20" s="134">
        <f t="shared" si="2"/>
        <v>8.8644672510240934</v>
      </c>
      <c r="J20" s="134">
        <f t="shared" si="3"/>
        <v>24.15</v>
      </c>
      <c r="K20" s="132">
        <f t="shared" si="6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>
        <f t="shared" ref="D21:D26" si="7">ROUND(D20*(1+$G67),2)</f>
        <v>0</v>
      </c>
      <c r="E21" s="132">
        <f t="shared" si="5"/>
        <v>24.71</v>
      </c>
      <c r="F21" s="134">
        <f t="shared" si="1"/>
        <v>9.0700201148159572</v>
      </c>
      <c r="G21" s="132">
        <f t="shared" si="5"/>
        <v>0</v>
      </c>
      <c r="H21" s="132">
        <f t="shared" si="5"/>
        <v>0</v>
      </c>
      <c r="I21" s="134">
        <f t="shared" si="2"/>
        <v>9.0700201148159572</v>
      </c>
      <c r="J21" s="134">
        <f t="shared" si="3"/>
        <v>24.71</v>
      </c>
      <c r="K21" s="132">
        <f t="shared" si="6"/>
        <v>0.79</v>
      </c>
      <c r="L21" s="123"/>
      <c r="P21" s="169"/>
    </row>
    <row r="22" spans="2:17">
      <c r="B22" s="140">
        <f t="shared" si="0"/>
        <v>2028</v>
      </c>
      <c r="C22" s="141"/>
      <c r="D22" s="132">
        <f t="shared" si="7"/>
        <v>0</v>
      </c>
      <c r="E22" s="132">
        <f t="shared" si="5"/>
        <v>25.3</v>
      </c>
      <c r="F22" s="134">
        <f t="shared" si="1"/>
        <v>9.2865847391680987</v>
      </c>
      <c r="G22" s="132">
        <f t="shared" si="5"/>
        <v>0</v>
      </c>
      <c r="H22" s="132">
        <f t="shared" si="5"/>
        <v>0</v>
      </c>
      <c r="I22" s="134">
        <f t="shared" si="2"/>
        <v>9.2865847391680987</v>
      </c>
      <c r="J22" s="134">
        <f t="shared" si="3"/>
        <v>25.3</v>
      </c>
      <c r="K22" s="132">
        <f t="shared" si="6"/>
        <v>0.81</v>
      </c>
      <c r="L22" s="123"/>
      <c r="P22" s="169"/>
    </row>
    <row r="23" spans="2:17">
      <c r="B23" s="140">
        <f t="shared" si="0"/>
        <v>2029</v>
      </c>
      <c r="C23" s="141"/>
      <c r="D23" s="132">
        <f t="shared" si="7"/>
        <v>0</v>
      </c>
      <c r="E23" s="132">
        <f t="shared" si="5"/>
        <v>25.91</v>
      </c>
      <c r="F23" s="134">
        <f t="shared" si="1"/>
        <v>9.510490537227092</v>
      </c>
      <c r="G23" s="132">
        <f t="shared" si="5"/>
        <v>0</v>
      </c>
      <c r="H23" s="132">
        <f t="shared" si="5"/>
        <v>0</v>
      </c>
      <c r="I23" s="134">
        <f t="shared" si="2"/>
        <v>9.510490537227092</v>
      </c>
      <c r="J23" s="134">
        <f t="shared" si="3"/>
        <v>25.91</v>
      </c>
      <c r="K23" s="132">
        <f t="shared" si="6"/>
        <v>0.83</v>
      </c>
      <c r="L23" s="123"/>
      <c r="P23" s="169"/>
    </row>
    <row r="24" spans="2:17">
      <c r="B24" s="140">
        <f t="shared" si="0"/>
        <v>2030</v>
      </c>
      <c r="C24" s="141"/>
      <c r="D24" s="132">
        <f t="shared" si="7"/>
        <v>0</v>
      </c>
      <c r="E24" s="132">
        <f t="shared" si="5"/>
        <v>26.51</v>
      </c>
      <c r="F24" s="134">
        <f t="shared" si="1"/>
        <v>9.7307257484326612</v>
      </c>
      <c r="G24" s="132">
        <f t="shared" si="5"/>
        <v>0</v>
      </c>
      <c r="H24" s="132">
        <f t="shared" si="5"/>
        <v>0</v>
      </c>
      <c r="I24" s="134">
        <f t="shared" si="2"/>
        <v>9.7307257484326612</v>
      </c>
      <c r="J24" s="134">
        <f t="shared" si="3"/>
        <v>26.51</v>
      </c>
      <c r="K24" s="132">
        <f t="shared" si="6"/>
        <v>0.85</v>
      </c>
      <c r="L24" s="123"/>
      <c r="P24" s="169"/>
    </row>
    <row r="25" spans="2:17">
      <c r="B25" s="140">
        <f t="shared" si="0"/>
        <v>2031</v>
      </c>
      <c r="C25" s="141"/>
      <c r="D25" s="132">
        <f t="shared" si="7"/>
        <v>0</v>
      </c>
      <c r="E25" s="132">
        <f t="shared" si="5"/>
        <v>27.12</v>
      </c>
      <c r="F25" s="134">
        <f t="shared" si="1"/>
        <v>9.9546315464916546</v>
      </c>
      <c r="G25" s="132">
        <f t="shared" si="5"/>
        <v>0</v>
      </c>
      <c r="H25" s="132">
        <f t="shared" si="5"/>
        <v>0</v>
      </c>
      <c r="I25" s="134">
        <f t="shared" si="2"/>
        <v>9.9546315464916546</v>
      </c>
      <c r="J25" s="134">
        <f t="shared" si="3"/>
        <v>27.12</v>
      </c>
      <c r="K25" s="132">
        <f t="shared" si="6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7"/>
        <v>0</v>
      </c>
      <c r="E26" s="132">
        <f t="shared" si="5"/>
        <v>27.74</v>
      </c>
      <c r="F26" s="134">
        <f t="shared" si="1"/>
        <v>10.182207931404072</v>
      </c>
      <c r="G26" s="132">
        <f t="shared" si="5"/>
        <v>0</v>
      </c>
      <c r="H26" s="132">
        <f t="shared" si="5"/>
        <v>0</v>
      </c>
      <c r="I26" s="134">
        <f t="shared" si="2"/>
        <v>10.182207931404072</v>
      </c>
      <c r="J26" s="134">
        <f t="shared" si="3"/>
        <v>27.74</v>
      </c>
      <c r="K26" s="132">
        <f t="shared" si="6"/>
        <v>0.89</v>
      </c>
      <c r="L26" s="123"/>
      <c r="P26" s="169"/>
    </row>
    <row r="27" spans="2:17">
      <c r="B27" s="140">
        <f t="shared" si="0"/>
        <v>2033</v>
      </c>
      <c r="C27" s="131"/>
      <c r="D27" s="132">
        <f t="shared" ref="D27" si="8">ROUND(D26*(1+$G73),2)</f>
        <v>0</v>
      </c>
      <c r="E27" s="132">
        <f t="shared" si="5"/>
        <v>28.38</v>
      </c>
      <c r="F27" s="134">
        <f t="shared" si="1"/>
        <v>10.417125490023345</v>
      </c>
      <c r="G27" s="132">
        <f t="shared" si="5"/>
        <v>0</v>
      </c>
      <c r="H27" s="132">
        <f t="shared" si="5"/>
        <v>0</v>
      </c>
      <c r="I27" s="134">
        <f t="shared" si="2"/>
        <v>10.417125490023345</v>
      </c>
      <c r="J27" s="134">
        <f t="shared" si="3"/>
        <v>28.38</v>
      </c>
      <c r="K27" s="132">
        <f t="shared" si="6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ref="D28" si="9">ROUND(D27*(1+$G74),2)</f>
        <v>0</v>
      </c>
      <c r="E28" s="132">
        <f t="shared" si="5"/>
        <v>29.03</v>
      </c>
      <c r="F28" s="134">
        <f t="shared" si="1"/>
        <v>10.655713635496044</v>
      </c>
      <c r="G28" s="132">
        <f t="shared" si="5"/>
        <v>0</v>
      </c>
      <c r="H28" s="132">
        <f t="shared" si="5"/>
        <v>0</v>
      </c>
      <c r="I28" s="134">
        <f t="shared" si="2"/>
        <v>10.655713635496044</v>
      </c>
      <c r="J28" s="134">
        <f t="shared" si="3"/>
        <v>29.03</v>
      </c>
      <c r="K28" s="132">
        <f t="shared" si="6"/>
        <v>0.93</v>
      </c>
      <c r="L28" s="123"/>
      <c r="P28" s="169"/>
    </row>
    <row r="29" spans="2:17">
      <c r="B29" s="140">
        <f t="shared" si="0"/>
        <v>2035</v>
      </c>
      <c r="C29" s="131">
        <f>$C$55</f>
        <v>1152.6274312839628</v>
      </c>
      <c r="D29" s="132">
        <f>C29*$C$62</f>
        <v>88.978921536334539</v>
      </c>
      <c r="E29" s="132">
        <f t="shared" si="5"/>
        <v>29.67</v>
      </c>
      <c r="F29" s="134">
        <f t="shared" si="1"/>
        <v>43.551117156445748</v>
      </c>
      <c r="G29" s="132">
        <f t="shared" si="5"/>
        <v>0</v>
      </c>
      <c r="H29" s="132">
        <f t="shared" si="5"/>
        <v>0</v>
      </c>
      <c r="I29" s="134">
        <f t="shared" si="2"/>
        <v>43.551117156445748</v>
      </c>
      <c r="J29" s="134">
        <f t="shared" si="3"/>
        <v>118.65</v>
      </c>
      <c r="K29" s="132">
        <f t="shared" si="6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5"/>
        <v>90.94</v>
      </c>
      <c r="E30" s="132">
        <f t="shared" si="5"/>
        <v>30.32</v>
      </c>
      <c r="F30" s="134">
        <f t="shared" si="1"/>
        <v>44.509536184645199</v>
      </c>
      <c r="G30" s="132">
        <f t="shared" si="5"/>
        <v>0</v>
      </c>
      <c r="H30" s="132">
        <f t="shared" si="5"/>
        <v>0</v>
      </c>
      <c r="I30" s="134">
        <f t="shared" si="2"/>
        <v>44.509536184645199</v>
      </c>
      <c r="J30" s="134">
        <f t="shared" si="3"/>
        <v>121.26</v>
      </c>
      <c r="K30" s="132">
        <f t="shared" si="6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5"/>
        <v>92.94</v>
      </c>
      <c r="E31" s="132">
        <f t="shared" si="5"/>
        <v>30.99</v>
      </c>
      <c r="F31" s="134">
        <f t="shared" si="1"/>
        <v>45.489582874509978</v>
      </c>
      <c r="G31" s="132">
        <f t="shared" si="5"/>
        <v>0</v>
      </c>
      <c r="H31" s="132">
        <f t="shared" si="5"/>
        <v>0</v>
      </c>
      <c r="I31" s="134">
        <f t="shared" si="2"/>
        <v>45.489582874509978</v>
      </c>
      <c r="J31" s="134">
        <f t="shared" si="3"/>
        <v>123.93</v>
      </c>
      <c r="K31" s="132">
        <f t="shared" si="6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5"/>
        <v>95.08</v>
      </c>
      <c r="E32" s="132">
        <f t="shared" si="5"/>
        <v>31.7</v>
      </c>
      <c r="F32" s="134">
        <f t="shared" si="1"/>
        <v>46.535700127736426</v>
      </c>
      <c r="G32" s="132">
        <f t="shared" si="5"/>
        <v>0</v>
      </c>
      <c r="H32" s="132">
        <f t="shared" si="5"/>
        <v>0</v>
      </c>
      <c r="I32" s="134">
        <f t="shared" si="2"/>
        <v>46.535700127736426</v>
      </c>
      <c r="J32" s="134">
        <f t="shared" si="3"/>
        <v>126.78</v>
      </c>
      <c r="K32" s="132">
        <f t="shared" si="6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5"/>
        <v>97.27</v>
      </c>
      <c r="E33" s="132">
        <f t="shared" si="5"/>
        <v>32.43</v>
      </c>
      <c r="F33" s="134">
        <f t="shared" si="1"/>
        <v>47.607511488936851</v>
      </c>
      <c r="G33" s="132">
        <f t="shared" si="5"/>
        <v>0</v>
      </c>
      <c r="H33" s="132">
        <f t="shared" si="5"/>
        <v>0</v>
      </c>
      <c r="I33" s="134">
        <f t="shared" si="2"/>
        <v>47.607511488936851</v>
      </c>
      <c r="J33" s="134">
        <f t="shared" si="3"/>
        <v>129.69999999999999</v>
      </c>
      <c r="K33" s="132">
        <f t="shared" si="6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5"/>
        <v>99.51</v>
      </c>
      <c r="E34" s="132">
        <f t="shared" si="5"/>
        <v>33.18</v>
      </c>
      <c r="F34" s="134">
        <f t="shared" si="1"/>
        <v>48.705016958111266</v>
      </c>
      <c r="G34" s="132">
        <f t="shared" si="5"/>
        <v>0</v>
      </c>
      <c r="H34" s="132">
        <f t="shared" si="5"/>
        <v>0</v>
      </c>
      <c r="I34" s="134">
        <f t="shared" si="2"/>
        <v>48.705016958111266</v>
      </c>
      <c r="J34" s="134">
        <f t="shared" si="3"/>
        <v>132.69</v>
      </c>
      <c r="K34" s="132">
        <f t="shared" si="6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5"/>
        <v>101.8</v>
      </c>
      <c r="E35" s="132">
        <f t="shared" si="5"/>
        <v>33.94</v>
      </c>
      <c r="F35" s="134">
        <f t="shared" si="1"/>
        <v>49.824545948406239</v>
      </c>
      <c r="G35" s="132">
        <f t="shared" si="5"/>
        <v>0</v>
      </c>
      <c r="H35" s="132">
        <f t="shared" si="5"/>
        <v>0</v>
      </c>
      <c r="I35" s="134">
        <f t="shared" si="2"/>
        <v>49.824545948406239</v>
      </c>
      <c r="J35" s="134">
        <f t="shared" si="3"/>
        <v>135.74</v>
      </c>
      <c r="K35" s="132">
        <f t="shared" si="6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5"/>
        <v>104.14</v>
      </c>
      <c r="E36" s="132">
        <f t="shared" si="5"/>
        <v>34.72</v>
      </c>
      <c r="F36" s="134">
        <f t="shared" si="1"/>
        <v>50.969769046675189</v>
      </c>
      <c r="G36" s="132">
        <f t="shared" si="5"/>
        <v>0</v>
      </c>
      <c r="H36" s="132">
        <f t="shared" si="5"/>
        <v>0</v>
      </c>
      <c r="I36" s="134">
        <f t="shared" si="2"/>
        <v>50.969769046675189</v>
      </c>
      <c r="J36" s="134">
        <f t="shared" si="3"/>
        <v>138.86000000000001</v>
      </c>
      <c r="K36" s="132">
        <f t="shared" si="6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UT Solar 2033 ST'!D44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31.1%)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Solar Resource-2033 - 31%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125</v>
      </c>
      <c r="C55" s="185">
        <v>1152.6274312839628</v>
      </c>
      <c r="D55" s="121" t="s">
        <v>75</v>
      </c>
      <c r="H55" s="121" t="s">
        <v>9</v>
      </c>
    </row>
    <row r="56" spans="2:24">
      <c r="B56" s="85" t="s">
        <v>112</v>
      </c>
      <c r="C56" s="154">
        <v>19.691768539314772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226"/>
      <c r="O59" s="22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226"/>
      <c r="O60" s="22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L62" s="164"/>
      <c r="M62" s="164"/>
      <c r="N62" s="156"/>
      <c r="O62" s="52"/>
      <c r="P62" s="158"/>
    </row>
    <row r="63" spans="2:24">
      <c r="C63" s="168">
        <v>0.311</v>
      </c>
      <c r="D63" s="121" t="s">
        <v>39</v>
      </c>
      <c r="N63" s="226"/>
      <c r="O63" s="227"/>
      <c r="P63" s="171"/>
    </row>
    <row r="64" spans="2:24" ht="13.5" thickBot="1">
      <c r="D64" s="160"/>
      <c r="N64" s="226"/>
      <c r="O64" s="22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10">C66+1</f>
        <v>2018</v>
      </c>
      <c r="D67" s="41">
        <v>2.3E-2</v>
      </c>
      <c r="E67" s="85"/>
      <c r="F67" s="87">
        <f t="shared" ref="F67:F74" si="11">F66+1</f>
        <v>2027</v>
      </c>
      <c r="G67" s="41">
        <v>2.3E-2</v>
      </c>
      <c r="H67" s="85"/>
      <c r="I67" s="87">
        <f t="shared" ref="I67:I74" si="12">I66+1</f>
        <v>2036</v>
      </c>
      <c r="J67" s="41">
        <v>2.1999999999999999E-2</v>
      </c>
    </row>
    <row r="68" spans="3:11">
      <c r="C68" s="87">
        <f t="shared" si="10"/>
        <v>2019</v>
      </c>
      <c r="D68" s="41">
        <v>0.02</v>
      </c>
      <c r="E68" s="85"/>
      <c r="F68" s="87">
        <f t="shared" si="11"/>
        <v>2028</v>
      </c>
      <c r="G68" s="41">
        <v>2.4E-2</v>
      </c>
      <c r="H68" s="85"/>
      <c r="I68" s="87">
        <f t="shared" si="12"/>
        <v>2037</v>
      </c>
      <c r="J68" s="41">
        <v>2.1999999999999999E-2</v>
      </c>
    </row>
    <row r="69" spans="3:11">
      <c r="C69" s="87">
        <f t="shared" si="10"/>
        <v>2020</v>
      </c>
      <c r="D69" s="41">
        <v>2.1999999999999999E-2</v>
      </c>
      <c r="E69" s="85"/>
      <c r="F69" s="87">
        <f t="shared" si="11"/>
        <v>2029</v>
      </c>
      <c r="G69" s="41">
        <v>2.4E-2</v>
      </c>
      <c r="H69" s="85"/>
      <c r="I69" s="87">
        <f t="shared" si="12"/>
        <v>2038</v>
      </c>
      <c r="J69" s="41">
        <v>2.3E-2</v>
      </c>
    </row>
    <row r="70" spans="3:11">
      <c r="C70" s="87">
        <f t="shared" si="10"/>
        <v>2021</v>
      </c>
      <c r="D70" s="41">
        <v>2.4E-2</v>
      </c>
      <c r="E70" s="85"/>
      <c r="F70" s="87">
        <f t="shared" si="11"/>
        <v>2030</v>
      </c>
      <c r="G70" s="41">
        <v>2.3E-2</v>
      </c>
      <c r="H70" s="85"/>
      <c r="I70" s="87">
        <f t="shared" si="12"/>
        <v>2039</v>
      </c>
      <c r="J70" s="41">
        <v>2.3E-2</v>
      </c>
    </row>
    <row r="71" spans="3:11">
      <c r="C71" s="87">
        <f t="shared" si="10"/>
        <v>2022</v>
      </c>
      <c r="D71" s="41">
        <v>2.4E-2</v>
      </c>
      <c r="E71" s="85"/>
      <c r="F71" s="87">
        <f t="shared" si="11"/>
        <v>2031</v>
      </c>
      <c r="G71" s="41">
        <v>2.3E-2</v>
      </c>
      <c r="H71" s="85"/>
      <c r="I71" s="87">
        <f t="shared" si="12"/>
        <v>2040</v>
      </c>
      <c r="J71" s="41">
        <v>2.3E-2</v>
      </c>
    </row>
    <row r="72" spans="3:11" s="123" customFormat="1">
      <c r="C72" s="87">
        <f t="shared" si="10"/>
        <v>2023</v>
      </c>
      <c r="D72" s="41">
        <v>2.4E-2</v>
      </c>
      <c r="E72" s="86"/>
      <c r="F72" s="87">
        <f t="shared" si="11"/>
        <v>2032</v>
      </c>
      <c r="G72" s="41">
        <v>2.3E-2</v>
      </c>
      <c r="H72" s="86"/>
      <c r="I72" s="87">
        <f t="shared" si="12"/>
        <v>2041</v>
      </c>
      <c r="J72" s="41">
        <v>2.3E-2</v>
      </c>
    </row>
    <row r="73" spans="3:11" s="123" customFormat="1">
      <c r="C73" s="87">
        <f t="shared" si="10"/>
        <v>2024</v>
      </c>
      <c r="D73" s="41">
        <v>2.4E-2</v>
      </c>
      <c r="E73" s="86"/>
      <c r="F73" s="87">
        <f t="shared" si="11"/>
        <v>2033</v>
      </c>
      <c r="G73" s="41">
        <v>2.3E-2</v>
      </c>
      <c r="H73" s="86"/>
      <c r="I73" s="87">
        <f t="shared" si="12"/>
        <v>2042</v>
      </c>
      <c r="J73" s="41">
        <v>2.3E-2</v>
      </c>
    </row>
    <row r="74" spans="3:11" s="123" customFormat="1">
      <c r="C74" s="87">
        <f t="shared" si="10"/>
        <v>2025</v>
      </c>
      <c r="D74" s="41">
        <v>2.3E-2</v>
      </c>
      <c r="E74" s="86"/>
      <c r="F74" s="87">
        <f t="shared" si="11"/>
        <v>2034</v>
      </c>
      <c r="G74" s="41">
        <v>2.3E-2</v>
      </c>
      <c r="H74" s="86"/>
      <c r="I74" s="87">
        <f t="shared" si="12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X102"/>
  <sheetViews>
    <sheetView workbookViewId="0">
      <selection activeCell="K12" sqref="K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132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27%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  <c r="P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7" t="s">
        <v>55</v>
      </c>
      <c r="J5" s="17" t="s">
        <v>55</v>
      </c>
      <c r="K5" s="125" t="s">
        <v>72</v>
      </c>
      <c r="P5" s="179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Utah Solar Resource-2035 - 27%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>
        <f>ROUND(D10*(1+$D66),2)</f>
        <v>0</v>
      </c>
      <c r="E11" s="132">
        <f>$C$56</f>
        <v>18.718009285501743</v>
      </c>
      <c r="F11" s="133">
        <f t="shared" ref="F11:F36" si="1">(D11+E11)/(8.76*$C$63)</f>
        <v>7.9729815330461324</v>
      </c>
      <c r="G11" s="133">
        <f>$C$58</f>
        <v>0</v>
      </c>
      <c r="H11" s="142">
        <f>$C$59</f>
        <v>0</v>
      </c>
      <c r="I11" s="134">
        <f t="shared" ref="I11:I36" si="2">F11+H11+G11</f>
        <v>7.9729815330461324</v>
      </c>
      <c r="J11" s="134">
        <f t="shared" ref="J11:J36" si="3">ROUND(I11*$C$63*8.76,2)</f>
        <v>18.72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>
        <f t="shared" ref="D12:D19" si="4">ROUND(D11*(1+$D67),2)</f>
        <v>0</v>
      </c>
      <c r="E12" s="132">
        <f>ROUND(E11*(1+(IFERROR(INDEX($D$66:$D$74,MATCH($B12,$C$66:$C$74,0),1),0)+IFERROR(INDEX($G$66:$G$74,MATCH($B12,$F$66:$F$74,0),1),0)+IFERROR(INDEX($J$66:$J$74,MATCH($B12,$I$66:$I$74,0),1),0))),2)</f>
        <v>19.149999999999999</v>
      </c>
      <c r="F12" s="134">
        <f t="shared" si="1"/>
        <v>8.1569890274654124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8.1569890274654124</v>
      </c>
      <c r="J12" s="134">
        <f t="shared" si="3"/>
        <v>19.149999999999999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>
        <f t="shared" si="4"/>
        <v>0</v>
      </c>
      <c r="E13" s="132">
        <f t="shared" ref="D13:H36" si="5">ROUND(E12*(1+(IFERROR(INDEX($D$66:$D$74,MATCH($B13,$C$66:$C$74,0),1),0)+IFERROR(INDEX($G$66:$G$74,MATCH($B13,$F$66:$F$74,0),1),0)+IFERROR(INDEX($J$66:$J$74,MATCH($B13,$I$66:$I$74,0),1),0))),2)</f>
        <v>19.53</v>
      </c>
      <c r="F13" s="134">
        <f t="shared" si="1"/>
        <v>8.3188509507258228</v>
      </c>
      <c r="G13" s="132">
        <f t="shared" si="5"/>
        <v>0</v>
      </c>
      <c r="H13" s="132">
        <f t="shared" si="5"/>
        <v>0</v>
      </c>
      <c r="I13" s="134">
        <f t="shared" si="2"/>
        <v>8.3188509507258228</v>
      </c>
      <c r="J13" s="134">
        <f t="shared" si="3"/>
        <v>19.53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>
        <f t="shared" si="4"/>
        <v>0</v>
      </c>
      <c r="E14" s="132">
        <f t="shared" si="5"/>
        <v>19.96</v>
      </c>
      <c r="F14" s="134">
        <f t="shared" si="1"/>
        <v>8.5020104954678661</v>
      </c>
      <c r="G14" s="132">
        <f t="shared" si="5"/>
        <v>0</v>
      </c>
      <c r="H14" s="132">
        <f t="shared" si="5"/>
        <v>0</v>
      </c>
      <c r="I14" s="134">
        <f t="shared" si="2"/>
        <v>8.5020104954678661</v>
      </c>
      <c r="J14" s="134">
        <f t="shared" si="3"/>
        <v>19.96</v>
      </c>
      <c r="K14" s="132">
        <f t="shared" si="6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>
        <f t="shared" si="4"/>
        <v>0</v>
      </c>
      <c r="E15" s="132">
        <f t="shared" si="5"/>
        <v>20.440000000000001</v>
      </c>
      <c r="F15" s="134">
        <f t="shared" si="1"/>
        <v>8.7064676616915424</v>
      </c>
      <c r="G15" s="132">
        <f t="shared" si="5"/>
        <v>0</v>
      </c>
      <c r="H15" s="132">
        <f t="shared" si="5"/>
        <v>0</v>
      </c>
      <c r="I15" s="134">
        <f t="shared" si="2"/>
        <v>8.7064676616915424</v>
      </c>
      <c r="J15" s="134">
        <f t="shared" si="3"/>
        <v>20.440000000000001</v>
      </c>
      <c r="K15" s="132">
        <f t="shared" si="6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0</v>
      </c>
      <c r="E16" s="132">
        <f t="shared" si="5"/>
        <v>20.93</v>
      </c>
      <c r="F16" s="134">
        <f t="shared" si="1"/>
        <v>8.9151843522115453</v>
      </c>
      <c r="G16" s="132">
        <f t="shared" si="5"/>
        <v>0</v>
      </c>
      <c r="H16" s="132">
        <f t="shared" si="5"/>
        <v>0</v>
      </c>
      <c r="I16" s="134">
        <f t="shared" si="2"/>
        <v>8.9151843522115453</v>
      </c>
      <c r="J16" s="134">
        <f t="shared" si="3"/>
        <v>20.93</v>
      </c>
      <c r="K16" s="132">
        <f t="shared" si="6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>
        <f t="shared" si="4"/>
        <v>0</v>
      </c>
      <c r="E17" s="132">
        <f t="shared" si="5"/>
        <v>21.43</v>
      </c>
      <c r="F17" s="134">
        <f t="shared" si="1"/>
        <v>9.1281605670278747</v>
      </c>
      <c r="G17" s="132">
        <f t="shared" si="5"/>
        <v>0</v>
      </c>
      <c r="H17" s="132">
        <f t="shared" si="5"/>
        <v>0</v>
      </c>
      <c r="I17" s="134">
        <f t="shared" si="2"/>
        <v>9.1281605670278747</v>
      </c>
      <c r="J17" s="134">
        <f t="shared" si="3"/>
        <v>21.43</v>
      </c>
      <c r="K17" s="132">
        <f t="shared" si="6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>
        <f t="shared" si="4"/>
        <v>0</v>
      </c>
      <c r="E18" s="132">
        <f t="shared" si="5"/>
        <v>21.94</v>
      </c>
      <c r="F18" s="134">
        <f t="shared" si="1"/>
        <v>9.3453963061405307</v>
      </c>
      <c r="G18" s="132">
        <f t="shared" si="5"/>
        <v>0</v>
      </c>
      <c r="H18" s="132">
        <f t="shared" si="5"/>
        <v>0</v>
      </c>
      <c r="I18" s="134">
        <f t="shared" si="2"/>
        <v>9.3453963061405307</v>
      </c>
      <c r="J18" s="134">
        <f t="shared" si="3"/>
        <v>21.94</v>
      </c>
      <c r="K18" s="132">
        <f t="shared" si="6"/>
        <v>0.73</v>
      </c>
      <c r="L18" s="123"/>
      <c r="P18" s="169"/>
    </row>
    <row r="19" spans="2:17">
      <c r="B19" s="140">
        <f t="shared" si="0"/>
        <v>2025</v>
      </c>
      <c r="C19" s="141"/>
      <c r="D19" s="132">
        <f t="shared" si="4"/>
        <v>0</v>
      </c>
      <c r="E19" s="132">
        <f t="shared" si="5"/>
        <v>22.44</v>
      </c>
      <c r="F19" s="134">
        <f t="shared" si="1"/>
        <v>9.5583725209568602</v>
      </c>
      <c r="G19" s="132">
        <f t="shared" si="5"/>
        <v>0</v>
      </c>
      <c r="H19" s="132">
        <f t="shared" si="5"/>
        <v>0</v>
      </c>
      <c r="I19" s="134">
        <f t="shared" si="2"/>
        <v>9.5583725209568602</v>
      </c>
      <c r="J19" s="134">
        <f t="shared" si="3"/>
        <v>22.44</v>
      </c>
      <c r="K19" s="132">
        <f t="shared" si="6"/>
        <v>0.75</v>
      </c>
      <c r="L19" s="123"/>
      <c r="P19" s="169"/>
    </row>
    <row r="20" spans="2:17">
      <c r="B20" s="140">
        <f t="shared" si="0"/>
        <v>2026</v>
      </c>
      <c r="C20" s="141"/>
      <c r="D20" s="132">
        <f>ROUND(D19*(1+$G66),2)</f>
        <v>0</v>
      </c>
      <c r="E20" s="132">
        <f t="shared" si="5"/>
        <v>22.96</v>
      </c>
      <c r="F20" s="134">
        <f t="shared" si="1"/>
        <v>9.7798677843658428</v>
      </c>
      <c r="G20" s="132">
        <f t="shared" si="5"/>
        <v>0</v>
      </c>
      <c r="H20" s="132">
        <f t="shared" si="5"/>
        <v>0</v>
      </c>
      <c r="I20" s="134">
        <f t="shared" si="2"/>
        <v>9.7798677843658428</v>
      </c>
      <c r="J20" s="134">
        <f t="shared" si="3"/>
        <v>22.96</v>
      </c>
      <c r="K20" s="132">
        <f t="shared" si="6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>
        <f t="shared" ref="D21:D28" si="7">ROUND(D20*(1+$G67),2)</f>
        <v>0</v>
      </c>
      <c r="E21" s="132">
        <f t="shared" si="5"/>
        <v>23.49</v>
      </c>
      <c r="F21" s="134">
        <f t="shared" si="1"/>
        <v>10.00562257207115</v>
      </c>
      <c r="G21" s="132">
        <f t="shared" si="5"/>
        <v>0</v>
      </c>
      <c r="H21" s="132">
        <f t="shared" si="5"/>
        <v>0</v>
      </c>
      <c r="I21" s="134">
        <f t="shared" si="2"/>
        <v>10.00562257207115</v>
      </c>
      <c r="J21" s="134">
        <f t="shared" si="3"/>
        <v>23.49</v>
      </c>
      <c r="K21" s="132">
        <f t="shared" si="6"/>
        <v>0.79</v>
      </c>
      <c r="L21" s="123"/>
      <c r="P21" s="169"/>
    </row>
    <row r="22" spans="2:17">
      <c r="B22" s="140">
        <f t="shared" si="0"/>
        <v>2028</v>
      </c>
      <c r="C22" s="141"/>
      <c r="D22" s="132">
        <f t="shared" si="7"/>
        <v>0</v>
      </c>
      <c r="E22" s="132">
        <f t="shared" si="5"/>
        <v>24.05</v>
      </c>
      <c r="F22" s="134">
        <f t="shared" si="1"/>
        <v>10.244155932665441</v>
      </c>
      <c r="G22" s="132">
        <f t="shared" si="5"/>
        <v>0</v>
      </c>
      <c r="H22" s="132">
        <f t="shared" si="5"/>
        <v>0</v>
      </c>
      <c r="I22" s="134">
        <f t="shared" si="2"/>
        <v>10.244155932665441</v>
      </c>
      <c r="J22" s="134">
        <f t="shared" si="3"/>
        <v>24.05</v>
      </c>
      <c r="K22" s="132">
        <f t="shared" si="6"/>
        <v>0.81</v>
      </c>
      <c r="L22" s="123"/>
      <c r="P22" s="169"/>
    </row>
    <row r="23" spans="2:17">
      <c r="B23" s="140">
        <f t="shared" si="0"/>
        <v>2029</v>
      </c>
      <c r="C23" s="141"/>
      <c r="D23" s="132">
        <f t="shared" si="7"/>
        <v>0</v>
      </c>
      <c r="E23" s="132">
        <f t="shared" si="5"/>
        <v>24.63</v>
      </c>
      <c r="F23" s="134">
        <f t="shared" si="1"/>
        <v>10.491208341852381</v>
      </c>
      <c r="G23" s="132">
        <f t="shared" si="5"/>
        <v>0</v>
      </c>
      <c r="H23" s="132">
        <f t="shared" si="5"/>
        <v>0</v>
      </c>
      <c r="I23" s="134">
        <f t="shared" si="2"/>
        <v>10.491208341852381</v>
      </c>
      <c r="J23" s="134">
        <f t="shared" si="3"/>
        <v>24.63</v>
      </c>
      <c r="K23" s="132">
        <f t="shared" si="6"/>
        <v>0.83</v>
      </c>
      <c r="L23" s="123"/>
      <c r="P23" s="169"/>
    </row>
    <row r="24" spans="2:17">
      <c r="B24" s="140">
        <f t="shared" si="0"/>
        <v>2030</v>
      </c>
      <c r="C24" s="141"/>
      <c r="D24" s="132">
        <f t="shared" si="7"/>
        <v>0</v>
      </c>
      <c r="E24" s="132">
        <f t="shared" si="5"/>
        <v>25.2</v>
      </c>
      <c r="F24" s="134">
        <f t="shared" si="1"/>
        <v>10.734001226742997</v>
      </c>
      <c r="G24" s="132">
        <f t="shared" si="5"/>
        <v>0</v>
      </c>
      <c r="H24" s="132">
        <f t="shared" si="5"/>
        <v>0</v>
      </c>
      <c r="I24" s="134">
        <f t="shared" si="2"/>
        <v>10.734001226742997</v>
      </c>
      <c r="J24" s="134">
        <f t="shared" si="3"/>
        <v>25.2</v>
      </c>
      <c r="K24" s="132">
        <f t="shared" si="6"/>
        <v>0.85</v>
      </c>
      <c r="L24" s="123"/>
      <c r="P24" s="169"/>
    </row>
    <row r="25" spans="2:17">
      <c r="B25" s="140">
        <f t="shared" si="0"/>
        <v>2031</v>
      </c>
      <c r="C25" s="141"/>
      <c r="D25" s="132">
        <f t="shared" si="7"/>
        <v>0</v>
      </c>
      <c r="E25" s="132">
        <f t="shared" si="5"/>
        <v>25.78</v>
      </c>
      <c r="F25" s="134">
        <f t="shared" si="1"/>
        <v>10.981053635929939</v>
      </c>
      <c r="G25" s="132">
        <f t="shared" si="5"/>
        <v>0</v>
      </c>
      <c r="H25" s="132">
        <f t="shared" si="5"/>
        <v>0</v>
      </c>
      <c r="I25" s="134">
        <f t="shared" si="2"/>
        <v>10.981053635929939</v>
      </c>
      <c r="J25" s="134">
        <f t="shared" si="3"/>
        <v>25.78</v>
      </c>
      <c r="K25" s="132">
        <f t="shared" si="6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7"/>
        <v>0</v>
      </c>
      <c r="E26" s="132">
        <f t="shared" si="5"/>
        <v>26.37</v>
      </c>
      <c r="F26" s="134">
        <f t="shared" si="1"/>
        <v>11.232365569413208</v>
      </c>
      <c r="G26" s="132">
        <f t="shared" si="5"/>
        <v>0</v>
      </c>
      <c r="H26" s="132">
        <f t="shared" si="5"/>
        <v>0</v>
      </c>
      <c r="I26" s="134">
        <f t="shared" si="2"/>
        <v>11.232365569413208</v>
      </c>
      <c r="J26" s="134">
        <f t="shared" si="3"/>
        <v>26.37</v>
      </c>
      <c r="K26" s="132">
        <f t="shared" si="6"/>
        <v>0.89</v>
      </c>
      <c r="L26" s="123"/>
      <c r="P26" s="169"/>
    </row>
    <row r="27" spans="2:17">
      <c r="B27" s="140">
        <f t="shared" si="0"/>
        <v>2033</v>
      </c>
      <c r="C27" s="131"/>
      <c r="D27" s="132">
        <f t="shared" si="7"/>
        <v>0</v>
      </c>
      <c r="E27" s="132">
        <f t="shared" si="5"/>
        <v>26.98</v>
      </c>
      <c r="F27" s="134">
        <f t="shared" si="1"/>
        <v>11.49219655148913</v>
      </c>
      <c r="G27" s="132">
        <f t="shared" si="5"/>
        <v>0</v>
      </c>
      <c r="H27" s="132">
        <f t="shared" si="5"/>
        <v>0</v>
      </c>
      <c r="I27" s="134">
        <f t="shared" si="2"/>
        <v>11.49219655148913</v>
      </c>
      <c r="J27" s="134">
        <f t="shared" si="3"/>
        <v>26.98</v>
      </c>
      <c r="K27" s="132">
        <f t="shared" si="6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7"/>
        <v>0</v>
      </c>
      <c r="E28" s="132">
        <f t="shared" si="5"/>
        <v>27.6</v>
      </c>
      <c r="F28" s="134">
        <f t="shared" si="1"/>
        <v>11.756287057861378</v>
      </c>
      <c r="G28" s="132">
        <f t="shared" si="5"/>
        <v>0</v>
      </c>
      <c r="H28" s="132">
        <f t="shared" si="5"/>
        <v>0</v>
      </c>
      <c r="I28" s="134">
        <f t="shared" si="2"/>
        <v>11.756287057861378</v>
      </c>
      <c r="J28" s="134">
        <f t="shared" si="3"/>
        <v>27.6</v>
      </c>
      <c r="K28" s="132">
        <f t="shared" si="6"/>
        <v>0.93</v>
      </c>
      <c r="L28" s="123"/>
      <c r="P28" s="169"/>
    </row>
    <row r="29" spans="2:17">
      <c r="B29" s="140">
        <f t="shared" si="0"/>
        <v>2035</v>
      </c>
      <c r="C29" s="131">
        <f>$C$55</f>
        <v>1129.0663267642597</v>
      </c>
      <c r="D29" s="132">
        <f>C29*$C$62</f>
        <v>87.160084318455105</v>
      </c>
      <c r="E29" s="132">
        <f t="shared" si="5"/>
        <v>28.21</v>
      </c>
      <c r="F29" s="134">
        <f t="shared" si="1"/>
        <v>49.142167722370637</v>
      </c>
      <c r="G29" s="132">
        <f t="shared" si="5"/>
        <v>0</v>
      </c>
      <c r="H29" s="132">
        <f t="shared" si="5"/>
        <v>0</v>
      </c>
      <c r="I29" s="134">
        <f t="shared" si="2"/>
        <v>49.142167722370637</v>
      </c>
      <c r="J29" s="134">
        <f t="shared" si="3"/>
        <v>115.37</v>
      </c>
      <c r="K29" s="132">
        <f t="shared" si="6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5"/>
        <v>89.08</v>
      </c>
      <c r="E30" s="132">
        <f t="shared" si="5"/>
        <v>28.83</v>
      </c>
      <c r="F30" s="134">
        <f t="shared" si="1"/>
        <v>50.224050977986778</v>
      </c>
      <c r="G30" s="132">
        <f t="shared" si="5"/>
        <v>0</v>
      </c>
      <c r="H30" s="132">
        <f t="shared" si="5"/>
        <v>0</v>
      </c>
      <c r="I30" s="134">
        <f t="shared" si="2"/>
        <v>50.224050977986778</v>
      </c>
      <c r="J30" s="134">
        <f t="shared" si="3"/>
        <v>117.91</v>
      </c>
      <c r="K30" s="132">
        <f t="shared" si="6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5"/>
        <v>91.04</v>
      </c>
      <c r="E31" s="132">
        <f t="shared" si="5"/>
        <v>29.46</v>
      </c>
      <c r="F31" s="134">
        <f t="shared" si="1"/>
        <v>51.327267770735368</v>
      </c>
      <c r="G31" s="132">
        <f t="shared" si="5"/>
        <v>0</v>
      </c>
      <c r="H31" s="132">
        <f t="shared" si="5"/>
        <v>0</v>
      </c>
      <c r="I31" s="134">
        <f t="shared" si="2"/>
        <v>51.327267770735368</v>
      </c>
      <c r="J31" s="134">
        <f t="shared" si="3"/>
        <v>120.5</v>
      </c>
      <c r="K31" s="132">
        <f t="shared" si="6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5"/>
        <v>93.13</v>
      </c>
      <c r="E32" s="132">
        <f t="shared" si="5"/>
        <v>30.14</v>
      </c>
      <c r="F32" s="134">
        <f t="shared" si="1"/>
        <v>52.50715600081783</v>
      </c>
      <c r="G32" s="132">
        <f t="shared" si="5"/>
        <v>0</v>
      </c>
      <c r="H32" s="132">
        <f t="shared" si="5"/>
        <v>0</v>
      </c>
      <c r="I32" s="134">
        <f t="shared" si="2"/>
        <v>52.50715600081783</v>
      </c>
      <c r="J32" s="134">
        <f t="shared" si="3"/>
        <v>123.27</v>
      </c>
      <c r="K32" s="132">
        <f t="shared" si="6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5"/>
        <v>95.27</v>
      </c>
      <c r="E33" s="132">
        <f t="shared" si="5"/>
        <v>30.83</v>
      </c>
      <c r="F33" s="134">
        <f t="shared" si="1"/>
        <v>53.712601376678251</v>
      </c>
      <c r="G33" s="132">
        <f t="shared" si="5"/>
        <v>0</v>
      </c>
      <c r="H33" s="132">
        <f t="shared" si="5"/>
        <v>0</v>
      </c>
      <c r="I33" s="134">
        <f t="shared" si="2"/>
        <v>53.712601376678251</v>
      </c>
      <c r="J33" s="134">
        <f t="shared" si="3"/>
        <v>126.1</v>
      </c>
      <c r="K33" s="132">
        <f t="shared" si="6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5"/>
        <v>97.46</v>
      </c>
      <c r="E34" s="132">
        <f t="shared" si="5"/>
        <v>31.54</v>
      </c>
      <c r="F34" s="134">
        <f t="shared" si="1"/>
        <v>54.947863422612961</v>
      </c>
      <c r="G34" s="132">
        <f t="shared" si="5"/>
        <v>0</v>
      </c>
      <c r="H34" s="132">
        <f t="shared" si="5"/>
        <v>0</v>
      </c>
      <c r="I34" s="134">
        <f t="shared" si="2"/>
        <v>54.947863422612961</v>
      </c>
      <c r="J34" s="134">
        <f t="shared" si="3"/>
        <v>129</v>
      </c>
      <c r="K34" s="132">
        <f t="shared" si="6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5"/>
        <v>99.7</v>
      </c>
      <c r="E35" s="132">
        <f t="shared" si="5"/>
        <v>32.270000000000003</v>
      </c>
      <c r="F35" s="134">
        <f t="shared" si="1"/>
        <v>56.212942138621962</v>
      </c>
      <c r="G35" s="132">
        <f t="shared" si="5"/>
        <v>0</v>
      </c>
      <c r="H35" s="132">
        <f t="shared" si="5"/>
        <v>0</v>
      </c>
      <c r="I35" s="134">
        <f t="shared" si="2"/>
        <v>56.212942138621962</v>
      </c>
      <c r="J35" s="134">
        <f t="shared" si="3"/>
        <v>131.97</v>
      </c>
      <c r="K35" s="132">
        <f t="shared" si="6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5"/>
        <v>101.99</v>
      </c>
      <c r="E36" s="132">
        <f t="shared" si="5"/>
        <v>33.01</v>
      </c>
      <c r="F36" s="134">
        <f t="shared" si="1"/>
        <v>57.503578000408915</v>
      </c>
      <c r="G36" s="132">
        <f t="shared" si="5"/>
        <v>0</v>
      </c>
      <c r="H36" s="132">
        <f t="shared" si="5"/>
        <v>0</v>
      </c>
      <c r="I36" s="134">
        <f t="shared" si="2"/>
        <v>57.503578000408915</v>
      </c>
      <c r="J36" s="134">
        <f t="shared" si="3"/>
        <v>135</v>
      </c>
      <c r="K36" s="132">
        <f t="shared" si="6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UT Solar 2035 ST'!D44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26.8%)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Solar Resource-2035 - 27%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127</v>
      </c>
      <c r="C55" s="185">
        <v>1129.0663267642597</v>
      </c>
      <c r="D55" s="121" t="s">
        <v>75</v>
      </c>
      <c r="H55" s="121" t="s">
        <v>9</v>
      </c>
    </row>
    <row r="56" spans="2:24">
      <c r="B56" s="85" t="s">
        <v>112</v>
      </c>
      <c r="C56" s="154">
        <v>18.718009285501743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226"/>
      <c r="O59" s="22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226"/>
      <c r="O60" s="22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L62" s="164"/>
      <c r="M62" s="164"/>
      <c r="N62" s="156"/>
      <c r="O62" s="52"/>
      <c r="P62" s="158"/>
    </row>
    <row r="63" spans="2:24">
      <c r="C63" s="168">
        <v>0.26800000000000002</v>
      </c>
      <c r="D63" s="121" t="s">
        <v>39</v>
      </c>
      <c r="N63" s="226"/>
      <c r="O63" s="227"/>
      <c r="P63" s="171"/>
    </row>
    <row r="64" spans="2:24" ht="13.5" thickBot="1">
      <c r="D64" s="160"/>
      <c r="N64" s="226"/>
      <c r="O64" s="22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8">C66+1</f>
        <v>2018</v>
      </c>
      <c r="D67" s="41">
        <v>2.3E-2</v>
      </c>
      <c r="E67" s="85"/>
      <c r="F67" s="87">
        <f t="shared" ref="F67:F74" si="9">F66+1</f>
        <v>2027</v>
      </c>
      <c r="G67" s="41">
        <v>2.3E-2</v>
      </c>
      <c r="H67" s="85"/>
      <c r="I67" s="87">
        <f t="shared" ref="I67:I74" si="10">I66+1</f>
        <v>2036</v>
      </c>
      <c r="J67" s="41">
        <v>2.1999999999999999E-2</v>
      </c>
    </row>
    <row r="68" spans="3:11">
      <c r="C68" s="87">
        <f t="shared" si="8"/>
        <v>2019</v>
      </c>
      <c r="D68" s="41">
        <v>0.02</v>
      </c>
      <c r="E68" s="85"/>
      <c r="F68" s="87">
        <f t="shared" si="9"/>
        <v>2028</v>
      </c>
      <c r="G68" s="41">
        <v>2.4E-2</v>
      </c>
      <c r="H68" s="85"/>
      <c r="I68" s="87">
        <f t="shared" si="10"/>
        <v>2037</v>
      </c>
      <c r="J68" s="41">
        <v>2.1999999999999999E-2</v>
      </c>
    </row>
    <row r="69" spans="3:11">
      <c r="C69" s="87">
        <f t="shared" si="8"/>
        <v>2020</v>
      </c>
      <c r="D69" s="41">
        <v>2.1999999999999999E-2</v>
      </c>
      <c r="E69" s="85"/>
      <c r="F69" s="87">
        <f t="shared" si="9"/>
        <v>2029</v>
      </c>
      <c r="G69" s="41">
        <v>2.4E-2</v>
      </c>
      <c r="H69" s="85"/>
      <c r="I69" s="87">
        <f t="shared" si="10"/>
        <v>2038</v>
      </c>
      <c r="J69" s="41">
        <v>2.3E-2</v>
      </c>
    </row>
    <row r="70" spans="3:11">
      <c r="C70" s="87">
        <f t="shared" si="8"/>
        <v>2021</v>
      </c>
      <c r="D70" s="41">
        <v>2.4E-2</v>
      </c>
      <c r="E70" s="85"/>
      <c r="F70" s="87">
        <f t="shared" si="9"/>
        <v>2030</v>
      </c>
      <c r="G70" s="41">
        <v>2.3E-2</v>
      </c>
      <c r="H70" s="85"/>
      <c r="I70" s="87">
        <f t="shared" si="10"/>
        <v>2039</v>
      </c>
      <c r="J70" s="41">
        <v>2.3E-2</v>
      </c>
    </row>
    <row r="71" spans="3:11">
      <c r="C71" s="87">
        <f t="shared" si="8"/>
        <v>2022</v>
      </c>
      <c r="D71" s="41">
        <v>2.4E-2</v>
      </c>
      <c r="E71" s="85"/>
      <c r="F71" s="87">
        <f t="shared" si="9"/>
        <v>2031</v>
      </c>
      <c r="G71" s="41">
        <v>2.3E-2</v>
      </c>
      <c r="H71" s="85"/>
      <c r="I71" s="87">
        <f t="shared" si="10"/>
        <v>2040</v>
      </c>
      <c r="J71" s="41">
        <v>2.3E-2</v>
      </c>
    </row>
    <row r="72" spans="3:11" s="123" customFormat="1">
      <c r="C72" s="87">
        <f t="shared" si="8"/>
        <v>2023</v>
      </c>
      <c r="D72" s="41">
        <v>2.4E-2</v>
      </c>
      <c r="E72" s="86"/>
      <c r="F72" s="87">
        <f t="shared" si="9"/>
        <v>2032</v>
      </c>
      <c r="G72" s="41">
        <v>2.3E-2</v>
      </c>
      <c r="H72" s="86"/>
      <c r="I72" s="87">
        <f t="shared" si="10"/>
        <v>2041</v>
      </c>
      <c r="J72" s="41">
        <v>2.3E-2</v>
      </c>
    </row>
    <row r="73" spans="3:11" s="123" customFormat="1">
      <c r="C73" s="87">
        <f t="shared" si="8"/>
        <v>2024</v>
      </c>
      <c r="D73" s="41">
        <v>2.4E-2</v>
      </c>
      <c r="E73" s="86"/>
      <c r="F73" s="87">
        <f t="shared" si="9"/>
        <v>2033</v>
      </c>
      <c r="G73" s="41">
        <v>2.3E-2</v>
      </c>
      <c r="H73" s="86"/>
      <c r="I73" s="87">
        <f t="shared" si="10"/>
        <v>2042</v>
      </c>
      <c r="J73" s="41">
        <v>2.3E-2</v>
      </c>
    </row>
    <row r="74" spans="3:11" s="123" customFormat="1">
      <c r="C74" s="87">
        <f t="shared" si="8"/>
        <v>2025</v>
      </c>
      <c r="D74" s="41">
        <v>2.3E-2</v>
      </c>
      <c r="E74" s="86"/>
      <c r="F74" s="87">
        <f t="shared" si="9"/>
        <v>2034</v>
      </c>
      <c r="G74" s="41">
        <v>2.3E-2</v>
      </c>
      <c r="H74" s="86"/>
      <c r="I74" s="87">
        <f t="shared" si="10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view="pageBreakPreview" zoomScale="85" zoomScaleNormal="100" zoomScaleSheetLayoutView="85" workbookViewId="0">
      <pane xSplit="2" ySplit="6" topLeftCell="C7" activePane="bottomRight" state="frozen"/>
      <selection activeCell="E15" sqref="E15"/>
      <selection pane="topRight" activeCell="E15" sqref="E15"/>
      <selection pane="bottomLeft" activeCell="E15" sqref="E15"/>
      <selection pane="bottomRight" activeCell="E45" sqref="E45"/>
    </sheetView>
  </sheetViews>
  <sheetFormatPr defaultColWidth="9.33203125" defaultRowHeight="12.75"/>
  <cols>
    <col min="1" max="1" width="2.83203125" style="3" customWidth="1"/>
    <col min="2" max="2" width="7" style="3" customWidth="1"/>
    <col min="3" max="12" width="10.1640625" style="3" customWidth="1"/>
    <col min="13" max="13" width="10.1640625" style="5" customWidth="1"/>
    <col min="14" max="15" width="10.1640625" style="3" customWidth="1"/>
    <col min="16" max="16" width="1.6640625" style="3" customWidth="1"/>
    <col min="17" max="16384" width="9.33203125" style="3"/>
  </cols>
  <sheetData>
    <row r="1" spans="2:16" s="256" customFormat="1" ht="15.75" hidden="1">
      <c r="B1" s="1" t="s">
        <v>37</v>
      </c>
      <c r="C1" s="1"/>
      <c r="D1" s="1"/>
      <c r="E1" s="1"/>
      <c r="F1" s="1"/>
      <c r="G1" s="253"/>
      <c r="H1" s="1"/>
      <c r="I1" s="1"/>
      <c r="J1" s="1"/>
      <c r="K1" s="1"/>
      <c r="L1" s="254"/>
      <c r="M1" s="255"/>
      <c r="N1" s="255"/>
      <c r="O1" s="255"/>
      <c r="P1" s="255"/>
    </row>
    <row r="2" spans="2:16" s="256" customFormat="1" ht="5.25" customHeight="1">
      <c r="B2" s="1"/>
      <c r="C2" s="1"/>
      <c r="D2" s="1"/>
      <c r="E2" s="1"/>
      <c r="F2" s="1"/>
      <c r="G2" s="253"/>
      <c r="H2" s="1"/>
      <c r="I2" s="1"/>
      <c r="J2" s="1"/>
      <c r="K2" s="1"/>
      <c r="L2" s="254"/>
      <c r="M2" s="255"/>
      <c r="N2" s="255"/>
      <c r="O2" s="255"/>
      <c r="P2" s="255"/>
    </row>
    <row r="3" spans="2:16" s="256" customFormat="1" ht="15.75">
      <c r="B3" s="1" t="s">
        <v>167</v>
      </c>
      <c r="C3" s="1"/>
      <c r="D3" s="1"/>
      <c r="E3" s="1"/>
      <c r="F3" s="1"/>
      <c r="G3" s="253"/>
      <c r="H3" s="1"/>
      <c r="I3" s="1"/>
      <c r="J3" s="1"/>
      <c r="K3" s="1"/>
      <c r="L3" s="254"/>
      <c r="M3" s="255"/>
      <c r="N3" s="255"/>
      <c r="O3" s="255"/>
      <c r="P3" s="255"/>
    </row>
    <row r="4" spans="2:16" s="258" customFormat="1" ht="15">
      <c r="B4" s="4" t="s">
        <v>168</v>
      </c>
      <c r="C4" s="4"/>
      <c r="D4" s="4"/>
      <c r="E4" s="4"/>
      <c r="F4" s="4"/>
      <c r="G4" s="4"/>
      <c r="H4" s="4"/>
      <c r="I4" s="4"/>
      <c r="J4" s="4"/>
      <c r="K4" s="4"/>
      <c r="L4" s="4"/>
      <c r="M4" s="257"/>
      <c r="N4" s="257"/>
      <c r="O4" s="257"/>
      <c r="P4" s="257"/>
    </row>
    <row r="5" spans="2:16" s="258" customFormat="1" ht="15">
      <c r="B5" s="4" t="str">
        <f ca="1">'Table 1'!B5</f>
        <v>QF - Sch37 - UT - Wind - 10.0 MW and 31.0%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s="258" customFormat="1" ht="15" hidden="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57"/>
      <c r="N6" s="257"/>
      <c r="O6" s="257"/>
      <c r="P6" s="257"/>
    </row>
    <row r="7" spans="2:16">
      <c r="D7" s="259"/>
      <c r="E7" s="259"/>
      <c r="F7" s="259"/>
      <c r="G7" s="260"/>
      <c r="H7" s="260"/>
      <c r="I7" s="260"/>
      <c r="J7" s="260"/>
      <c r="K7" s="260"/>
      <c r="L7" s="260"/>
      <c r="M7" s="261"/>
    </row>
    <row r="8" spans="2:16">
      <c r="B8" s="262"/>
      <c r="C8" s="262"/>
      <c r="D8" s="263" t="s">
        <v>169</v>
      </c>
      <c r="E8" s="264"/>
      <c r="F8" s="264"/>
      <c r="G8" s="263"/>
      <c r="H8" s="263"/>
      <c r="I8" s="265" t="s">
        <v>170</v>
      </c>
      <c r="J8" s="266"/>
      <c r="K8" s="266"/>
      <c r="L8" s="267"/>
      <c r="M8" s="268" t="s">
        <v>169</v>
      </c>
      <c r="N8" s="269"/>
      <c r="O8" s="270"/>
    </row>
    <row r="9" spans="2:16">
      <c r="B9" s="271" t="str">
        <f>'[11]Avoided Costs'!B4</f>
        <v>Year</v>
      </c>
      <c r="C9" s="271" t="str">
        <f>'[11]Avoided Costs'!C4</f>
        <v>Annual</v>
      </c>
      <c r="D9" s="272" t="str">
        <f>'[11]Avoided Costs'!D4</f>
        <v>Jan</v>
      </c>
      <c r="E9" s="273" t="str">
        <f>'[11]Avoided Costs'!E4</f>
        <v>Feb</v>
      </c>
      <c r="F9" s="273" t="str">
        <f>'[11]Avoided Costs'!F4</f>
        <v>Mar</v>
      </c>
      <c r="G9" s="273" t="str">
        <f>'[11]Avoided Costs'!G4</f>
        <v>Apr</v>
      </c>
      <c r="H9" s="274" t="str">
        <f>'[11]Avoided Costs'!H4</f>
        <v>May</v>
      </c>
      <c r="I9" s="188" t="str">
        <f>'[11]Avoided Costs'!I4</f>
        <v>Jun</v>
      </c>
      <c r="J9" s="188" t="str">
        <f>'[11]Avoided Costs'!J4</f>
        <v>Jul</v>
      </c>
      <c r="K9" s="188" t="str">
        <f>'[11]Avoided Costs'!K4</f>
        <v>Aug</v>
      </c>
      <c r="L9" s="188" t="str">
        <f>'[11]Avoided Costs'!L4</f>
        <v>Sep</v>
      </c>
      <c r="M9" s="272" t="str">
        <f>'[11]Avoided Costs'!M4</f>
        <v>Oct</v>
      </c>
      <c r="N9" s="273" t="str">
        <f>'[11]Avoided Costs'!N4</f>
        <v>Nov</v>
      </c>
      <c r="O9" s="274" t="str">
        <f>'[11]Avoided Costs'!O4</f>
        <v>Dec</v>
      </c>
    </row>
    <row r="10" spans="2:16" ht="12.75" customHeight="1">
      <c r="B10" s="252"/>
      <c r="C10" s="252"/>
      <c r="D10" s="275"/>
      <c r="E10" s="275"/>
      <c r="F10" s="275"/>
      <c r="G10" s="275"/>
      <c r="H10" s="275"/>
      <c r="I10" s="275"/>
      <c r="J10" s="275"/>
      <c r="K10" s="275"/>
      <c r="L10" s="275"/>
      <c r="M10" s="275"/>
      <c r="N10" s="275"/>
      <c r="O10" s="5"/>
    </row>
    <row r="11" spans="2:16" ht="12.75" customHeight="1">
      <c r="B11" s="276" t="s">
        <v>171</v>
      </c>
      <c r="C11" s="276"/>
      <c r="E11" s="259"/>
      <c r="F11" s="259"/>
      <c r="G11" s="259"/>
      <c r="H11" s="259"/>
      <c r="I11" s="259"/>
      <c r="J11" s="259"/>
      <c r="K11" s="259"/>
      <c r="L11" s="259"/>
      <c r="M11" s="259"/>
      <c r="N11" s="259"/>
      <c r="O11" s="5"/>
    </row>
    <row r="12" spans="2:16" ht="12.75" hidden="1" customHeight="1">
      <c r="B12" s="277"/>
      <c r="C12" s="278"/>
      <c r="D12" s="8"/>
      <c r="E12" s="8"/>
      <c r="F12" s="8"/>
      <c r="G12" s="8"/>
      <c r="H12" s="13"/>
      <c r="I12" s="279"/>
      <c r="J12" s="280"/>
      <c r="K12" s="280"/>
      <c r="L12" s="281"/>
      <c r="M12" s="279"/>
      <c r="N12" s="280"/>
      <c r="O12" s="281"/>
    </row>
    <row r="13" spans="2:16" ht="12.75" customHeight="1">
      <c r="B13" s="282">
        <f>'[11]Avoided Costs'!B7</f>
        <v>2019</v>
      </c>
      <c r="C13" s="283">
        <f>'[11]Avoided Costs'!C7</f>
        <v>23.495236181486732</v>
      </c>
      <c r="D13" s="284">
        <f>'[11]Avoided Costs'!D7</f>
        <v>21.524011249890577</v>
      </c>
      <c r="E13" s="284">
        <f>'[11]Avoided Costs'!E7</f>
        <v>41.587591862192177</v>
      </c>
      <c r="F13" s="284">
        <f>'[11]Avoided Costs'!F7</f>
        <v>23.247719828390522</v>
      </c>
      <c r="G13" s="284">
        <f>'[11]Avoided Costs'!G7</f>
        <v>19.346974024220163</v>
      </c>
      <c r="H13" s="285">
        <f>'[11]Avoided Costs'!H7</f>
        <v>15.353036169295731</v>
      </c>
      <c r="I13" s="286">
        <f>'[11]Avoided Costs'!I7</f>
        <v>16.160900742319388</v>
      </c>
      <c r="J13" s="284">
        <f>'[11]Avoided Costs'!J7</f>
        <v>35.88829756453719</v>
      </c>
      <c r="K13" s="284">
        <f>'[11]Avoided Costs'!K7</f>
        <v>33.304973548254111</v>
      </c>
      <c r="L13" s="285">
        <f>'[11]Avoided Costs'!L7</f>
        <v>20.402494661566035</v>
      </c>
      <c r="M13" s="286">
        <f>'[11]Avoided Costs'!M7</f>
        <v>16.043405447707638</v>
      </c>
      <c r="N13" s="284">
        <f>'[11]Avoided Costs'!N7</f>
        <v>17.395136084963166</v>
      </c>
      <c r="O13" s="285">
        <f>'[11]Avoided Costs'!O7</f>
        <v>21.846270486315831</v>
      </c>
    </row>
    <row r="14" spans="2:16" ht="12.75" customHeight="1">
      <c r="B14" s="299">
        <f>'[11]Avoided Costs'!B8</f>
        <v>2020</v>
      </c>
      <c r="C14" s="287">
        <f>'[11]Avoided Costs'!C8</f>
        <v>19.354333883528877</v>
      </c>
      <c r="D14" s="288">
        <f>'[11]Avoided Costs'!D8</f>
        <v>17.866295449668751</v>
      </c>
      <c r="E14" s="288">
        <f>'[11]Avoided Costs'!E8</f>
        <v>19.062053354180303</v>
      </c>
      <c r="F14" s="288">
        <f>'[11]Avoided Costs'!F8</f>
        <v>17.753727253809085</v>
      </c>
      <c r="G14" s="288">
        <f>'[11]Avoided Costs'!G8</f>
        <v>16.176905556834093</v>
      </c>
      <c r="H14" s="289">
        <f>'[11]Avoided Costs'!H8</f>
        <v>15.092281349363111</v>
      </c>
      <c r="I14" s="290">
        <f>'[11]Avoided Costs'!I8</f>
        <v>14.973486127033048</v>
      </c>
      <c r="J14" s="288">
        <f>'[11]Avoided Costs'!J8</f>
        <v>31.919682684082346</v>
      </c>
      <c r="K14" s="288">
        <f>'[11]Avoided Costs'!K8</f>
        <v>27.079575019558199</v>
      </c>
      <c r="L14" s="289">
        <f>'[11]Avoided Costs'!L8</f>
        <v>20.156982233012513</v>
      </c>
      <c r="M14" s="290">
        <f>'[11]Avoided Costs'!M8</f>
        <v>15.384113628663028</v>
      </c>
      <c r="N14" s="288">
        <f>'[11]Avoided Costs'!N8</f>
        <v>15.998023168382831</v>
      </c>
      <c r="O14" s="289">
        <f>'[11]Avoided Costs'!O8</f>
        <v>16.684362732299462</v>
      </c>
    </row>
    <row r="15" spans="2:16" ht="12.75" customHeight="1">
      <c r="B15" s="299">
        <f>'[11]Avoided Costs'!B9</f>
        <v>2021</v>
      </c>
      <c r="C15" s="287">
        <f>'[11]Avoided Costs'!C9</f>
        <v>17.960314218553805</v>
      </c>
      <c r="D15" s="288">
        <f>'[11]Avoided Costs'!D9</f>
        <v>15.655428943073652</v>
      </c>
      <c r="E15" s="288">
        <f>'[11]Avoided Costs'!E9</f>
        <v>15.897128319520993</v>
      </c>
      <c r="F15" s="288">
        <f>'[11]Avoided Costs'!F9</f>
        <v>15.901391876675438</v>
      </c>
      <c r="G15" s="288">
        <f>'[11]Avoided Costs'!G9</f>
        <v>14.778032937309684</v>
      </c>
      <c r="H15" s="289">
        <f>'[11]Avoided Costs'!H9</f>
        <v>14.498402236259698</v>
      </c>
      <c r="I15" s="290">
        <f>'[11]Avoided Costs'!I9</f>
        <v>14.604368422223018</v>
      </c>
      <c r="J15" s="288">
        <f>'[11]Avoided Costs'!J9</f>
        <v>31.814219454247848</v>
      </c>
      <c r="K15" s="288">
        <f>'[11]Avoided Costs'!K9</f>
        <v>23.525923029357006</v>
      </c>
      <c r="L15" s="289">
        <f>'[11]Avoided Costs'!L9</f>
        <v>18.865586738652279</v>
      </c>
      <c r="M15" s="290">
        <f>'[11]Avoided Costs'!M9</f>
        <v>14.478124541302321</v>
      </c>
      <c r="N15" s="288">
        <f>'[11]Avoided Costs'!N9</f>
        <v>14.94103707890558</v>
      </c>
      <c r="O15" s="289">
        <f>'[11]Avoided Costs'!O9</f>
        <v>16.142005465004086</v>
      </c>
    </row>
    <row r="16" spans="2:16" ht="12.75" customHeight="1">
      <c r="B16" s="299">
        <f>'[11]Avoided Costs'!B10</f>
        <v>2022</v>
      </c>
      <c r="C16" s="287">
        <f>'[11]Avoided Costs'!C10</f>
        <v>16.039257681947788</v>
      </c>
      <c r="D16" s="288">
        <f>'[11]Avoided Costs'!D10</f>
        <v>14.246386364308572</v>
      </c>
      <c r="E16" s="288">
        <f>'[11]Avoided Costs'!E10</f>
        <v>13.559387499212955</v>
      </c>
      <c r="F16" s="288">
        <f>'[11]Avoided Costs'!F10</f>
        <v>13.46156720854218</v>
      </c>
      <c r="G16" s="288">
        <f>'[11]Avoided Costs'!G10</f>
        <v>13.172365162735101</v>
      </c>
      <c r="H16" s="289">
        <f>'[11]Avoided Costs'!H10</f>
        <v>14.624963384519232</v>
      </c>
      <c r="I16" s="290">
        <f>'[11]Avoided Costs'!I10</f>
        <v>14.701585702763332</v>
      </c>
      <c r="J16" s="288">
        <f>'[11]Avoided Costs'!J10</f>
        <v>25.549825282595819</v>
      </c>
      <c r="K16" s="288">
        <f>'[11]Avoided Costs'!K10</f>
        <v>20.600601257078544</v>
      </c>
      <c r="L16" s="289">
        <f>'[11]Avoided Costs'!L10</f>
        <v>15.333007238451172</v>
      </c>
      <c r="M16" s="290">
        <f>'[11]Avoided Costs'!M10</f>
        <v>14.349767233160044</v>
      </c>
      <c r="N16" s="288">
        <f>'[11]Avoided Costs'!N10</f>
        <v>15.326858584592642</v>
      </c>
      <c r="O16" s="289">
        <f>'[11]Avoided Costs'!O10</f>
        <v>14.138687569482766</v>
      </c>
    </row>
    <row r="17" spans="2:15" ht="12.75" customHeight="1">
      <c r="B17" s="299">
        <f>'[11]Avoided Costs'!B11</f>
        <v>2023</v>
      </c>
      <c r="C17" s="287">
        <f>'[11]Avoided Costs'!C11</f>
        <v>15.825867559870673</v>
      </c>
      <c r="D17" s="288">
        <f>'[11]Avoided Costs'!D11</f>
        <v>12.773243589007899</v>
      </c>
      <c r="E17" s="288">
        <f>'[11]Avoided Costs'!E11</f>
        <v>13.212092302823267</v>
      </c>
      <c r="F17" s="288">
        <f>'[11]Avoided Costs'!F11</f>
        <v>14.05829090233442</v>
      </c>
      <c r="G17" s="288">
        <f>'[11]Avoided Costs'!G11</f>
        <v>13.029173285798333</v>
      </c>
      <c r="H17" s="289">
        <f>'[11]Avoided Costs'!H11</f>
        <v>15.766097796755755</v>
      </c>
      <c r="I17" s="290">
        <f>'[11]Avoided Costs'!I11</f>
        <v>13.781887768534856</v>
      </c>
      <c r="J17" s="288">
        <f>'[11]Avoided Costs'!J11</f>
        <v>22.058641850808428</v>
      </c>
      <c r="K17" s="288">
        <f>'[11]Avoided Costs'!K11</f>
        <v>22.724103667449313</v>
      </c>
      <c r="L17" s="289">
        <f>'[11]Avoided Costs'!L11</f>
        <v>14.673491398093518</v>
      </c>
      <c r="M17" s="290">
        <f>'[11]Avoided Costs'!M11</f>
        <v>15.895843161374984</v>
      </c>
      <c r="N17" s="288">
        <f>'[11]Avoided Costs'!N11</f>
        <v>14.249152579864175</v>
      </c>
      <c r="O17" s="289">
        <f>'[11]Avoided Costs'!O11</f>
        <v>14.419159559083189</v>
      </c>
    </row>
    <row r="18" spans="2:15" ht="12.75" customHeight="1">
      <c r="B18" s="299">
        <f>'[11]Avoided Costs'!B12</f>
        <v>2024</v>
      </c>
      <c r="C18" s="287">
        <f>'[11]Avoided Costs'!C12</f>
        <v>22.291186629115586</v>
      </c>
      <c r="D18" s="288">
        <f>'[11]Avoided Costs'!D12</f>
        <v>19.571894227281675</v>
      </c>
      <c r="E18" s="288">
        <f>'[11]Avoided Costs'!E12</f>
        <v>18.185105503359669</v>
      </c>
      <c r="F18" s="288">
        <f>'[11]Avoided Costs'!F12</f>
        <v>19.199742830265723</v>
      </c>
      <c r="G18" s="288">
        <f>'[11]Avoided Costs'!G12</f>
        <v>18.080957976921898</v>
      </c>
      <c r="H18" s="289">
        <f>'[11]Avoided Costs'!H12</f>
        <v>17.8158081112704</v>
      </c>
      <c r="I18" s="290">
        <f>'[11]Avoided Costs'!I12</f>
        <v>19.43685823969512</v>
      </c>
      <c r="J18" s="288">
        <f>'[11]Avoided Costs'!J12</f>
        <v>34.914360630523575</v>
      </c>
      <c r="K18" s="288">
        <f>'[11]Avoided Costs'!K12</f>
        <v>33.52851084086678</v>
      </c>
      <c r="L18" s="289">
        <f>'[11]Avoided Costs'!L12</f>
        <v>20.217391296692366</v>
      </c>
      <c r="M18" s="290">
        <f>'[11]Avoided Costs'!M12</f>
        <v>19.656778342626321</v>
      </c>
      <c r="N18" s="288">
        <f>'[11]Avoided Costs'!N12</f>
        <v>18.949146243580444</v>
      </c>
      <c r="O18" s="289">
        <f>'[11]Avoided Costs'!O12</f>
        <v>21.943845296127456</v>
      </c>
    </row>
    <row r="19" spans="2:15" ht="12.75" customHeight="1">
      <c r="B19" s="299">
        <f>'[11]Avoided Costs'!B13</f>
        <v>2025</v>
      </c>
      <c r="C19" s="287">
        <f>'[11]Avoided Costs'!C13</f>
        <v>24.080892289388625</v>
      </c>
      <c r="D19" s="288">
        <f>'[11]Avoided Costs'!D13</f>
        <v>20.542869621705059</v>
      </c>
      <c r="E19" s="288">
        <f>'[11]Avoided Costs'!E13</f>
        <v>19.985636544595664</v>
      </c>
      <c r="F19" s="288">
        <f>'[11]Avoided Costs'!F13</f>
        <v>19.017112284925329</v>
      </c>
      <c r="G19" s="288">
        <f>'[11]Avoided Costs'!G13</f>
        <v>19.446184471791334</v>
      </c>
      <c r="H19" s="289">
        <f>'[11]Avoided Costs'!H13</f>
        <v>19.213544694354187</v>
      </c>
      <c r="I19" s="290">
        <f>'[11]Avoided Costs'!I13</f>
        <v>21.05084871715566</v>
      </c>
      <c r="J19" s="288">
        <f>'[11]Avoided Costs'!J13</f>
        <v>38.663170053396065</v>
      </c>
      <c r="K19" s="288">
        <f>'[11]Avoided Costs'!K13</f>
        <v>37.065211603485892</v>
      </c>
      <c r="L19" s="289">
        <f>'[11]Avoided Costs'!L13</f>
        <v>19.035588449340342</v>
      </c>
      <c r="M19" s="290">
        <f>'[11]Avoided Costs'!M13</f>
        <v>21.260183475369359</v>
      </c>
      <c r="N19" s="288">
        <f>'[11]Avoided Costs'!N13</f>
        <v>22.68291409217148</v>
      </c>
      <c r="O19" s="289">
        <f>'[11]Avoided Costs'!O13</f>
        <v>24.234741412158463</v>
      </c>
    </row>
    <row r="20" spans="2:15" ht="12.75" customHeight="1">
      <c r="B20" s="299">
        <f>'[11]Avoided Costs'!B14</f>
        <v>2026</v>
      </c>
      <c r="C20" s="287">
        <f>'[11]Avoided Costs'!C14</f>
        <v>25.396806637071901</v>
      </c>
      <c r="D20" s="288">
        <f>'[11]Avoided Costs'!D14</f>
        <v>21.500942429263656</v>
      </c>
      <c r="E20" s="288">
        <f>'[11]Avoided Costs'!E14</f>
        <v>21.393739811960231</v>
      </c>
      <c r="F20" s="288">
        <f>'[11]Avoided Costs'!F14</f>
        <v>22.307001776370903</v>
      </c>
      <c r="G20" s="288">
        <f>'[11]Avoided Costs'!G14</f>
        <v>21.051017908375645</v>
      </c>
      <c r="H20" s="289">
        <f>'[11]Avoided Costs'!H14</f>
        <v>19.728920989522688</v>
      </c>
      <c r="I20" s="290">
        <f>'[11]Avoided Costs'!I14</f>
        <v>22.049973344621321</v>
      </c>
      <c r="J20" s="288">
        <f>'[11]Avoided Costs'!J14</f>
        <v>41.600275126693852</v>
      </c>
      <c r="K20" s="288">
        <f>'[11]Avoided Costs'!K14</f>
        <v>37.066079094399157</v>
      </c>
      <c r="L20" s="289">
        <f>'[11]Avoided Costs'!L14</f>
        <v>22.343527203916576</v>
      </c>
      <c r="M20" s="290">
        <f>'[11]Avoided Costs'!M14</f>
        <v>21.553717950786851</v>
      </c>
      <c r="N20" s="288">
        <f>'[11]Avoided Costs'!N14</f>
        <v>23.533510268171558</v>
      </c>
      <c r="O20" s="289">
        <f>'[11]Avoided Costs'!O14</f>
        <v>23.89905081522534</v>
      </c>
    </row>
    <row r="21" spans="2:15" ht="12.75" customHeight="1">
      <c r="B21" s="299">
        <f>'[11]Avoided Costs'!B15</f>
        <v>2027</v>
      </c>
      <c r="C21" s="287">
        <f>'[11]Avoided Costs'!C15</f>
        <v>26.373289651776442</v>
      </c>
      <c r="D21" s="288">
        <f>'[11]Avoided Costs'!D15</f>
        <v>22.888685530858954</v>
      </c>
      <c r="E21" s="288">
        <f>'[11]Avoided Costs'!E15</f>
        <v>22.433662957730249</v>
      </c>
      <c r="F21" s="288">
        <f>'[11]Avoided Costs'!F15</f>
        <v>23.564415452799306</v>
      </c>
      <c r="G21" s="288">
        <f>'[11]Avoided Costs'!G15</f>
        <v>21.411066560472879</v>
      </c>
      <c r="H21" s="289">
        <f>'[11]Avoided Costs'!H15</f>
        <v>19.811560584074702</v>
      </c>
      <c r="I21" s="290">
        <f>'[11]Avoided Costs'!I15</f>
        <v>23.99035995031808</v>
      </c>
      <c r="J21" s="288">
        <f>'[11]Avoided Costs'!J15</f>
        <v>41.664217716970121</v>
      </c>
      <c r="K21" s="288">
        <f>'[11]Avoided Costs'!K15</f>
        <v>37.353841860352105</v>
      </c>
      <c r="L21" s="289">
        <f>'[11]Avoided Costs'!L15</f>
        <v>23.271418491532547</v>
      </c>
      <c r="M21" s="290">
        <f>'[11]Avoided Costs'!M15</f>
        <v>23.109129511387881</v>
      </c>
      <c r="N21" s="288">
        <f>'[11]Avoided Costs'!N15</f>
        <v>24.768957846791931</v>
      </c>
      <c r="O21" s="289">
        <f>'[11]Avoided Costs'!O15</f>
        <v>25.368314720558043</v>
      </c>
    </row>
    <row r="22" spans="2:15" ht="12.75" customHeight="1">
      <c r="B22" s="299">
        <f>'[11]Avoided Costs'!B16</f>
        <v>2028</v>
      </c>
      <c r="C22" s="287">
        <f>'[11]Avoided Costs'!C16</f>
        <v>29.450593014394531</v>
      </c>
      <c r="D22" s="288">
        <f>'[11]Avoided Costs'!D16</f>
        <v>25.067744600424085</v>
      </c>
      <c r="E22" s="288">
        <f>'[11]Avoided Costs'!E16</f>
        <v>-0.97813091914422023</v>
      </c>
      <c r="F22" s="288">
        <f>'[11]Avoided Costs'!F16</f>
        <v>24.677972324094508</v>
      </c>
      <c r="G22" s="288">
        <f>'[11]Avoided Costs'!G16</f>
        <v>24.658683327337585</v>
      </c>
      <c r="H22" s="289">
        <f>'[11]Avoided Costs'!H16</f>
        <v>23.044530600794207</v>
      </c>
      <c r="I22" s="290">
        <f>'[11]Avoided Costs'!I16</f>
        <v>27.763460650711728</v>
      </c>
      <c r="J22" s="288">
        <f>'[11]Avoided Costs'!J16</f>
        <v>54.033101758530663</v>
      </c>
      <c r="K22" s="288">
        <f>'[11]Avoided Costs'!K16</f>
        <v>50.613843510768326</v>
      </c>
      <c r="L22" s="289">
        <f>'[11]Avoided Costs'!L16</f>
        <v>29.892511296949387</v>
      </c>
      <c r="M22" s="290">
        <f>'[11]Avoided Costs'!M16</f>
        <v>24.166413008081964</v>
      </c>
      <c r="N22" s="288">
        <f>'[11]Avoided Costs'!N16</f>
        <v>25.860537267084958</v>
      </c>
      <c r="O22" s="289">
        <f>'[11]Avoided Costs'!O16</f>
        <v>28.354089606915689</v>
      </c>
    </row>
    <row r="23" spans="2:15" ht="12.75" customHeight="1">
      <c r="B23" s="299">
        <f>'[11]Avoided Costs'!B17</f>
        <v>2029</v>
      </c>
      <c r="C23" s="287">
        <f>'[11]Avoided Costs'!C17</f>
        <v>35.818445913023133</v>
      </c>
      <c r="D23" s="288">
        <f>'[11]Avoided Costs'!D17</f>
        <v>29.509136052645424</v>
      </c>
      <c r="E23" s="288">
        <f>'[11]Avoided Costs'!E17</f>
        <v>28.156990746962101</v>
      </c>
      <c r="F23" s="288">
        <f>'[11]Avoided Costs'!F17</f>
        <v>26.708077629984935</v>
      </c>
      <c r="G23" s="288">
        <f>'[11]Avoided Costs'!G17</f>
        <v>26.578685012967128</v>
      </c>
      <c r="H23" s="289">
        <f>'[11]Avoided Costs'!H17</f>
        <v>25.188202491384331</v>
      </c>
      <c r="I23" s="290">
        <f>'[11]Avoided Costs'!I17</f>
        <v>31.178914416088006</v>
      </c>
      <c r="J23" s="288">
        <f>'[11]Avoided Costs'!J17</f>
        <v>58.825678050792078</v>
      </c>
      <c r="K23" s="288">
        <f>'[11]Avoided Costs'!K17</f>
        <v>67.954200238773765</v>
      </c>
      <c r="L23" s="289">
        <f>'[11]Avoided Costs'!L17</f>
        <v>35.747899129975494</v>
      </c>
      <c r="M23" s="290">
        <f>'[11]Avoided Costs'!M17</f>
        <v>26.877881772668765</v>
      </c>
      <c r="N23" s="288">
        <f>'[11]Avoided Costs'!N17</f>
        <v>28.412109505310504</v>
      </c>
      <c r="O23" s="289">
        <f>'[11]Avoided Costs'!O17</f>
        <v>30.719377463537757</v>
      </c>
    </row>
    <row r="24" spans="2:15" ht="12.75" customHeight="1">
      <c r="B24" s="299">
        <f>'[11]Avoided Costs'!B18</f>
        <v>2030</v>
      </c>
      <c r="C24" s="287">
        <f>'[11]Avoided Costs'!C18</f>
        <v>-6.3159899330239018</v>
      </c>
      <c r="D24" s="288">
        <f>'[11]Avoided Costs'!D18</f>
        <v>-7.2080166769069658</v>
      </c>
      <c r="E24" s="288">
        <f>'[11]Avoided Costs'!E18</f>
        <v>-19.665123549858638</v>
      </c>
      <c r="F24" s="288">
        <f>'[11]Avoided Costs'!F18</f>
        <v>-19.685123776522236</v>
      </c>
      <c r="G24" s="288">
        <f>'[11]Avoided Costs'!G18</f>
        <v>-21.4011481721633</v>
      </c>
      <c r="H24" s="289">
        <f>'[11]Avoided Costs'!H18</f>
        <v>-9.6553153320714618</v>
      </c>
      <c r="I24" s="290">
        <f>'[11]Avoided Costs'!I18</f>
        <v>-7.1064016637829113</v>
      </c>
      <c r="J24" s="288">
        <f>'[11]Avoided Costs'!J18</f>
        <v>-0.99127503755532054</v>
      </c>
      <c r="K24" s="288">
        <f>'[11]Avoided Costs'!K18</f>
        <v>14.458632550616777</v>
      </c>
      <c r="L24" s="289">
        <f>'[11]Avoided Costs'!L18</f>
        <v>2.9568027906681298</v>
      </c>
      <c r="M24" s="290">
        <f>'[11]Avoided Costs'!M18</f>
        <v>-0.639751311671095</v>
      </c>
      <c r="N24" s="288">
        <f>'[11]Avoided Costs'!N18</f>
        <v>-8.758517585673383</v>
      </c>
      <c r="O24" s="289">
        <f>'[11]Avoided Costs'!O18</f>
        <v>-11.959834797973402</v>
      </c>
    </row>
    <row r="25" spans="2:15" ht="12.75" customHeight="1">
      <c r="B25" s="299">
        <f>'[11]Avoided Costs'!B19</f>
        <v>2031</v>
      </c>
      <c r="C25" s="287">
        <f>'[11]Avoided Costs'!C19</f>
        <v>-6.6494153224672017</v>
      </c>
      <c r="D25" s="288">
        <f>'[11]Avoided Costs'!D19</f>
        <v>-7.0412562188847163</v>
      </c>
      <c r="E25" s="288">
        <f>'[11]Avoided Costs'!E19</f>
        <v>-21.290986409880425</v>
      </c>
      <c r="F25" s="288">
        <f>'[11]Avoided Costs'!F19</f>
        <v>-20.956981554263479</v>
      </c>
      <c r="G25" s="288">
        <f>'[11]Avoided Costs'!G19</f>
        <v>-24.993733065212126</v>
      </c>
      <c r="H25" s="289">
        <f>'[11]Avoided Costs'!H19</f>
        <v>-9.9677636997003738</v>
      </c>
      <c r="I25" s="290">
        <f>'[11]Avoided Costs'!I19</f>
        <v>-7.0912785939911478</v>
      </c>
      <c r="J25" s="288">
        <f>'[11]Avoided Costs'!J19</f>
        <v>0.63358698784524548</v>
      </c>
      <c r="K25" s="288">
        <f>'[11]Avoided Costs'!K19</f>
        <v>15.898768655814367</v>
      </c>
      <c r="L25" s="289">
        <f>'[11]Avoided Costs'!L19</f>
        <v>2.527057463360872</v>
      </c>
      <c r="M25" s="290">
        <f>'[11]Avoided Costs'!M19</f>
        <v>-1.0763093641286554</v>
      </c>
      <c r="N25" s="288">
        <f>'[11]Avoided Costs'!N19</f>
        <v>-9.3350520393471825</v>
      </c>
      <c r="O25" s="289">
        <f>'[11]Avoided Costs'!O19</f>
        <v>-12.462889048195613</v>
      </c>
    </row>
    <row r="26" spans="2:15" ht="12.75" customHeight="1">
      <c r="B26" s="299">
        <f>'[11]Avoided Costs'!B20</f>
        <v>2032</v>
      </c>
      <c r="C26" s="287">
        <f>'[11]Avoided Costs'!C20</f>
        <v>-7.3364516738749099</v>
      </c>
      <c r="D26" s="288">
        <f>'[11]Avoided Costs'!D20</f>
        <v>-7.4215773964533884</v>
      </c>
      <c r="E26" s="288">
        <f>'[11]Avoided Costs'!E20</f>
        <v>-22.151220934068352</v>
      </c>
      <c r="F26" s="288">
        <f>'[11]Avoided Costs'!F20</f>
        <v>-21.419522375909473</v>
      </c>
      <c r="G26" s="288">
        <f>'[11]Avoided Costs'!G20</f>
        <v>-25.211167389776076</v>
      </c>
      <c r="H26" s="289">
        <f>'[11]Avoided Costs'!H20</f>
        <v>-11.752153894402896</v>
      </c>
      <c r="I26" s="290">
        <f>'[11]Avoided Costs'!I20</f>
        <v>-8.9004271651113207</v>
      </c>
      <c r="J26" s="288">
        <f>'[11]Avoided Costs'!J20</f>
        <v>2.9448387862019598</v>
      </c>
      <c r="K26" s="288">
        <f>'[11]Avoided Costs'!K20</f>
        <v>13.461922341615006</v>
      </c>
      <c r="L26" s="289">
        <f>'[11]Avoided Costs'!L20</f>
        <v>2.7701411903237765</v>
      </c>
      <c r="M26" s="290">
        <f>'[11]Avoided Costs'!M20</f>
        <v>-1.1521839005965775</v>
      </c>
      <c r="N26" s="288">
        <f>'[11]Avoided Costs'!N20</f>
        <v>-11.535265962593277</v>
      </c>
      <c r="O26" s="289">
        <f>'[11]Avoided Costs'!O20</f>
        <v>-13.156725268382511</v>
      </c>
    </row>
    <row r="27" spans="2:15" ht="12.75" customHeight="1">
      <c r="B27" s="299">
        <f>'[11]Avoided Costs'!B21</f>
        <v>2033</v>
      </c>
      <c r="C27" s="287">
        <f>'[11]Avoided Costs'!C21</f>
        <v>-3.390945646684894</v>
      </c>
      <c r="D27" s="288">
        <f>'[11]Avoided Costs'!D21</f>
        <v>-8.2373423435806252</v>
      </c>
      <c r="E27" s="288">
        <f>'[11]Avoided Costs'!E21</f>
        <v>-20.227013210689115</v>
      </c>
      <c r="F27" s="288">
        <f>'[11]Avoided Costs'!F21</f>
        <v>-12.547598943687962</v>
      </c>
      <c r="G27" s="288">
        <f>'[11]Avoided Costs'!G21</f>
        <v>-21.281337332933383</v>
      </c>
      <c r="H27" s="289">
        <f>'[11]Avoided Costs'!H21</f>
        <v>-9.3242452289744051</v>
      </c>
      <c r="I27" s="290">
        <f>'[11]Avoided Costs'!I21</f>
        <v>-4.8354167525095884</v>
      </c>
      <c r="J27" s="288">
        <f>'[11]Avoided Costs'!J21</f>
        <v>2.704780058785945</v>
      </c>
      <c r="K27" s="288">
        <f>'[11]Avoided Costs'!K21</f>
        <v>19.024148893991164</v>
      </c>
      <c r="L27" s="289">
        <f>'[11]Avoided Costs'!L21</f>
        <v>6.3873524701835587</v>
      </c>
      <c r="M27" s="290">
        <f>'[11]Avoided Costs'!M21</f>
        <v>4.4880254866008826</v>
      </c>
      <c r="N27" s="288">
        <f>'[11]Avoided Costs'!N21</f>
        <v>-4.7311804180442625</v>
      </c>
      <c r="O27" s="289">
        <f>'[11]Avoided Costs'!O21</f>
        <v>-8.8660261374261999</v>
      </c>
    </row>
    <row r="28" spans="2:15" ht="12.75" customHeight="1">
      <c r="B28" s="299">
        <f>'[11]Avoided Costs'!B22</f>
        <v>2034</v>
      </c>
      <c r="C28" s="287">
        <f>'[11]Avoided Costs'!C22</f>
        <v>-3.4575300353393232</v>
      </c>
      <c r="D28" s="288">
        <f>'[11]Avoided Costs'!D22</f>
        <v>-8.3665730622022174</v>
      </c>
      <c r="E28" s="288">
        <f>'[11]Avoided Costs'!E22</f>
        <v>-21.538878607656525</v>
      </c>
      <c r="F28" s="288">
        <f>'[11]Avoided Costs'!F22</f>
        <v>-14.49087090638548</v>
      </c>
      <c r="G28" s="288">
        <f>'[11]Avoided Costs'!G22</f>
        <v>-22.168741695580852</v>
      </c>
      <c r="H28" s="289">
        <f>'[11]Avoided Costs'!H22</f>
        <v>-9.51932758762322</v>
      </c>
      <c r="I28" s="290">
        <f>'[11]Avoided Costs'!I22</f>
        <v>-5.1928776513071195</v>
      </c>
      <c r="J28" s="288">
        <f>'[11]Avoided Costs'!J22</f>
        <v>3.0654712685484364</v>
      </c>
      <c r="K28" s="288">
        <f>'[11]Avoided Costs'!K22</f>
        <v>20.96890857499054</v>
      </c>
      <c r="L28" s="289">
        <f>'[11]Avoided Costs'!L22</f>
        <v>7.076852941360233</v>
      </c>
      <c r="M28" s="290">
        <f>'[11]Avoided Costs'!M22</f>
        <v>5.2122290484119915</v>
      </c>
      <c r="N28" s="288">
        <f>'[11]Avoided Costs'!N22</f>
        <v>-4.6740097155953126</v>
      </c>
      <c r="O28" s="289">
        <f>'[11]Avoided Costs'!O22</f>
        <v>-9.820277888744295</v>
      </c>
    </row>
    <row r="29" spans="2:15" ht="12.75" customHeight="1">
      <c r="B29" s="299">
        <f>'[11]Avoided Costs'!B23</f>
        <v>2035</v>
      </c>
      <c r="C29" s="287">
        <f>'[11]Avoided Costs'!C23</f>
        <v>-2.9080426670718733</v>
      </c>
      <c r="D29" s="288">
        <f>'[11]Avoided Costs'!D23</f>
        <v>-8.1296094174303217</v>
      </c>
      <c r="E29" s="288">
        <f>'[11]Avoided Costs'!E23</f>
        <v>-19.974557070946364</v>
      </c>
      <c r="F29" s="288">
        <f>'[11]Avoided Costs'!F23</f>
        <v>-14.831631099618585</v>
      </c>
      <c r="G29" s="288">
        <f>'[11]Avoided Costs'!G23</f>
        <v>-22.401105704938391</v>
      </c>
      <c r="H29" s="289">
        <f>'[11]Avoided Costs'!H23</f>
        <v>-10.937384599256115</v>
      </c>
      <c r="I29" s="290">
        <f>'[11]Avoided Costs'!I23</f>
        <v>-4.5546260019920997</v>
      </c>
      <c r="J29" s="288">
        <f>'[11]Avoided Costs'!J23</f>
        <v>4.3054252902706045</v>
      </c>
      <c r="K29" s="288">
        <f>'[11]Avoided Costs'!K23</f>
        <v>24.305860072530237</v>
      </c>
      <c r="L29" s="289">
        <f>'[11]Avoided Costs'!L23</f>
        <v>7.8034513845523081</v>
      </c>
      <c r="M29" s="290">
        <f>'[11]Avoided Costs'!M23</f>
        <v>5.006816460475858</v>
      </c>
      <c r="N29" s="288">
        <f>'[11]Avoided Costs'!N23</f>
        <v>-4.8930860309202924</v>
      </c>
      <c r="O29" s="289">
        <f>'[11]Avoided Costs'!O23</f>
        <v>-9.4268713722519006</v>
      </c>
    </row>
    <row r="30" spans="2:15" ht="12.75" customHeight="1">
      <c r="B30" s="300">
        <f>'[11]Avoided Costs'!B24</f>
        <v>2036</v>
      </c>
      <c r="C30" s="292">
        <f>'[11]Avoided Costs'!C24</f>
        <v>-3.1296349526031184</v>
      </c>
      <c r="D30" s="293">
        <f>'[11]Avoided Costs'!D24</f>
        <v>-7.672424091409253</v>
      </c>
      <c r="E30" s="293">
        <f>'[11]Avoided Costs'!E24</f>
        <v>-21.822284203271824</v>
      </c>
      <c r="F30" s="293">
        <f>'[11]Avoided Costs'!F24</f>
        <v>-15.204746210348459</v>
      </c>
      <c r="G30" s="293">
        <f>'[11]Avoided Costs'!G24</f>
        <v>-22.905528300830106</v>
      </c>
      <c r="H30" s="294">
        <f>'[11]Avoided Costs'!H24</f>
        <v>-11.619152302379765</v>
      </c>
      <c r="I30" s="295">
        <f>'[11]Avoided Costs'!I24</f>
        <v>-4.1581093827762521</v>
      </c>
      <c r="J30" s="293">
        <f>'[11]Avoided Costs'!J24</f>
        <v>2.1145852218000512</v>
      </c>
      <c r="K30" s="293">
        <f>'[11]Avoided Costs'!K24</f>
        <v>25.883494687330256</v>
      </c>
      <c r="L30" s="294">
        <f>'[11]Avoided Costs'!L24</f>
        <v>7.0677170481317413</v>
      </c>
      <c r="M30" s="295">
        <f>'[11]Avoided Costs'!M24</f>
        <v>5.465382687762574</v>
      </c>
      <c r="N30" s="293">
        <f>'[11]Avoided Costs'!N24</f>
        <v>-4.0613401106756974</v>
      </c>
      <c r="O30" s="294">
        <f>'[11]Avoided Costs'!O24</f>
        <v>-9.903528798785608</v>
      </c>
    </row>
    <row r="31" spans="2:15" ht="12.75" hidden="1" customHeight="1">
      <c r="B31" s="15"/>
      <c r="C31" s="287"/>
      <c r="D31" s="288"/>
      <c r="E31" s="288"/>
      <c r="F31" s="288"/>
      <c r="G31" s="288"/>
      <c r="H31" s="289"/>
      <c r="I31" s="290"/>
      <c r="J31" s="288"/>
      <c r="K31" s="288"/>
      <c r="L31" s="289"/>
      <c r="M31" s="290"/>
      <c r="N31" s="288"/>
      <c r="O31" s="289"/>
    </row>
    <row r="32" spans="2:15" ht="12.75" hidden="1" customHeight="1">
      <c r="B32" s="291"/>
      <c r="C32" s="292"/>
      <c r="D32" s="293"/>
      <c r="E32" s="293"/>
      <c r="F32" s="293"/>
      <c r="G32" s="293"/>
      <c r="H32" s="294"/>
      <c r="I32" s="295"/>
      <c r="J32" s="293"/>
      <c r="K32" s="293"/>
      <c r="L32" s="294"/>
      <c r="M32" s="295"/>
      <c r="N32" s="293"/>
      <c r="O32" s="294"/>
    </row>
    <row r="33" spans="2:16" ht="12.75" customHeight="1">
      <c r="D33" s="10"/>
      <c r="E33" s="10"/>
      <c r="F33" s="10"/>
      <c r="M33" s="296"/>
    </row>
    <row r="34" spans="2:16">
      <c r="B34" s="297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</row>
    <row r="38" spans="2:16" hidden="1">
      <c r="C38" s="298"/>
      <c r="D38" s="3">
        <v>31</v>
      </c>
      <c r="E38" s="3">
        <v>28</v>
      </c>
      <c r="F38" s="3">
        <v>31</v>
      </c>
      <c r="G38" s="3">
        <v>30</v>
      </c>
      <c r="H38" s="3">
        <v>31</v>
      </c>
      <c r="I38" s="3">
        <v>30</v>
      </c>
      <c r="J38" s="3">
        <v>31</v>
      </c>
      <c r="K38" s="3">
        <v>31</v>
      </c>
      <c r="L38" s="3">
        <v>30</v>
      </c>
      <c r="M38" s="3">
        <v>31</v>
      </c>
      <c r="N38" s="3">
        <v>30</v>
      </c>
      <c r="O38" s="3">
        <v>31</v>
      </c>
    </row>
    <row r="39" spans="2:16">
      <c r="C39" s="298"/>
    </row>
    <row r="40" spans="2:16">
      <c r="C40" s="298"/>
    </row>
    <row r="41" spans="2:16">
      <c r="C41" s="298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175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29%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84</v>
      </c>
      <c r="J5" s="17" t="s">
        <v>55</v>
      </c>
      <c r="K5" s="125" t="s">
        <v>72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Solar Resource-2030 - 29%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19.720289118454605</v>
      </c>
      <c r="F11" s="133">
        <f t="shared" ref="F11:F36" si="1">(D11+E11)/(8.76*$C$63)</f>
        <v>7.8165783225736485</v>
      </c>
      <c r="G11" s="133">
        <f>$C$58</f>
        <v>0</v>
      </c>
      <c r="H11" s="132">
        <f>$C$59</f>
        <v>0</v>
      </c>
      <c r="I11" s="134">
        <f t="shared" ref="I11:I36" si="2">F11+H11+G11</f>
        <v>7.8165783225736485</v>
      </c>
      <c r="J11" s="134">
        <f t="shared" ref="J11:J36" si="3">ROUND(I11*$C$63*8.76,2)</f>
        <v>19.72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20.170000000000002</v>
      </c>
      <c r="F12" s="134">
        <f t="shared" si="1"/>
        <v>7.9948313039066479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7.9948313039066479</v>
      </c>
      <c r="J12" s="134">
        <f t="shared" si="3"/>
        <v>20.170000000000002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20.57</v>
      </c>
      <c r="F13" s="134">
        <f t="shared" si="1"/>
        <v>8.1533802638254702</v>
      </c>
      <c r="G13" s="132">
        <f t="shared" si="4"/>
        <v>0</v>
      </c>
      <c r="H13" s="132">
        <f t="shared" si="4"/>
        <v>0</v>
      </c>
      <c r="I13" s="134">
        <f t="shared" si="2"/>
        <v>8.1533802638254702</v>
      </c>
      <c r="J13" s="134">
        <f t="shared" si="3"/>
        <v>20.57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21.02</v>
      </c>
      <c r="F14" s="134">
        <f t="shared" si="1"/>
        <v>8.3317478437341457</v>
      </c>
      <c r="G14" s="132">
        <f t="shared" si="4"/>
        <v>0</v>
      </c>
      <c r="H14" s="132">
        <f t="shared" si="4"/>
        <v>0</v>
      </c>
      <c r="I14" s="134">
        <f t="shared" si="2"/>
        <v>8.3317478437341457</v>
      </c>
      <c r="J14" s="134">
        <f t="shared" si="3"/>
        <v>21.02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21.52</v>
      </c>
      <c r="F15" s="134">
        <f t="shared" si="1"/>
        <v>8.5299340436326752</v>
      </c>
      <c r="G15" s="132">
        <f t="shared" si="4"/>
        <v>0</v>
      </c>
      <c r="H15" s="132">
        <f t="shared" si="4"/>
        <v>0</v>
      </c>
      <c r="I15" s="134">
        <f t="shared" si="2"/>
        <v>8.5299340436326752</v>
      </c>
      <c r="J15" s="134">
        <f t="shared" si="3"/>
        <v>21.52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22.04</v>
      </c>
      <c r="F16" s="134">
        <f t="shared" si="1"/>
        <v>8.7360476915271441</v>
      </c>
      <c r="G16" s="132">
        <f t="shared" si="4"/>
        <v>0</v>
      </c>
      <c r="H16" s="132">
        <f t="shared" si="4"/>
        <v>0</v>
      </c>
      <c r="I16" s="134">
        <f t="shared" si="2"/>
        <v>8.7360476915271441</v>
      </c>
      <c r="J16" s="134">
        <f t="shared" si="3"/>
        <v>22.04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22.57</v>
      </c>
      <c r="F17" s="134">
        <f t="shared" si="1"/>
        <v>8.9461250634195846</v>
      </c>
      <c r="G17" s="132">
        <f t="shared" si="4"/>
        <v>0</v>
      </c>
      <c r="H17" s="132">
        <f t="shared" si="4"/>
        <v>0</v>
      </c>
      <c r="I17" s="134">
        <f t="shared" si="2"/>
        <v>8.9461250634195846</v>
      </c>
      <c r="J17" s="134">
        <f t="shared" si="3"/>
        <v>22.57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23.11</v>
      </c>
      <c r="F18" s="134">
        <f t="shared" si="1"/>
        <v>9.1601661593099948</v>
      </c>
      <c r="G18" s="132">
        <f t="shared" si="4"/>
        <v>0</v>
      </c>
      <c r="H18" s="132">
        <f t="shared" si="4"/>
        <v>0</v>
      </c>
      <c r="I18" s="134">
        <f t="shared" si="2"/>
        <v>9.1601661593099948</v>
      </c>
      <c r="J18" s="134">
        <f t="shared" si="3"/>
        <v>23.11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23.64</v>
      </c>
      <c r="F19" s="134">
        <f t="shared" si="1"/>
        <v>9.370243531202437</v>
      </c>
      <c r="G19" s="132">
        <f t="shared" si="4"/>
        <v>0</v>
      </c>
      <c r="H19" s="132">
        <f t="shared" si="4"/>
        <v>0</v>
      </c>
      <c r="I19" s="134">
        <f t="shared" si="2"/>
        <v>9.370243531202437</v>
      </c>
      <c r="J19" s="134">
        <f t="shared" si="3"/>
        <v>23.64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24.18</v>
      </c>
      <c r="F20" s="134">
        <f t="shared" si="1"/>
        <v>9.5842846270928472</v>
      </c>
      <c r="G20" s="132">
        <f t="shared" si="4"/>
        <v>0</v>
      </c>
      <c r="H20" s="132">
        <f t="shared" si="4"/>
        <v>0</v>
      </c>
      <c r="I20" s="134">
        <f t="shared" si="2"/>
        <v>9.5842846270928472</v>
      </c>
      <c r="J20" s="134">
        <f t="shared" si="3"/>
        <v>24.18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24.74</v>
      </c>
      <c r="F21" s="134">
        <f t="shared" si="1"/>
        <v>9.8062531709791987</v>
      </c>
      <c r="G21" s="132">
        <f t="shared" si="4"/>
        <v>0</v>
      </c>
      <c r="H21" s="132">
        <f t="shared" si="4"/>
        <v>0</v>
      </c>
      <c r="I21" s="134">
        <f t="shared" si="2"/>
        <v>9.8062531709791987</v>
      </c>
      <c r="J21" s="134">
        <f t="shared" si="3"/>
        <v>24.74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25.33</v>
      </c>
      <c r="F22" s="134">
        <f t="shared" si="1"/>
        <v>10.040112886859463</v>
      </c>
      <c r="G22" s="132">
        <f t="shared" si="4"/>
        <v>0</v>
      </c>
      <c r="H22" s="132">
        <f t="shared" si="4"/>
        <v>0</v>
      </c>
      <c r="I22" s="134">
        <f t="shared" si="2"/>
        <v>10.040112886859463</v>
      </c>
      <c r="J22" s="134">
        <f t="shared" si="3"/>
        <v>25.33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25.94</v>
      </c>
      <c r="F23" s="134">
        <f t="shared" si="1"/>
        <v>10.281900050735668</v>
      </c>
      <c r="G23" s="132">
        <f t="shared" si="4"/>
        <v>0</v>
      </c>
      <c r="H23" s="132">
        <f t="shared" si="4"/>
        <v>0</v>
      </c>
      <c r="I23" s="134">
        <f t="shared" si="2"/>
        <v>10.281900050735668</v>
      </c>
      <c r="J23" s="134">
        <f t="shared" si="3"/>
        <v>25.94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>
        <f>$C$55</f>
        <v>1215.4108609806308</v>
      </c>
      <c r="D24" s="132">
        <f>C24*$C$62</f>
        <v>93.825588996381754</v>
      </c>
      <c r="E24" s="132">
        <f t="shared" si="4"/>
        <v>26.54</v>
      </c>
      <c r="F24" s="134">
        <f t="shared" si="1"/>
        <v>47.709597363482111</v>
      </c>
      <c r="G24" s="132">
        <f t="shared" si="4"/>
        <v>0</v>
      </c>
      <c r="H24" s="132">
        <f t="shared" si="4"/>
        <v>0</v>
      </c>
      <c r="I24" s="134">
        <f t="shared" si="2"/>
        <v>47.709597363482111</v>
      </c>
      <c r="J24" s="134">
        <f t="shared" si="3"/>
        <v>120.37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41"/>
      <c r="D25" s="132">
        <f t="shared" si="4"/>
        <v>95.98</v>
      </c>
      <c r="E25" s="132">
        <f t="shared" si="4"/>
        <v>27.15</v>
      </c>
      <c r="F25" s="134">
        <f t="shared" si="1"/>
        <v>48.805333587011674</v>
      </c>
      <c r="G25" s="132">
        <f t="shared" si="4"/>
        <v>0</v>
      </c>
      <c r="H25" s="132">
        <f t="shared" si="4"/>
        <v>0</v>
      </c>
      <c r="I25" s="134">
        <f t="shared" si="2"/>
        <v>48.805333587011674</v>
      </c>
      <c r="J25" s="134">
        <f t="shared" si="3"/>
        <v>123.13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4"/>
        <v>98.19</v>
      </c>
      <c r="E26" s="132">
        <f t="shared" si="4"/>
        <v>27.77</v>
      </c>
      <c r="F26" s="134">
        <f t="shared" si="1"/>
        <v>49.927067478437344</v>
      </c>
      <c r="G26" s="132">
        <f t="shared" si="4"/>
        <v>0</v>
      </c>
      <c r="H26" s="132">
        <f t="shared" si="4"/>
        <v>0</v>
      </c>
      <c r="I26" s="134">
        <f t="shared" si="2"/>
        <v>49.927067478437344</v>
      </c>
      <c r="J26" s="134">
        <f t="shared" si="3"/>
        <v>125.96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100.45</v>
      </c>
      <c r="E27" s="132">
        <f t="shared" si="4"/>
        <v>28.41</v>
      </c>
      <c r="F27" s="134">
        <f t="shared" si="1"/>
        <v>51.076547437848816</v>
      </c>
      <c r="G27" s="132">
        <f t="shared" si="4"/>
        <v>0</v>
      </c>
      <c r="H27" s="132">
        <f t="shared" si="4"/>
        <v>0</v>
      </c>
      <c r="I27" s="134">
        <f t="shared" si="2"/>
        <v>51.076547437848816</v>
      </c>
      <c r="J27" s="134">
        <f t="shared" si="3"/>
        <v>128.86000000000001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102.76</v>
      </c>
      <c r="E28" s="132">
        <f t="shared" si="4"/>
        <v>29.06</v>
      </c>
      <c r="F28" s="134">
        <f t="shared" si="1"/>
        <v>52.2498097412481</v>
      </c>
      <c r="G28" s="132">
        <f t="shared" si="4"/>
        <v>0</v>
      </c>
      <c r="H28" s="132">
        <f t="shared" si="4"/>
        <v>0</v>
      </c>
      <c r="I28" s="134">
        <f t="shared" si="2"/>
        <v>52.2498097412481</v>
      </c>
      <c r="J28" s="134">
        <f t="shared" si="3"/>
        <v>131.82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105.02</v>
      </c>
      <c r="E29" s="132">
        <f t="shared" si="4"/>
        <v>29.7</v>
      </c>
      <c r="F29" s="134">
        <f t="shared" si="1"/>
        <v>53.399289700659565</v>
      </c>
      <c r="G29" s="132">
        <f t="shared" si="4"/>
        <v>0</v>
      </c>
      <c r="H29" s="132">
        <f t="shared" si="4"/>
        <v>0</v>
      </c>
      <c r="I29" s="134">
        <f t="shared" si="2"/>
        <v>53.399289700659565</v>
      </c>
      <c r="J29" s="134">
        <f t="shared" si="3"/>
        <v>134.72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107.33</v>
      </c>
      <c r="E30" s="132">
        <f t="shared" si="4"/>
        <v>30.35</v>
      </c>
      <c r="F30" s="134">
        <f t="shared" si="1"/>
        <v>54.572552004058863</v>
      </c>
      <c r="G30" s="132">
        <f t="shared" si="4"/>
        <v>0</v>
      </c>
      <c r="H30" s="132">
        <f t="shared" si="4"/>
        <v>0</v>
      </c>
      <c r="I30" s="134">
        <f t="shared" si="2"/>
        <v>54.572552004058863</v>
      </c>
      <c r="J30" s="134">
        <f t="shared" si="3"/>
        <v>137.68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109.69</v>
      </c>
      <c r="E31" s="132">
        <f t="shared" si="4"/>
        <v>31.02</v>
      </c>
      <c r="F31" s="134">
        <f t="shared" si="1"/>
        <v>55.773560375443942</v>
      </c>
      <c r="G31" s="132">
        <f t="shared" si="4"/>
        <v>0</v>
      </c>
      <c r="H31" s="132">
        <f t="shared" si="4"/>
        <v>0</v>
      </c>
      <c r="I31" s="134">
        <f t="shared" si="2"/>
        <v>55.773560375443942</v>
      </c>
      <c r="J31" s="134">
        <f t="shared" si="3"/>
        <v>140.71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112.21</v>
      </c>
      <c r="E32" s="132">
        <f t="shared" si="4"/>
        <v>31.73</v>
      </c>
      <c r="F32" s="134">
        <f t="shared" si="1"/>
        <v>57.053843226788437</v>
      </c>
      <c r="G32" s="132">
        <f t="shared" si="4"/>
        <v>0</v>
      </c>
      <c r="H32" s="132">
        <f t="shared" si="4"/>
        <v>0</v>
      </c>
      <c r="I32" s="134">
        <f t="shared" si="2"/>
        <v>57.053843226788437</v>
      </c>
      <c r="J32" s="134">
        <f t="shared" si="3"/>
        <v>143.94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114.79</v>
      </c>
      <c r="E33" s="132">
        <f t="shared" si="4"/>
        <v>32.46</v>
      </c>
      <c r="F33" s="134">
        <f t="shared" si="1"/>
        <v>58.365835870116697</v>
      </c>
      <c r="G33" s="132">
        <f t="shared" si="4"/>
        <v>0</v>
      </c>
      <c r="H33" s="132">
        <f t="shared" si="4"/>
        <v>0</v>
      </c>
      <c r="I33" s="134">
        <f t="shared" si="2"/>
        <v>58.365835870116697</v>
      </c>
      <c r="J33" s="134">
        <f t="shared" si="3"/>
        <v>147.25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117.43</v>
      </c>
      <c r="E34" s="132">
        <f t="shared" si="4"/>
        <v>33.21</v>
      </c>
      <c r="F34" s="134">
        <f t="shared" si="1"/>
        <v>59.70953830542873</v>
      </c>
      <c r="G34" s="132">
        <f t="shared" si="4"/>
        <v>0</v>
      </c>
      <c r="H34" s="132">
        <f t="shared" si="4"/>
        <v>0</v>
      </c>
      <c r="I34" s="134">
        <f t="shared" si="2"/>
        <v>59.70953830542873</v>
      </c>
      <c r="J34" s="134">
        <f t="shared" si="3"/>
        <v>150.63999999999999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120.13</v>
      </c>
      <c r="E35" s="132">
        <f t="shared" si="4"/>
        <v>33.97</v>
      </c>
      <c r="F35" s="134">
        <f t="shared" si="1"/>
        <v>61.080986808726536</v>
      </c>
      <c r="G35" s="132">
        <f t="shared" si="4"/>
        <v>0</v>
      </c>
      <c r="H35" s="132">
        <f t="shared" si="4"/>
        <v>0</v>
      </c>
      <c r="I35" s="134">
        <f t="shared" si="2"/>
        <v>61.080986808726536</v>
      </c>
      <c r="J35" s="134">
        <f t="shared" si="3"/>
        <v>154.1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122.89</v>
      </c>
      <c r="E36" s="132">
        <f t="shared" si="4"/>
        <v>34.75</v>
      </c>
      <c r="F36" s="134">
        <f t="shared" si="1"/>
        <v>62.484145104008121</v>
      </c>
      <c r="G36" s="132">
        <f t="shared" si="4"/>
        <v>0</v>
      </c>
      <c r="H36" s="132">
        <f t="shared" si="4"/>
        <v>0</v>
      </c>
      <c r="I36" s="134">
        <f t="shared" si="2"/>
        <v>62.484145104008121</v>
      </c>
      <c r="J36" s="134">
        <f t="shared" si="3"/>
        <v>157.63999999999999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YK Solar 2033'!D44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28.8%)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Solar Resource-2030 - 29%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82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120</v>
      </c>
      <c r="C55" s="185">
        <v>1215.4108609806308</v>
      </c>
      <c r="D55" s="121" t="s">
        <v>75</v>
      </c>
      <c r="H55" s="121" t="s">
        <v>9</v>
      </c>
    </row>
    <row r="56" spans="2:24">
      <c r="B56" s="85" t="s">
        <v>112</v>
      </c>
      <c r="C56" s="154">
        <v>19.720289118454605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0.28799999999999998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X102"/>
  <sheetViews>
    <sheetView workbookViewId="0">
      <selection activeCell="F21" sqref="F21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176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29%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84</v>
      </c>
      <c r="J5" s="17" t="s">
        <v>55</v>
      </c>
      <c r="K5" s="125" t="s">
        <v>72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Solar Resource-2031 - 29%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19.720289118454605</v>
      </c>
      <c r="F11" s="133">
        <f t="shared" ref="F11:F36" si="1">(D11+E11)/(8.76*$C$63)</f>
        <v>7.8165783225736485</v>
      </c>
      <c r="G11" s="133">
        <f>$C$58</f>
        <v>0</v>
      </c>
      <c r="H11" s="132">
        <f>$C$59</f>
        <v>0</v>
      </c>
      <c r="I11" s="134">
        <f t="shared" ref="I11:I36" si="2">F11+H11+G11</f>
        <v>7.8165783225736485</v>
      </c>
      <c r="J11" s="134">
        <f t="shared" ref="J11:J36" si="3">ROUND(I11*$C$63*8.76,2)</f>
        <v>19.72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20.170000000000002</v>
      </c>
      <c r="F12" s="134">
        <f t="shared" si="1"/>
        <v>7.9948313039066479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7.9948313039066479</v>
      </c>
      <c r="J12" s="134">
        <f t="shared" si="3"/>
        <v>20.170000000000002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20.57</v>
      </c>
      <c r="F13" s="134">
        <f t="shared" si="1"/>
        <v>8.1533802638254702</v>
      </c>
      <c r="G13" s="132">
        <f t="shared" si="4"/>
        <v>0</v>
      </c>
      <c r="H13" s="132">
        <f t="shared" si="4"/>
        <v>0</v>
      </c>
      <c r="I13" s="134">
        <f t="shared" si="2"/>
        <v>8.1533802638254702</v>
      </c>
      <c r="J13" s="134">
        <f t="shared" si="3"/>
        <v>20.57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21.02</v>
      </c>
      <c r="F14" s="134">
        <f t="shared" si="1"/>
        <v>8.3317478437341457</v>
      </c>
      <c r="G14" s="132">
        <f t="shared" si="4"/>
        <v>0</v>
      </c>
      <c r="H14" s="132">
        <f t="shared" si="4"/>
        <v>0</v>
      </c>
      <c r="I14" s="134">
        <f t="shared" si="2"/>
        <v>8.3317478437341457</v>
      </c>
      <c r="J14" s="134">
        <f t="shared" si="3"/>
        <v>21.02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21.52</v>
      </c>
      <c r="F15" s="134">
        <f t="shared" si="1"/>
        <v>8.5299340436326752</v>
      </c>
      <c r="G15" s="132">
        <f t="shared" si="4"/>
        <v>0</v>
      </c>
      <c r="H15" s="132">
        <f t="shared" si="4"/>
        <v>0</v>
      </c>
      <c r="I15" s="134">
        <f t="shared" si="2"/>
        <v>8.5299340436326752</v>
      </c>
      <c r="J15" s="134">
        <f t="shared" si="3"/>
        <v>21.52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22.04</v>
      </c>
      <c r="F16" s="134">
        <f t="shared" si="1"/>
        <v>8.7360476915271441</v>
      </c>
      <c r="G16" s="132">
        <f t="shared" si="4"/>
        <v>0</v>
      </c>
      <c r="H16" s="132">
        <f t="shared" si="4"/>
        <v>0</v>
      </c>
      <c r="I16" s="134">
        <f t="shared" si="2"/>
        <v>8.7360476915271441</v>
      </c>
      <c r="J16" s="134">
        <f t="shared" si="3"/>
        <v>22.04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22.57</v>
      </c>
      <c r="F17" s="134">
        <f t="shared" si="1"/>
        <v>8.9461250634195846</v>
      </c>
      <c r="G17" s="132">
        <f t="shared" si="4"/>
        <v>0</v>
      </c>
      <c r="H17" s="132">
        <f t="shared" si="4"/>
        <v>0</v>
      </c>
      <c r="I17" s="134">
        <f t="shared" si="2"/>
        <v>8.9461250634195846</v>
      </c>
      <c r="J17" s="134">
        <f t="shared" si="3"/>
        <v>22.57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23.11</v>
      </c>
      <c r="F18" s="134">
        <f t="shared" si="1"/>
        <v>9.1601661593099948</v>
      </c>
      <c r="G18" s="132">
        <f t="shared" si="4"/>
        <v>0</v>
      </c>
      <c r="H18" s="132">
        <f t="shared" si="4"/>
        <v>0</v>
      </c>
      <c r="I18" s="134">
        <f t="shared" si="2"/>
        <v>9.1601661593099948</v>
      </c>
      <c r="J18" s="134">
        <f t="shared" si="3"/>
        <v>23.11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23.64</v>
      </c>
      <c r="F19" s="134">
        <f t="shared" si="1"/>
        <v>9.370243531202437</v>
      </c>
      <c r="G19" s="132">
        <f t="shared" si="4"/>
        <v>0</v>
      </c>
      <c r="H19" s="132">
        <f t="shared" si="4"/>
        <v>0</v>
      </c>
      <c r="I19" s="134">
        <f t="shared" si="2"/>
        <v>9.370243531202437</v>
      </c>
      <c r="J19" s="134">
        <f t="shared" si="3"/>
        <v>23.64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24.18</v>
      </c>
      <c r="F20" s="134">
        <f t="shared" si="1"/>
        <v>9.5842846270928472</v>
      </c>
      <c r="G20" s="132">
        <f t="shared" si="4"/>
        <v>0</v>
      </c>
      <c r="H20" s="132">
        <f t="shared" si="4"/>
        <v>0</v>
      </c>
      <c r="I20" s="134">
        <f t="shared" si="2"/>
        <v>9.5842846270928472</v>
      </c>
      <c r="J20" s="134">
        <f t="shared" si="3"/>
        <v>24.18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24.74</v>
      </c>
      <c r="F21" s="134">
        <f t="shared" si="1"/>
        <v>9.8062531709791987</v>
      </c>
      <c r="G21" s="132">
        <f t="shared" si="4"/>
        <v>0</v>
      </c>
      <c r="H21" s="132">
        <f t="shared" si="4"/>
        <v>0</v>
      </c>
      <c r="I21" s="134">
        <f t="shared" si="2"/>
        <v>9.8062531709791987</v>
      </c>
      <c r="J21" s="134">
        <f t="shared" si="3"/>
        <v>24.74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25.33</v>
      </c>
      <c r="F22" s="134">
        <f t="shared" si="1"/>
        <v>10.040112886859463</v>
      </c>
      <c r="G22" s="132">
        <f t="shared" si="4"/>
        <v>0</v>
      </c>
      <c r="H22" s="132">
        <f t="shared" si="4"/>
        <v>0</v>
      </c>
      <c r="I22" s="134">
        <f t="shared" si="2"/>
        <v>10.040112886859463</v>
      </c>
      <c r="J22" s="134">
        <f t="shared" si="3"/>
        <v>25.33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25.94</v>
      </c>
      <c r="F23" s="134">
        <f t="shared" si="1"/>
        <v>10.281900050735668</v>
      </c>
      <c r="G23" s="132">
        <f t="shared" si="4"/>
        <v>0</v>
      </c>
      <c r="H23" s="132">
        <f t="shared" si="4"/>
        <v>0</v>
      </c>
      <c r="I23" s="134">
        <f t="shared" si="2"/>
        <v>10.281900050735668</v>
      </c>
      <c r="J23" s="134">
        <f t="shared" si="3"/>
        <v>25.94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26.54</v>
      </c>
      <c r="F24" s="134">
        <f t="shared" si="1"/>
        <v>10.519723490613902</v>
      </c>
      <c r="G24" s="132">
        <f t="shared" si="4"/>
        <v>0</v>
      </c>
      <c r="H24" s="132">
        <f t="shared" si="4"/>
        <v>0</v>
      </c>
      <c r="I24" s="134">
        <f t="shared" si="2"/>
        <v>10.519723490613902</v>
      </c>
      <c r="J24" s="134">
        <f t="shared" si="3"/>
        <v>26.54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31">
        <f>$C$55</f>
        <v>1208.4830190730411</v>
      </c>
      <c r="D25" s="132">
        <f>C25*$C$62</f>
        <v>93.290783139102373</v>
      </c>
      <c r="E25" s="132">
        <f t="shared" si="4"/>
        <v>27.15</v>
      </c>
      <c r="F25" s="134">
        <f t="shared" si="1"/>
        <v>47.739402246282971</v>
      </c>
      <c r="G25" s="132">
        <f t="shared" si="4"/>
        <v>0</v>
      </c>
      <c r="H25" s="132">
        <f t="shared" si="4"/>
        <v>0</v>
      </c>
      <c r="I25" s="134">
        <f t="shared" si="2"/>
        <v>47.739402246282971</v>
      </c>
      <c r="J25" s="134">
        <f t="shared" si="3"/>
        <v>120.44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41"/>
      <c r="D26" s="132">
        <f t="shared" si="4"/>
        <v>95.44</v>
      </c>
      <c r="E26" s="132">
        <f t="shared" si="4"/>
        <v>27.77</v>
      </c>
      <c r="F26" s="134">
        <f t="shared" si="1"/>
        <v>48.837043378995432</v>
      </c>
      <c r="G26" s="132">
        <f t="shared" si="4"/>
        <v>0</v>
      </c>
      <c r="H26" s="132">
        <f t="shared" si="4"/>
        <v>0</v>
      </c>
      <c r="I26" s="134">
        <f t="shared" si="2"/>
        <v>48.837043378995432</v>
      </c>
      <c r="J26" s="134">
        <f t="shared" si="3"/>
        <v>123.21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97.64</v>
      </c>
      <c r="E27" s="132">
        <f t="shared" si="4"/>
        <v>28.41</v>
      </c>
      <c r="F27" s="134">
        <f t="shared" si="1"/>
        <v>49.962740994419079</v>
      </c>
      <c r="G27" s="132">
        <f t="shared" si="4"/>
        <v>0</v>
      </c>
      <c r="H27" s="132">
        <f t="shared" si="4"/>
        <v>0</v>
      </c>
      <c r="I27" s="134">
        <f t="shared" si="2"/>
        <v>49.962740994419079</v>
      </c>
      <c r="J27" s="134">
        <f t="shared" si="3"/>
        <v>126.05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99.89</v>
      </c>
      <c r="E28" s="132">
        <f t="shared" si="4"/>
        <v>29.06</v>
      </c>
      <c r="F28" s="134">
        <f t="shared" si="1"/>
        <v>51.112220953830544</v>
      </c>
      <c r="G28" s="132">
        <f t="shared" si="4"/>
        <v>0</v>
      </c>
      <c r="H28" s="132">
        <f t="shared" si="4"/>
        <v>0</v>
      </c>
      <c r="I28" s="134">
        <f t="shared" si="2"/>
        <v>51.112220953830544</v>
      </c>
      <c r="J28" s="134">
        <f t="shared" si="3"/>
        <v>128.94999999999999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102.09</v>
      </c>
      <c r="E29" s="132">
        <f t="shared" si="4"/>
        <v>29.7</v>
      </c>
      <c r="F29" s="134">
        <f t="shared" si="1"/>
        <v>52.237918569254184</v>
      </c>
      <c r="G29" s="132">
        <f t="shared" si="4"/>
        <v>0</v>
      </c>
      <c r="H29" s="132">
        <f t="shared" si="4"/>
        <v>0</v>
      </c>
      <c r="I29" s="134">
        <f t="shared" si="2"/>
        <v>52.237918569254184</v>
      </c>
      <c r="J29" s="134">
        <f t="shared" si="3"/>
        <v>131.79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104.34</v>
      </c>
      <c r="E30" s="132">
        <f t="shared" si="4"/>
        <v>30.35</v>
      </c>
      <c r="F30" s="134">
        <f t="shared" si="1"/>
        <v>53.387398528665656</v>
      </c>
      <c r="G30" s="132">
        <f t="shared" si="4"/>
        <v>0</v>
      </c>
      <c r="H30" s="132">
        <f t="shared" si="4"/>
        <v>0</v>
      </c>
      <c r="I30" s="134">
        <f t="shared" si="2"/>
        <v>53.387398528665656</v>
      </c>
      <c r="J30" s="134">
        <f t="shared" si="3"/>
        <v>134.69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106.64</v>
      </c>
      <c r="E31" s="132">
        <f t="shared" si="4"/>
        <v>31.02</v>
      </c>
      <c r="F31" s="134">
        <f t="shared" si="1"/>
        <v>54.564624556062917</v>
      </c>
      <c r="G31" s="132">
        <f t="shared" si="4"/>
        <v>0</v>
      </c>
      <c r="H31" s="132">
        <f t="shared" si="4"/>
        <v>0</v>
      </c>
      <c r="I31" s="134">
        <f t="shared" si="2"/>
        <v>54.564624556062917</v>
      </c>
      <c r="J31" s="134">
        <f t="shared" si="3"/>
        <v>137.66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109.09</v>
      </c>
      <c r="E32" s="132">
        <f t="shared" si="4"/>
        <v>31.73</v>
      </c>
      <c r="F32" s="134">
        <f t="shared" si="1"/>
        <v>55.817161339421617</v>
      </c>
      <c r="G32" s="132">
        <f t="shared" si="4"/>
        <v>0</v>
      </c>
      <c r="H32" s="132">
        <f t="shared" si="4"/>
        <v>0</v>
      </c>
      <c r="I32" s="134">
        <f t="shared" si="2"/>
        <v>55.817161339421617</v>
      </c>
      <c r="J32" s="134">
        <f t="shared" si="3"/>
        <v>140.82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111.6</v>
      </c>
      <c r="E33" s="132">
        <f t="shared" si="4"/>
        <v>32.46</v>
      </c>
      <c r="F33" s="134">
        <f t="shared" si="1"/>
        <v>57.101407914764081</v>
      </c>
      <c r="G33" s="132">
        <f t="shared" si="4"/>
        <v>0</v>
      </c>
      <c r="H33" s="132">
        <f t="shared" si="4"/>
        <v>0</v>
      </c>
      <c r="I33" s="134">
        <f t="shared" si="2"/>
        <v>57.101407914764081</v>
      </c>
      <c r="J33" s="134">
        <f t="shared" si="3"/>
        <v>144.06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114.17</v>
      </c>
      <c r="E34" s="132">
        <f t="shared" si="4"/>
        <v>33.21</v>
      </c>
      <c r="F34" s="134">
        <f t="shared" si="1"/>
        <v>58.417364282090311</v>
      </c>
      <c r="G34" s="132">
        <f t="shared" si="4"/>
        <v>0</v>
      </c>
      <c r="H34" s="132">
        <f t="shared" si="4"/>
        <v>0</v>
      </c>
      <c r="I34" s="134">
        <f t="shared" si="2"/>
        <v>58.417364282090311</v>
      </c>
      <c r="J34" s="134">
        <f t="shared" si="3"/>
        <v>147.38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116.8</v>
      </c>
      <c r="E35" s="132">
        <f t="shared" si="4"/>
        <v>33.97</v>
      </c>
      <c r="F35" s="134">
        <f t="shared" si="1"/>
        <v>59.761066717402329</v>
      </c>
      <c r="G35" s="132">
        <f t="shared" si="4"/>
        <v>0</v>
      </c>
      <c r="H35" s="132">
        <f t="shared" si="4"/>
        <v>0</v>
      </c>
      <c r="I35" s="134">
        <f t="shared" si="2"/>
        <v>59.761066717402329</v>
      </c>
      <c r="J35" s="134">
        <f t="shared" si="3"/>
        <v>150.77000000000001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119.49</v>
      </c>
      <c r="E36" s="132">
        <f t="shared" si="4"/>
        <v>34.75</v>
      </c>
      <c r="F36" s="134">
        <f t="shared" si="1"/>
        <v>61.136478944698133</v>
      </c>
      <c r="G36" s="132">
        <f t="shared" si="4"/>
        <v>0</v>
      </c>
      <c r="H36" s="132">
        <f t="shared" si="4"/>
        <v>0</v>
      </c>
      <c r="I36" s="134">
        <f t="shared" si="2"/>
        <v>61.136478944698133</v>
      </c>
      <c r="J36" s="134">
        <f t="shared" si="3"/>
        <v>154.24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OR Solar 2030'!D44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28.8%)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Solar Resource-2031 - 29%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82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134</v>
      </c>
      <c r="C55" s="185">
        <v>1208.4830190730411</v>
      </c>
      <c r="D55" s="121" t="s">
        <v>75</v>
      </c>
      <c r="H55" s="121" t="s">
        <v>9</v>
      </c>
    </row>
    <row r="56" spans="2:24">
      <c r="B56" s="85" t="s">
        <v>112</v>
      </c>
      <c r="C56" s="154">
        <v>19.720289118454605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0.28799999999999998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176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29%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84</v>
      </c>
      <c r="J5" s="17" t="s">
        <v>55</v>
      </c>
      <c r="K5" s="125" t="s">
        <v>72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Solar Resource-2031 - 29%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19.720289118454605</v>
      </c>
      <c r="F11" s="133">
        <f t="shared" ref="F11:F36" si="1">(D11+E11)/(8.76*$C$63)</f>
        <v>7.8165783225736485</v>
      </c>
      <c r="G11" s="133">
        <f>$C$58</f>
        <v>0</v>
      </c>
      <c r="H11" s="132">
        <f>$C$59</f>
        <v>0</v>
      </c>
      <c r="I11" s="134">
        <f t="shared" ref="I11:I36" si="2">F11+H11+G11</f>
        <v>7.8165783225736485</v>
      </c>
      <c r="J11" s="134">
        <f t="shared" ref="J11:J36" si="3">ROUND(I11*$C$63*8.76,2)</f>
        <v>19.72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20.170000000000002</v>
      </c>
      <c r="F12" s="134">
        <f t="shared" si="1"/>
        <v>7.9948313039066479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7.9948313039066479</v>
      </c>
      <c r="J12" s="134">
        <f t="shared" si="3"/>
        <v>20.170000000000002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20.57</v>
      </c>
      <c r="F13" s="134">
        <f t="shared" si="1"/>
        <v>8.1533802638254702</v>
      </c>
      <c r="G13" s="132">
        <f t="shared" si="4"/>
        <v>0</v>
      </c>
      <c r="H13" s="132">
        <f t="shared" si="4"/>
        <v>0</v>
      </c>
      <c r="I13" s="134">
        <f t="shared" si="2"/>
        <v>8.1533802638254702</v>
      </c>
      <c r="J13" s="134">
        <f t="shared" si="3"/>
        <v>20.57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21.02</v>
      </c>
      <c r="F14" s="134">
        <f t="shared" si="1"/>
        <v>8.3317478437341457</v>
      </c>
      <c r="G14" s="132">
        <f t="shared" si="4"/>
        <v>0</v>
      </c>
      <c r="H14" s="132">
        <f t="shared" si="4"/>
        <v>0</v>
      </c>
      <c r="I14" s="134">
        <f t="shared" si="2"/>
        <v>8.3317478437341457</v>
      </c>
      <c r="J14" s="134">
        <f t="shared" si="3"/>
        <v>21.02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21.52</v>
      </c>
      <c r="F15" s="134">
        <f t="shared" si="1"/>
        <v>8.5299340436326752</v>
      </c>
      <c r="G15" s="132">
        <f t="shared" si="4"/>
        <v>0</v>
      </c>
      <c r="H15" s="132">
        <f t="shared" si="4"/>
        <v>0</v>
      </c>
      <c r="I15" s="134">
        <f t="shared" si="2"/>
        <v>8.5299340436326752</v>
      </c>
      <c r="J15" s="134">
        <f t="shared" si="3"/>
        <v>21.52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22.04</v>
      </c>
      <c r="F16" s="134">
        <f t="shared" si="1"/>
        <v>8.7360476915271441</v>
      </c>
      <c r="G16" s="132">
        <f t="shared" si="4"/>
        <v>0</v>
      </c>
      <c r="H16" s="132">
        <f t="shared" si="4"/>
        <v>0</v>
      </c>
      <c r="I16" s="134">
        <f t="shared" si="2"/>
        <v>8.7360476915271441</v>
      </c>
      <c r="J16" s="134">
        <f t="shared" si="3"/>
        <v>22.04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22.57</v>
      </c>
      <c r="F17" s="134">
        <f t="shared" si="1"/>
        <v>8.9461250634195846</v>
      </c>
      <c r="G17" s="132">
        <f t="shared" si="4"/>
        <v>0</v>
      </c>
      <c r="H17" s="132">
        <f t="shared" si="4"/>
        <v>0</v>
      </c>
      <c r="I17" s="134">
        <f t="shared" si="2"/>
        <v>8.9461250634195846</v>
      </c>
      <c r="J17" s="134">
        <f t="shared" si="3"/>
        <v>22.57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23.11</v>
      </c>
      <c r="F18" s="134">
        <f t="shared" si="1"/>
        <v>9.1601661593099948</v>
      </c>
      <c r="G18" s="132">
        <f t="shared" si="4"/>
        <v>0</v>
      </c>
      <c r="H18" s="132">
        <f t="shared" si="4"/>
        <v>0</v>
      </c>
      <c r="I18" s="134">
        <f t="shared" si="2"/>
        <v>9.1601661593099948</v>
      </c>
      <c r="J18" s="134">
        <f t="shared" si="3"/>
        <v>23.11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23.64</v>
      </c>
      <c r="F19" s="134">
        <f t="shared" si="1"/>
        <v>9.370243531202437</v>
      </c>
      <c r="G19" s="132">
        <f t="shared" si="4"/>
        <v>0</v>
      </c>
      <c r="H19" s="132">
        <f t="shared" si="4"/>
        <v>0</v>
      </c>
      <c r="I19" s="134">
        <f t="shared" si="2"/>
        <v>9.370243531202437</v>
      </c>
      <c r="J19" s="134">
        <f t="shared" si="3"/>
        <v>23.64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24.18</v>
      </c>
      <c r="F20" s="134">
        <f t="shared" si="1"/>
        <v>9.5842846270928472</v>
      </c>
      <c r="G20" s="132">
        <f t="shared" si="4"/>
        <v>0</v>
      </c>
      <c r="H20" s="132">
        <f t="shared" si="4"/>
        <v>0</v>
      </c>
      <c r="I20" s="134">
        <f t="shared" si="2"/>
        <v>9.5842846270928472</v>
      </c>
      <c r="J20" s="134">
        <f t="shared" si="3"/>
        <v>24.18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24.74</v>
      </c>
      <c r="F21" s="134">
        <f t="shared" si="1"/>
        <v>9.8062531709791987</v>
      </c>
      <c r="G21" s="132">
        <f t="shared" si="4"/>
        <v>0</v>
      </c>
      <c r="H21" s="132">
        <f t="shared" si="4"/>
        <v>0</v>
      </c>
      <c r="I21" s="134">
        <f t="shared" si="2"/>
        <v>9.8062531709791987</v>
      </c>
      <c r="J21" s="134">
        <f t="shared" si="3"/>
        <v>24.74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25.33</v>
      </c>
      <c r="F22" s="134">
        <f t="shared" si="1"/>
        <v>10.040112886859463</v>
      </c>
      <c r="G22" s="132">
        <f t="shared" si="4"/>
        <v>0</v>
      </c>
      <c r="H22" s="132">
        <f t="shared" si="4"/>
        <v>0</v>
      </c>
      <c r="I22" s="134">
        <f t="shared" si="2"/>
        <v>10.040112886859463</v>
      </c>
      <c r="J22" s="134">
        <f t="shared" si="3"/>
        <v>25.33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25.94</v>
      </c>
      <c r="F23" s="134">
        <f t="shared" si="1"/>
        <v>10.281900050735668</v>
      </c>
      <c r="G23" s="132">
        <f t="shared" si="4"/>
        <v>0</v>
      </c>
      <c r="H23" s="132">
        <f t="shared" si="4"/>
        <v>0</v>
      </c>
      <c r="I23" s="134">
        <f t="shared" si="2"/>
        <v>10.281900050735668</v>
      </c>
      <c r="J23" s="134">
        <f t="shared" si="3"/>
        <v>25.94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26.54</v>
      </c>
      <c r="F24" s="134">
        <f t="shared" si="1"/>
        <v>10.519723490613902</v>
      </c>
      <c r="G24" s="132">
        <f t="shared" si="4"/>
        <v>0</v>
      </c>
      <c r="H24" s="132">
        <f t="shared" si="4"/>
        <v>0</v>
      </c>
      <c r="I24" s="134">
        <f t="shared" si="2"/>
        <v>10.519723490613902</v>
      </c>
      <c r="J24" s="134">
        <f t="shared" si="3"/>
        <v>26.54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31"/>
      <c r="D25" s="132"/>
      <c r="E25" s="132">
        <f t="shared" si="4"/>
        <v>27.15</v>
      </c>
      <c r="F25" s="134">
        <f t="shared" si="1"/>
        <v>10.761510654490106</v>
      </c>
      <c r="G25" s="132">
        <f t="shared" si="4"/>
        <v>0</v>
      </c>
      <c r="H25" s="132">
        <f t="shared" si="4"/>
        <v>0</v>
      </c>
      <c r="I25" s="134">
        <f t="shared" si="2"/>
        <v>10.761510654490106</v>
      </c>
      <c r="J25" s="134">
        <f t="shared" si="3"/>
        <v>27.15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31">
        <f>$C$55</f>
        <v>1201.5946658643247</v>
      </c>
      <c r="D26" s="132">
        <f>C26*$C$62</f>
        <v>92.759025675209486</v>
      </c>
      <c r="E26" s="132">
        <f t="shared" si="4"/>
        <v>27.77</v>
      </c>
      <c r="F26" s="134">
        <f t="shared" si="1"/>
        <v>47.774379152083924</v>
      </c>
      <c r="G26" s="132">
        <f t="shared" si="4"/>
        <v>0</v>
      </c>
      <c r="H26" s="132">
        <f t="shared" si="4"/>
        <v>0</v>
      </c>
      <c r="I26" s="134">
        <f t="shared" si="2"/>
        <v>47.774379152083924</v>
      </c>
      <c r="J26" s="134">
        <f t="shared" si="3"/>
        <v>120.53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41"/>
      <c r="D27" s="132">
        <f t="shared" si="4"/>
        <v>94.89</v>
      </c>
      <c r="E27" s="132">
        <f t="shared" si="4"/>
        <v>28.41</v>
      </c>
      <c r="F27" s="134">
        <f t="shared" si="1"/>
        <v>48.872716894977174</v>
      </c>
      <c r="G27" s="132">
        <f t="shared" si="4"/>
        <v>0</v>
      </c>
      <c r="H27" s="132">
        <f t="shared" si="4"/>
        <v>0</v>
      </c>
      <c r="I27" s="134">
        <f t="shared" si="2"/>
        <v>48.872716894977174</v>
      </c>
      <c r="J27" s="134">
        <f t="shared" si="3"/>
        <v>123.3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97.07</v>
      </c>
      <c r="E28" s="132">
        <f t="shared" si="4"/>
        <v>29.06</v>
      </c>
      <c r="F28" s="134">
        <f t="shared" si="1"/>
        <v>49.994450786402844</v>
      </c>
      <c r="G28" s="132">
        <f t="shared" si="4"/>
        <v>0</v>
      </c>
      <c r="H28" s="132">
        <f t="shared" si="4"/>
        <v>0</v>
      </c>
      <c r="I28" s="134">
        <f t="shared" si="2"/>
        <v>49.994450786402844</v>
      </c>
      <c r="J28" s="134">
        <f t="shared" si="3"/>
        <v>126.13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99.21</v>
      </c>
      <c r="E29" s="132">
        <f t="shared" si="4"/>
        <v>29.7</v>
      </c>
      <c r="F29" s="134">
        <f t="shared" si="1"/>
        <v>51.096366057838665</v>
      </c>
      <c r="G29" s="132">
        <f t="shared" si="4"/>
        <v>0</v>
      </c>
      <c r="H29" s="132">
        <f t="shared" si="4"/>
        <v>0</v>
      </c>
      <c r="I29" s="134">
        <f t="shared" si="2"/>
        <v>51.096366057838665</v>
      </c>
      <c r="J29" s="134">
        <f t="shared" si="3"/>
        <v>128.91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101.39</v>
      </c>
      <c r="E30" s="132">
        <f t="shared" si="4"/>
        <v>30.35</v>
      </c>
      <c r="F30" s="134">
        <f t="shared" si="1"/>
        <v>52.218099949264342</v>
      </c>
      <c r="G30" s="132">
        <f t="shared" si="4"/>
        <v>0</v>
      </c>
      <c r="H30" s="132">
        <f t="shared" si="4"/>
        <v>0</v>
      </c>
      <c r="I30" s="134">
        <f t="shared" si="2"/>
        <v>52.218099949264342</v>
      </c>
      <c r="J30" s="134">
        <f t="shared" si="3"/>
        <v>131.74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103.62</v>
      </c>
      <c r="E31" s="132">
        <f t="shared" si="4"/>
        <v>31.02</v>
      </c>
      <c r="F31" s="134">
        <f t="shared" si="1"/>
        <v>53.367579908675808</v>
      </c>
      <c r="G31" s="132">
        <f t="shared" si="4"/>
        <v>0</v>
      </c>
      <c r="H31" s="132">
        <f t="shared" si="4"/>
        <v>0</v>
      </c>
      <c r="I31" s="134">
        <f t="shared" si="2"/>
        <v>53.367579908675808</v>
      </c>
      <c r="J31" s="134">
        <f t="shared" si="3"/>
        <v>134.63999999999999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106</v>
      </c>
      <c r="E32" s="132">
        <f t="shared" si="4"/>
        <v>31.73</v>
      </c>
      <c r="F32" s="134">
        <f t="shared" si="1"/>
        <v>54.592370624048705</v>
      </c>
      <c r="G32" s="132">
        <f t="shared" si="4"/>
        <v>0</v>
      </c>
      <c r="H32" s="132">
        <f t="shared" si="4"/>
        <v>0</v>
      </c>
      <c r="I32" s="134">
        <f t="shared" si="2"/>
        <v>54.592370624048705</v>
      </c>
      <c r="J32" s="134">
        <f t="shared" si="3"/>
        <v>137.72999999999999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108.44</v>
      </c>
      <c r="E33" s="132">
        <f t="shared" si="4"/>
        <v>32.46</v>
      </c>
      <c r="F33" s="134">
        <f t="shared" si="1"/>
        <v>55.848871131405382</v>
      </c>
      <c r="G33" s="132">
        <f t="shared" si="4"/>
        <v>0</v>
      </c>
      <c r="H33" s="132">
        <f t="shared" si="4"/>
        <v>0</v>
      </c>
      <c r="I33" s="134">
        <f t="shared" si="2"/>
        <v>55.848871131405382</v>
      </c>
      <c r="J33" s="134">
        <f t="shared" si="3"/>
        <v>140.9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110.93</v>
      </c>
      <c r="E34" s="132">
        <f t="shared" si="4"/>
        <v>33.21</v>
      </c>
      <c r="F34" s="134">
        <f t="shared" si="1"/>
        <v>57.133117706747854</v>
      </c>
      <c r="G34" s="132">
        <f t="shared" si="4"/>
        <v>0</v>
      </c>
      <c r="H34" s="132">
        <f t="shared" si="4"/>
        <v>0</v>
      </c>
      <c r="I34" s="134">
        <f t="shared" si="2"/>
        <v>57.133117706747854</v>
      </c>
      <c r="J34" s="134">
        <f t="shared" si="3"/>
        <v>144.13999999999999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113.48</v>
      </c>
      <c r="E35" s="132">
        <f t="shared" si="4"/>
        <v>33.97</v>
      </c>
      <c r="F35" s="134">
        <f t="shared" si="1"/>
        <v>58.445110350076106</v>
      </c>
      <c r="G35" s="132">
        <f t="shared" si="4"/>
        <v>0</v>
      </c>
      <c r="H35" s="132">
        <f t="shared" si="4"/>
        <v>0</v>
      </c>
      <c r="I35" s="134">
        <f t="shared" si="2"/>
        <v>58.445110350076106</v>
      </c>
      <c r="J35" s="134">
        <f t="shared" si="3"/>
        <v>147.44999999999999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116.09</v>
      </c>
      <c r="E36" s="132">
        <f t="shared" si="4"/>
        <v>34.75</v>
      </c>
      <c r="F36" s="134">
        <f t="shared" si="1"/>
        <v>59.788812785388131</v>
      </c>
      <c r="G36" s="132">
        <f t="shared" si="4"/>
        <v>0</v>
      </c>
      <c r="H36" s="132">
        <f t="shared" si="4"/>
        <v>0</v>
      </c>
      <c r="I36" s="134">
        <f t="shared" si="2"/>
        <v>59.788812785388131</v>
      </c>
      <c r="J36" s="134">
        <f t="shared" si="3"/>
        <v>150.84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OR Solar 2031'!D44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28.8%)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Solar Resource-2031 - 29%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82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131</v>
      </c>
      <c r="C55" s="185">
        <v>1201.5946658643247</v>
      </c>
      <c r="D55" s="121" t="s">
        <v>75</v>
      </c>
      <c r="H55" s="121" t="s">
        <v>9</v>
      </c>
    </row>
    <row r="56" spans="2:24">
      <c r="B56" s="85" t="s">
        <v>112</v>
      </c>
      <c r="C56" s="154">
        <v>19.720289118454605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0.28799999999999998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17" style="121" customWidth="1"/>
    <col min="16" max="16" width="9.33203125" style="12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176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29%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84</v>
      </c>
      <c r="J5" s="17" t="s">
        <v>55</v>
      </c>
      <c r="K5" s="125" t="s">
        <v>72</v>
      </c>
      <c r="P5" s="125"/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Oregon Solar Resource-2031 - 29%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32"/>
      <c r="I10" s="134"/>
      <c r="J10" s="134"/>
      <c r="K10" s="132"/>
      <c r="N10" s="135"/>
      <c r="P10" s="169"/>
    </row>
    <row r="11" spans="2:18">
      <c r="B11" s="130">
        <f t="shared" ref="B11:B36" si="0">B10+1</f>
        <v>2017</v>
      </c>
      <c r="C11" s="136"/>
      <c r="D11" s="132"/>
      <c r="E11" s="132">
        <f>$C$56</f>
        <v>19.720289118454605</v>
      </c>
      <c r="F11" s="133">
        <f t="shared" ref="F11:F36" si="1">(D11+E11)/(8.76*$C$63)</f>
        <v>7.8165783225736485</v>
      </c>
      <c r="G11" s="133">
        <f>$C$58</f>
        <v>0</v>
      </c>
      <c r="H11" s="132">
        <f>$C$59</f>
        <v>0</v>
      </c>
      <c r="I11" s="134">
        <f t="shared" ref="I11:I36" si="2">F11+H11+G11</f>
        <v>7.8165783225736485</v>
      </c>
      <c r="J11" s="134">
        <f t="shared" ref="J11:J36" si="3">ROUND(I11*$C$63*8.76,2)</f>
        <v>19.72</v>
      </c>
      <c r="K11" s="132">
        <f>$C$57</f>
        <v>0.61668809999999996</v>
      </c>
      <c r="N11" s="135"/>
      <c r="P11" s="169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20.170000000000002</v>
      </c>
      <c r="F12" s="134">
        <f t="shared" si="1"/>
        <v>7.9948313039066479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7.9948313039066479</v>
      </c>
      <c r="J12" s="134">
        <f t="shared" si="3"/>
        <v>20.170000000000002</v>
      </c>
      <c r="K12" s="132">
        <f>ROUND(K11*(1+(IFERROR(INDEX($D$66:$D$74,MATCH($B12,$C$66:$C$74,0),1),0)+IFERROR(INDEX($G$66:$G$74,MATCH($B12,$F$66:$F$74,0),1),0)+IFERROR(INDEX($J$66:$J$74,MATCH($B12,$I$66:$I$74,0),1),0))),2)</f>
        <v>0.63</v>
      </c>
      <c r="L12" s="123"/>
      <c r="N12" s="135"/>
      <c r="P12" s="169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20.57</v>
      </c>
      <c r="F13" s="134">
        <f t="shared" si="1"/>
        <v>8.1533802638254702</v>
      </c>
      <c r="G13" s="132">
        <f t="shared" si="4"/>
        <v>0</v>
      </c>
      <c r="H13" s="132">
        <f t="shared" si="4"/>
        <v>0</v>
      </c>
      <c r="I13" s="134">
        <f t="shared" si="2"/>
        <v>8.1533802638254702</v>
      </c>
      <c r="J13" s="134">
        <f t="shared" si="3"/>
        <v>20.57</v>
      </c>
      <c r="K13" s="132">
        <f t="shared" ref="K13:K36" si="5">ROUND(K12*(1+(IFERROR(INDEX($D$66:$D$74,MATCH($B13,$C$66:$C$74,0),1),0)+IFERROR(INDEX($G$66:$G$74,MATCH($B13,$F$66:$F$74,0),1),0)+IFERROR(INDEX($J$66:$J$74,MATCH($B13,$I$66:$I$74,0),1),0))),2)</f>
        <v>0.64</v>
      </c>
      <c r="L13" s="123"/>
      <c r="N13" s="135"/>
      <c r="P13" s="169"/>
    </row>
    <row r="14" spans="2:18">
      <c r="B14" s="140">
        <f t="shared" si="0"/>
        <v>2020</v>
      </c>
      <c r="C14" s="141"/>
      <c r="D14" s="132"/>
      <c r="E14" s="132">
        <f t="shared" si="4"/>
        <v>21.02</v>
      </c>
      <c r="F14" s="134">
        <f t="shared" si="1"/>
        <v>8.3317478437341457</v>
      </c>
      <c r="G14" s="132">
        <f t="shared" si="4"/>
        <v>0</v>
      </c>
      <c r="H14" s="132">
        <f t="shared" si="4"/>
        <v>0</v>
      </c>
      <c r="I14" s="134">
        <f t="shared" si="2"/>
        <v>8.3317478437341457</v>
      </c>
      <c r="J14" s="134">
        <f t="shared" si="3"/>
        <v>21.02</v>
      </c>
      <c r="K14" s="132">
        <f t="shared" si="5"/>
        <v>0.65</v>
      </c>
      <c r="L14" s="123"/>
      <c r="N14" s="135"/>
      <c r="O14" s="137"/>
      <c r="P14" s="169"/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4"/>
        <v>21.52</v>
      </c>
      <c r="F15" s="134">
        <f t="shared" si="1"/>
        <v>8.5299340436326752</v>
      </c>
      <c r="G15" s="132">
        <f t="shared" si="4"/>
        <v>0</v>
      </c>
      <c r="H15" s="132">
        <f t="shared" si="4"/>
        <v>0</v>
      </c>
      <c r="I15" s="134">
        <f t="shared" si="2"/>
        <v>8.5299340436326752</v>
      </c>
      <c r="J15" s="134">
        <f t="shared" si="3"/>
        <v>21.52</v>
      </c>
      <c r="K15" s="132">
        <f t="shared" si="5"/>
        <v>0.67</v>
      </c>
      <c r="L15" s="123"/>
      <c r="N15" s="138"/>
      <c r="O15" s="138"/>
      <c r="P15" s="169"/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4"/>
        <v>22.04</v>
      </c>
      <c r="F16" s="134">
        <f t="shared" si="1"/>
        <v>8.7360476915271441</v>
      </c>
      <c r="G16" s="132">
        <f t="shared" si="4"/>
        <v>0</v>
      </c>
      <c r="H16" s="132">
        <f t="shared" si="4"/>
        <v>0</v>
      </c>
      <c r="I16" s="134">
        <f t="shared" si="2"/>
        <v>8.7360476915271441</v>
      </c>
      <c r="J16" s="134">
        <f t="shared" si="3"/>
        <v>22.04</v>
      </c>
      <c r="K16" s="132">
        <f t="shared" si="5"/>
        <v>0.69</v>
      </c>
      <c r="L16" s="123"/>
      <c r="N16" s="135"/>
      <c r="P16" s="169"/>
    </row>
    <row r="17" spans="2:17">
      <c r="B17" s="140">
        <f t="shared" si="0"/>
        <v>2023</v>
      </c>
      <c r="C17" s="141"/>
      <c r="D17" s="132"/>
      <c r="E17" s="132">
        <f t="shared" si="4"/>
        <v>22.57</v>
      </c>
      <c r="F17" s="134">
        <f t="shared" si="1"/>
        <v>8.9461250634195846</v>
      </c>
      <c r="G17" s="132">
        <f t="shared" si="4"/>
        <v>0</v>
      </c>
      <c r="H17" s="132">
        <f t="shared" si="4"/>
        <v>0</v>
      </c>
      <c r="I17" s="134">
        <f t="shared" si="2"/>
        <v>8.9461250634195846</v>
      </c>
      <c r="J17" s="134">
        <f t="shared" si="3"/>
        <v>22.57</v>
      </c>
      <c r="K17" s="132">
        <f t="shared" si="5"/>
        <v>0.71</v>
      </c>
      <c r="L17" s="123"/>
      <c r="N17" s="135"/>
      <c r="O17" s="137"/>
      <c r="P17" s="169"/>
    </row>
    <row r="18" spans="2:17">
      <c r="B18" s="140">
        <f t="shared" si="0"/>
        <v>2024</v>
      </c>
      <c r="C18" s="141"/>
      <c r="D18" s="132"/>
      <c r="E18" s="132">
        <f t="shared" si="4"/>
        <v>23.11</v>
      </c>
      <c r="F18" s="134">
        <f t="shared" si="1"/>
        <v>9.1601661593099948</v>
      </c>
      <c r="G18" s="132">
        <f t="shared" si="4"/>
        <v>0</v>
      </c>
      <c r="H18" s="132">
        <f t="shared" si="4"/>
        <v>0</v>
      </c>
      <c r="I18" s="134">
        <f t="shared" si="2"/>
        <v>9.1601661593099948</v>
      </c>
      <c r="J18" s="134">
        <f t="shared" si="3"/>
        <v>23.11</v>
      </c>
      <c r="K18" s="132">
        <f t="shared" si="5"/>
        <v>0.73</v>
      </c>
      <c r="L18" s="123"/>
      <c r="P18" s="169"/>
    </row>
    <row r="19" spans="2:17">
      <c r="B19" s="140">
        <f t="shared" si="0"/>
        <v>2025</v>
      </c>
      <c r="C19" s="141"/>
      <c r="D19" s="132"/>
      <c r="E19" s="132">
        <f t="shared" si="4"/>
        <v>23.64</v>
      </c>
      <c r="F19" s="134">
        <f t="shared" si="1"/>
        <v>9.370243531202437</v>
      </c>
      <c r="G19" s="132">
        <f t="shared" si="4"/>
        <v>0</v>
      </c>
      <c r="H19" s="132">
        <f t="shared" si="4"/>
        <v>0</v>
      </c>
      <c r="I19" s="134">
        <f t="shared" si="2"/>
        <v>9.370243531202437</v>
      </c>
      <c r="J19" s="134">
        <f t="shared" si="3"/>
        <v>23.64</v>
      </c>
      <c r="K19" s="132">
        <f t="shared" si="5"/>
        <v>0.75</v>
      </c>
      <c r="L19" s="123"/>
      <c r="P19" s="169"/>
    </row>
    <row r="20" spans="2:17">
      <c r="B20" s="140">
        <f t="shared" si="0"/>
        <v>2026</v>
      </c>
      <c r="C20" s="141"/>
      <c r="D20" s="132"/>
      <c r="E20" s="132">
        <f t="shared" si="4"/>
        <v>24.18</v>
      </c>
      <c r="F20" s="134">
        <f t="shared" si="1"/>
        <v>9.5842846270928472</v>
      </c>
      <c r="G20" s="132">
        <f t="shared" si="4"/>
        <v>0</v>
      </c>
      <c r="H20" s="132">
        <f t="shared" si="4"/>
        <v>0</v>
      </c>
      <c r="I20" s="134">
        <f t="shared" si="2"/>
        <v>9.5842846270928472</v>
      </c>
      <c r="J20" s="134">
        <f t="shared" si="3"/>
        <v>24.18</v>
      </c>
      <c r="K20" s="132">
        <f t="shared" si="5"/>
        <v>0.77</v>
      </c>
      <c r="L20" s="123"/>
      <c r="P20" s="169"/>
      <c r="Q20" s="170"/>
    </row>
    <row r="21" spans="2:17">
      <c r="B21" s="140">
        <f t="shared" si="0"/>
        <v>2027</v>
      </c>
      <c r="C21" s="141"/>
      <c r="D21" s="132"/>
      <c r="E21" s="132">
        <f t="shared" si="4"/>
        <v>24.74</v>
      </c>
      <c r="F21" s="134">
        <f t="shared" si="1"/>
        <v>9.8062531709791987</v>
      </c>
      <c r="G21" s="132">
        <f t="shared" si="4"/>
        <v>0</v>
      </c>
      <c r="H21" s="132">
        <f t="shared" si="4"/>
        <v>0</v>
      </c>
      <c r="I21" s="134">
        <f t="shared" si="2"/>
        <v>9.8062531709791987</v>
      </c>
      <c r="J21" s="134">
        <f t="shared" si="3"/>
        <v>24.74</v>
      </c>
      <c r="K21" s="132">
        <f t="shared" si="5"/>
        <v>0.79</v>
      </c>
      <c r="L21" s="123"/>
      <c r="P21" s="169"/>
    </row>
    <row r="22" spans="2:17">
      <c r="B22" s="140">
        <f t="shared" si="0"/>
        <v>2028</v>
      </c>
      <c r="C22" s="141"/>
      <c r="D22" s="132"/>
      <c r="E22" s="132">
        <f t="shared" si="4"/>
        <v>25.33</v>
      </c>
      <c r="F22" s="134">
        <f t="shared" si="1"/>
        <v>10.040112886859463</v>
      </c>
      <c r="G22" s="132">
        <f t="shared" si="4"/>
        <v>0</v>
      </c>
      <c r="H22" s="132">
        <f t="shared" si="4"/>
        <v>0</v>
      </c>
      <c r="I22" s="134">
        <f t="shared" si="2"/>
        <v>10.040112886859463</v>
      </c>
      <c r="J22" s="134">
        <f t="shared" si="3"/>
        <v>25.33</v>
      </c>
      <c r="K22" s="132">
        <f t="shared" si="5"/>
        <v>0.81</v>
      </c>
      <c r="L22" s="123"/>
      <c r="P22" s="169"/>
    </row>
    <row r="23" spans="2:17">
      <c r="B23" s="140">
        <f t="shared" si="0"/>
        <v>2029</v>
      </c>
      <c r="C23" s="141"/>
      <c r="D23" s="132"/>
      <c r="E23" s="132">
        <f t="shared" si="4"/>
        <v>25.94</v>
      </c>
      <c r="F23" s="134">
        <f t="shared" si="1"/>
        <v>10.281900050735668</v>
      </c>
      <c r="G23" s="132">
        <f t="shared" si="4"/>
        <v>0</v>
      </c>
      <c r="H23" s="132">
        <f t="shared" si="4"/>
        <v>0</v>
      </c>
      <c r="I23" s="134">
        <f t="shared" si="2"/>
        <v>10.281900050735668</v>
      </c>
      <c r="J23" s="134">
        <f t="shared" si="3"/>
        <v>25.94</v>
      </c>
      <c r="K23" s="132">
        <f t="shared" si="5"/>
        <v>0.83</v>
      </c>
      <c r="L23" s="123"/>
      <c r="P23" s="169"/>
    </row>
    <row r="24" spans="2:17">
      <c r="B24" s="140">
        <f t="shared" si="0"/>
        <v>2030</v>
      </c>
      <c r="C24" s="131"/>
      <c r="D24" s="132"/>
      <c r="E24" s="132">
        <f t="shared" si="4"/>
        <v>26.54</v>
      </c>
      <c r="F24" s="134">
        <f t="shared" si="1"/>
        <v>10.519723490613902</v>
      </c>
      <c r="G24" s="132">
        <f t="shared" si="4"/>
        <v>0</v>
      </c>
      <c r="H24" s="132">
        <f t="shared" si="4"/>
        <v>0</v>
      </c>
      <c r="I24" s="134">
        <f t="shared" si="2"/>
        <v>10.519723490613902</v>
      </c>
      <c r="J24" s="134">
        <f t="shared" si="3"/>
        <v>26.54</v>
      </c>
      <c r="K24" s="132">
        <f t="shared" si="5"/>
        <v>0.85</v>
      </c>
      <c r="L24" s="123"/>
      <c r="P24" s="169"/>
    </row>
    <row r="25" spans="2:17">
      <c r="B25" s="140">
        <f t="shared" si="0"/>
        <v>2031</v>
      </c>
      <c r="C25" s="131"/>
      <c r="D25" s="132"/>
      <c r="E25" s="132">
        <f t="shared" si="4"/>
        <v>27.15</v>
      </c>
      <c r="F25" s="134">
        <f t="shared" si="1"/>
        <v>10.761510654490106</v>
      </c>
      <c r="G25" s="132">
        <f t="shared" si="4"/>
        <v>0</v>
      </c>
      <c r="H25" s="132">
        <f t="shared" si="4"/>
        <v>0</v>
      </c>
      <c r="I25" s="134">
        <f t="shared" si="2"/>
        <v>10.761510654490106</v>
      </c>
      <c r="J25" s="134">
        <f t="shared" si="3"/>
        <v>27.15</v>
      </c>
      <c r="K25" s="132">
        <f t="shared" si="5"/>
        <v>0.87</v>
      </c>
      <c r="L25" s="123"/>
      <c r="P25" s="169"/>
    </row>
    <row r="26" spans="2:17">
      <c r="B26" s="140">
        <f t="shared" si="0"/>
        <v>2032</v>
      </c>
      <c r="C26" s="131"/>
      <c r="D26" s="132"/>
      <c r="E26" s="132">
        <f t="shared" si="4"/>
        <v>27.77</v>
      </c>
      <c r="F26" s="134">
        <f t="shared" si="1"/>
        <v>11.007261542364283</v>
      </c>
      <c r="G26" s="132">
        <f t="shared" si="4"/>
        <v>0</v>
      </c>
      <c r="H26" s="132">
        <f t="shared" si="4"/>
        <v>0</v>
      </c>
      <c r="I26" s="134">
        <f t="shared" si="2"/>
        <v>11.007261542364283</v>
      </c>
      <c r="J26" s="134">
        <f t="shared" si="3"/>
        <v>27.77</v>
      </c>
      <c r="K26" s="132">
        <f t="shared" si="5"/>
        <v>0.89</v>
      </c>
      <c r="L26" s="123"/>
      <c r="P26" s="169"/>
    </row>
    <row r="27" spans="2:17">
      <c r="B27" s="140">
        <f t="shared" si="0"/>
        <v>2033</v>
      </c>
      <c r="C27" s="131">
        <f>$C$55</f>
        <v>1194.745576268898</v>
      </c>
      <c r="D27" s="132">
        <f>C27*$C$62</f>
        <v>92.230299228860787</v>
      </c>
      <c r="E27" s="132">
        <f t="shared" si="4"/>
        <v>28.41</v>
      </c>
      <c r="F27" s="134">
        <f t="shared" si="1"/>
        <v>47.818484917578637</v>
      </c>
      <c r="G27" s="132">
        <f t="shared" si="4"/>
        <v>0</v>
      </c>
      <c r="H27" s="132">
        <f t="shared" si="4"/>
        <v>0</v>
      </c>
      <c r="I27" s="134">
        <f t="shared" si="2"/>
        <v>47.818484917578637</v>
      </c>
      <c r="J27" s="134">
        <f t="shared" si="3"/>
        <v>120.64</v>
      </c>
      <c r="K27" s="132">
        <f t="shared" si="5"/>
        <v>0.91</v>
      </c>
      <c r="L27" s="123"/>
      <c r="P27" s="169"/>
    </row>
    <row r="28" spans="2:17">
      <c r="B28" s="140">
        <f t="shared" si="0"/>
        <v>2034</v>
      </c>
      <c r="C28" s="141"/>
      <c r="D28" s="132">
        <f t="shared" si="4"/>
        <v>94.35</v>
      </c>
      <c r="E28" s="132">
        <f t="shared" si="4"/>
        <v>29.06</v>
      </c>
      <c r="F28" s="134">
        <f t="shared" si="1"/>
        <v>48.916317858954848</v>
      </c>
      <c r="G28" s="132">
        <f t="shared" si="4"/>
        <v>0</v>
      </c>
      <c r="H28" s="132">
        <f t="shared" si="4"/>
        <v>0</v>
      </c>
      <c r="I28" s="134">
        <f t="shared" si="2"/>
        <v>48.916317858954848</v>
      </c>
      <c r="J28" s="134">
        <f t="shared" si="3"/>
        <v>123.41</v>
      </c>
      <c r="K28" s="132">
        <f t="shared" si="5"/>
        <v>0.93</v>
      </c>
      <c r="L28" s="123"/>
      <c r="P28" s="169"/>
    </row>
    <row r="29" spans="2:17">
      <c r="B29" s="140">
        <f t="shared" si="0"/>
        <v>2035</v>
      </c>
      <c r="C29" s="141"/>
      <c r="D29" s="132">
        <f t="shared" si="4"/>
        <v>96.43</v>
      </c>
      <c r="E29" s="132">
        <f t="shared" si="4"/>
        <v>29.7</v>
      </c>
      <c r="F29" s="134">
        <f t="shared" si="1"/>
        <v>49.994450786402851</v>
      </c>
      <c r="G29" s="132">
        <f t="shared" si="4"/>
        <v>0</v>
      </c>
      <c r="H29" s="132">
        <f t="shared" si="4"/>
        <v>0</v>
      </c>
      <c r="I29" s="134">
        <f t="shared" si="2"/>
        <v>49.994450786402851</v>
      </c>
      <c r="J29" s="134">
        <f t="shared" si="3"/>
        <v>126.13</v>
      </c>
      <c r="K29" s="132">
        <f t="shared" si="5"/>
        <v>0.95</v>
      </c>
      <c r="L29" s="123"/>
      <c r="P29" s="169"/>
    </row>
    <row r="30" spans="2:17">
      <c r="B30" s="140">
        <f t="shared" si="0"/>
        <v>2036</v>
      </c>
      <c r="C30" s="141"/>
      <c r="D30" s="132">
        <f t="shared" si="4"/>
        <v>98.55</v>
      </c>
      <c r="E30" s="132">
        <f t="shared" si="4"/>
        <v>30.35</v>
      </c>
      <c r="F30" s="134">
        <f t="shared" si="1"/>
        <v>51.092402333840695</v>
      </c>
      <c r="G30" s="132">
        <f t="shared" si="4"/>
        <v>0</v>
      </c>
      <c r="H30" s="132">
        <f t="shared" si="4"/>
        <v>0</v>
      </c>
      <c r="I30" s="134">
        <f t="shared" si="2"/>
        <v>51.092402333840695</v>
      </c>
      <c r="J30" s="134">
        <f t="shared" si="3"/>
        <v>128.9</v>
      </c>
      <c r="K30" s="132">
        <f t="shared" si="5"/>
        <v>0.97</v>
      </c>
      <c r="L30" s="123"/>
      <c r="P30" s="169"/>
    </row>
    <row r="31" spans="2:17">
      <c r="B31" s="140">
        <f t="shared" si="0"/>
        <v>2037</v>
      </c>
      <c r="C31" s="141"/>
      <c r="D31" s="132">
        <f t="shared" si="4"/>
        <v>100.72</v>
      </c>
      <c r="E31" s="132">
        <f t="shared" si="4"/>
        <v>31.02</v>
      </c>
      <c r="F31" s="134">
        <f t="shared" si="1"/>
        <v>52.218099949264342</v>
      </c>
      <c r="G31" s="132">
        <f t="shared" si="4"/>
        <v>0</v>
      </c>
      <c r="H31" s="132">
        <f t="shared" si="4"/>
        <v>0</v>
      </c>
      <c r="I31" s="134">
        <f t="shared" si="2"/>
        <v>52.218099949264342</v>
      </c>
      <c r="J31" s="134">
        <f t="shared" si="3"/>
        <v>131.74</v>
      </c>
      <c r="K31" s="132">
        <f t="shared" si="5"/>
        <v>0.99</v>
      </c>
      <c r="L31" s="123"/>
      <c r="P31" s="169"/>
    </row>
    <row r="32" spans="2:17">
      <c r="B32" s="140">
        <f t="shared" si="0"/>
        <v>2038</v>
      </c>
      <c r="C32" s="141"/>
      <c r="D32" s="132">
        <f t="shared" si="4"/>
        <v>103.04</v>
      </c>
      <c r="E32" s="132">
        <f t="shared" si="4"/>
        <v>31.73</v>
      </c>
      <c r="F32" s="134">
        <f t="shared" si="1"/>
        <v>53.419108320649428</v>
      </c>
      <c r="G32" s="132">
        <f t="shared" si="4"/>
        <v>0</v>
      </c>
      <c r="H32" s="132">
        <f t="shared" si="4"/>
        <v>0</v>
      </c>
      <c r="I32" s="134">
        <f t="shared" si="2"/>
        <v>53.419108320649428</v>
      </c>
      <c r="J32" s="134">
        <f t="shared" si="3"/>
        <v>134.77000000000001</v>
      </c>
      <c r="K32" s="132">
        <f t="shared" si="5"/>
        <v>1.01</v>
      </c>
      <c r="L32" s="123"/>
      <c r="P32" s="169"/>
    </row>
    <row r="33" spans="2:16">
      <c r="B33" s="140">
        <f t="shared" si="0"/>
        <v>2039</v>
      </c>
      <c r="C33" s="141"/>
      <c r="D33" s="132">
        <f t="shared" si="4"/>
        <v>105.41</v>
      </c>
      <c r="E33" s="132">
        <f t="shared" si="4"/>
        <v>32.46</v>
      </c>
      <c r="F33" s="134">
        <f t="shared" si="1"/>
        <v>54.647862760020303</v>
      </c>
      <c r="G33" s="132">
        <f t="shared" si="4"/>
        <v>0</v>
      </c>
      <c r="H33" s="132">
        <f t="shared" si="4"/>
        <v>0</v>
      </c>
      <c r="I33" s="134">
        <f t="shared" si="2"/>
        <v>54.647862760020303</v>
      </c>
      <c r="J33" s="134">
        <f t="shared" si="3"/>
        <v>137.87</v>
      </c>
      <c r="K33" s="132">
        <f t="shared" si="5"/>
        <v>1.03</v>
      </c>
      <c r="L33" s="123"/>
      <c r="P33" s="169"/>
    </row>
    <row r="34" spans="2:16">
      <c r="B34" s="140">
        <f t="shared" si="0"/>
        <v>2040</v>
      </c>
      <c r="C34" s="141"/>
      <c r="D34" s="132">
        <f t="shared" si="4"/>
        <v>107.83</v>
      </c>
      <c r="E34" s="132">
        <f t="shared" si="4"/>
        <v>33.21</v>
      </c>
      <c r="F34" s="134">
        <f t="shared" si="1"/>
        <v>55.904363267376965</v>
      </c>
      <c r="G34" s="132">
        <f t="shared" si="4"/>
        <v>0</v>
      </c>
      <c r="H34" s="132">
        <f t="shared" si="4"/>
        <v>0</v>
      </c>
      <c r="I34" s="134">
        <f t="shared" si="2"/>
        <v>55.904363267376965</v>
      </c>
      <c r="J34" s="134">
        <f t="shared" si="3"/>
        <v>141.04</v>
      </c>
      <c r="K34" s="132">
        <f t="shared" si="5"/>
        <v>1.05</v>
      </c>
      <c r="L34" s="123"/>
      <c r="P34" s="169"/>
    </row>
    <row r="35" spans="2:16">
      <c r="B35" s="140">
        <f t="shared" si="0"/>
        <v>2041</v>
      </c>
      <c r="C35" s="141"/>
      <c r="D35" s="132">
        <f t="shared" si="4"/>
        <v>110.31</v>
      </c>
      <c r="E35" s="132">
        <f t="shared" si="4"/>
        <v>33.97</v>
      </c>
      <c r="F35" s="134">
        <f t="shared" si="1"/>
        <v>57.188609842719437</v>
      </c>
      <c r="G35" s="132">
        <f t="shared" si="4"/>
        <v>0</v>
      </c>
      <c r="H35" s="132">
        <f t="shared" si="4"/>
        <v>0</v>
      </c>
      <c r="I35" s="134">
        <f t="shared" si="2"/>
        <v>57.188609842719437</v>
      </c>
      <c r="J35" s="134">
        <f t="shared" si="3"/>
        <v>144.28</v>
      </c>
      <c r="K35" s="132">
        <f t="shared" si="5"/>
        <v>1.07</v>
      </c>
      <c r="L35" s="123"/>
      <c r="P35" s="169"/>
    </row>
    <row r="36" spans="2:16">
      <c r="B36" s="140">
        <f t="shared" si="0"/>
        <v>2042</v>
      </c>
      <c r="C36" s="141"/>
      <c r="D36" s="132">
        <f t="shared" si="4"/>
        <v>112.85</v>
      </c>
      <c r="E36" s="132">
        <f t="shared" si="4"/>
        <v>34.75</v>
      </c>
      <c r="F36" s="134">
        <f t="shared" si="1"/>
        <v>58.504566210045667</v>
      </c>
      <c r="G36" s="132">
        <f t="shared" si="4"/>
        <v>0</v>
      </c>
      <c r="H36" s="132">
        <f t="shared" si="4"/>
        <v>0</v>
      </c>
      <c r="I36" s="134">
        <f t="shared" si="2"/>
        <v>58.504566210045667</v>
      </c>
      <c r="J36" s="134">
        <f t="shared" si="3"/>
        <v>147.6</v>
      </c>
      <c r="K36" s="132">
        <f t="shared" si="5"/>
        <v>1.0900000000000001</v>
      </c>
      <c r="L36" s="123"/>
      <c r="P36" s="169"/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OR Solar 2032'!D44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0.0771966024070909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28.8%)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Oregon Solar Resource-2031 - 29%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82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125</v>
      </c>
      <c r="C55" s="185">
        <v>1194.745576268898</v>
      </c>
      <c r="D55" s="121" t="s">
        <v>75</v>
      </c>
      <c r="H55" s="121" t="s">
        <v>9</v>
      </c>
    </row>
    <row r="56" spans="2:24">
      <c r="B56" s="85" t="s">
        <v>112</v>
      </c>
      <c r="C56" s="154">
        <v>19.720289118454605</v>
      </c>
      <c r="D56" s="121" t="s">
        <v>78</v>
      </c>
      <c r="H56" s="121" t="s">
        <v>9</v>
      </c>
    </row>
    <row r="57" spans="2:24">
      <c r="B57" s="85" t="s">
        <v>112</v>
      </c>
      <c r="C57" s="159">
        <v>0.61668809999999996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8"/>
      <c r="Q58" s="52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N59" s="157"/>
      <c r="O59" s="177"/>
      <c r="P59" s="171"/>
      <c r="Q59" s="178"/>
      <c r="R59" s="159"/>
      <c r="S59" s="123"/>
      <c r="T59" s="123"/>
      <c r="U59" s="123"/>
      <c r="V59" s="123"/>
      <c r="W59" s="123"/>
      <c r="X59" s="123"/>
    </row>
    <row r="60" spans="2:24">
      <c r="K60" s="157"/>
      <c r="N60" s="157"/>
      <c r="O60" s="177"/>
      <c r="P60" s="123"/>
      <c r="Q60" s="178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N61" s="164"/>
      <c r="O61" s="164"/>
      <c r="S61" s="123"/>
      <c r="T61" s="123"/>
      <c r="U61" s="123"/>
      <c r="V61" s="123"/>
      <c r="W61" s="123"/>
      <c r="X61" s="123"/>
    </row>
    <row r="62" spans="2:24">
      <c r="C62" s="162">
        <v>7.7196602407090878E-2</v>
      </c>
      <c r="D62" s="121" t="s">
        <v>38</v>
      </c>
      <c r="K62" s="163"/>
      <c r="N62" s="156"/>
      <c r="O62" s="52"/>
      <c r="P62" s="158"/>
    </row>
    <row r="63" spans="2:24">
      <c r="C63" s="168">
        <v>0.28799999999999998</v>
      </c>
      <c r="D63" s="121" t="s">
        <v>39</v>
      </c>
      <c r="N63" s="157"/>
      <c r="O63" s="177"/>
      <c r="P63" s="171"/>
    </row>
    <row r="64" spans="2:24" ht="13.5" thickBot="1">
      <c r="D64" s="160"/>
      <c r="N64" s="157"/>
      <c r="O64" s="177"/>
      <c r="P64" s="123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85"/>
      <c r="I67" s="87">
        <f t="shared" ref="I67:I74" si="8">I66+1</f>
        <v>2036</v>
      </c>
      <c r="J67" s="41">
        <v>2.1999999999999999E-2</v>
      </c>
    </row>
    <row r="68" spans="3:11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85"/>
      <c r="I68" s="87">
        <f t="shared" si="8"/>
        <v>2037</v>
      </c>
      <c r="J68" s="41">
        <v>2.1999999999999999E-2</v>
      </c>
    </row>
    <row r="69" spans="3:11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85"/>
      <c r="I69" s="87">
        <f t="shared" si="8"/>
        <v>2038</v>
      </c>
      <c r="J69" s="41">
        <v>2.3E-2</v>
      </c>
    </row>
    <row r="70" spans="3:11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85"/>
      <c r="I70" s="87">
        <f t="shared" si="8"/>
        <v>2039</v>
      </c>
      <c r="J70" s="41">
        <v>2.3E-2</v>
      </c>
    </row>
    <row r="71" spans="3:11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85"/>
      <c r="I71" s="87">
        <f t="shared" si="8"/>
        <v>2040</v>
      </c>
      <c r="J71" s="41">
        <v>2.3E-2</v>
      </c>
    </row>
    <row r="72" spans="3:11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86"/>
      <c r="I72" s="87">
        <f t="shared" si="8"/>
        <v>2041</v>
      </c>
      <c r="J72" s="41">
        <v>2.3E-2</v>
      </c>
    </row>
    <row r="73" spans="3:11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86"/>
      <c r="I73" s="87">
        <f t="shared" si="8"/>
        <v>2042</v>
      </c>
      <c r="J73" s="41">
        <v>2.3E-2</v>
      </c>
    </row>
    <row r="74" spans="3:11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86"/>
      <c r="I74" s="87">
        <f t="shared" si="8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8" width="9.83203125" style="121" customWidth="1"/>
    <col min="9" max="9" width="10.5" style="121" customWidth="1"/>
    <col min="10" max="11" width="12.5" style="121" customWidth="1"/>
    <col min="12" max="12" width="13.83203125" style="121" customWidth="1"/>
    <col min="13" max="13" width="9.33203125" style="121"/>
    <col min="14" max="14" width="15.83203125" style="121" customWidth="1"/>
    <col min="15" max="15" width="14.83203125" style="172" customWidth="1"/>
    <col min="16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  <c r="K1" s="120"/>
    </row>
    <row r="2" spans="2:18" ht="15.75">
      <c r="B2" s="119" t="s">
        <v>117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2:18" ht="15.75">
      <c r="B3" s="119" t="str">
        <f>TEXT($C$63,"0%")&amp;" Capacity Factor"</f>
        <v>39% Capacity Factor</v>
      </c>
      <c r="C3" s="120"/>
      <c r="D3" s="120"/>
      <c r="E3" s="120"/>
      <c r="F3" s="120"/>
      <c r="G3" s="120"/>
      <c r="H3" s="120"/>
      <c r="I3" s="120"/>
      <c r="J3" s="120"/>
      <c r="K3" s="120"/>
    </row>
    <row r="4" spans="2:18">
      <c r="B4" s="122"/>
      <c r="C4" s="122"/>
      <c r="D4" s="122"/>
      <c r="E4" s="122"/>
      <c r="F4" s="122"/>
      <c r="G4" s="122"/>
      <c r="H4" s="122"/>
      <c r="I4" s="122"/>
      <c r="J4" s="123"/>
      <c r="K4" s="123"/>
      <c r="L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7" t="s">
        <v>121</v>
      </c>
      <c r="I5" s="125" t="s">
        <v>71</v>
      </c>
      <c r="J5" s="125" t="s">
        <v>89</v>
      </c>
      <c r="K5" s="17" t="s">
        <v>55</v>
      </c>
      <c r="L5" s="125" t="s">
        <v>72</v>
      </c>
      <c r="N5" s="246" t="s">
        <v>158</v>
      </c>
      <c r="O5" s="246" t="s">
        <v>159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8" t="s">
        <v>33</v>
      </c>
      <c r="I6" s="127" t="s">
        <v>33</v>
      </c>
      <c r="J6" s="127" t="s">
        <v>33</v>
      </c>
      <c r="K6" s="19" t="s">
        <v>9</v>
      </c>
      <c r="L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/>
      <c r="I7" s="129" t="s">
        <v>7</v>
      </c>
      <c r="J7" s="129" t="s">
        <v>24</v>
      </c>
      <c r="K7" s="129" t="s">
        <v>25</v>
      </c>
      <c r="L7" s="129" t="s">
        <v>25</v>
      </c>
    </row>
    <row r="8" spans="2:18" ht="6" customHeight="1">
      <c r="L8" s="123"/>
    </row>
    <row r="9" spans="2:18" ht="15.75">
      <c r="B9" s="43" t="str">
        <f>C52</f>
        <v>2017 IRP Update Wyoming Wind Resource - 39% Capacity Factor</v>
      </c>
      <c r="C9" s="123"/>
      <c r="E9" s="123"/>
      <c r="F9" s="123"/>
      <c r="G9" s="123"/>
      <c r="H9" s="123"/>
      <c r="I9" s="123"/>
      <c r="J9" s="123"/>
      <c r="K9" s="123"/>
      <c r="L9" s="123"/>
      <c r="O9" s="121"/>
    </row>
    <row r="10" spans="2:18">
      <c r="B10" s="130">
        <v>2016</v>
      </c>
      <c r="C10" s="131"/>
      <c r="D10" s="132"/>
      <c r="E10" s="132"/>
      <c r="F10" s="133"/>
      <c r="G10" s="133"/>
      <c r="H10" s="133"/>
      <c r="I10" s="132"/>
      <c r="J10" s="134"/>
      <c r="K10" s="134"/>
      <c r="L10" s="132"/>
      <c r="O10" s="173"/>
    </row>
    <row r="11" spans="2:18">
      <c r="B11" s="130">
        <f t="shared" ref="B11:B36" si="0">B10+1</f>
        <v>2017</v>
      </c>
      <c r="C11" s="136"/>
      <c r="D11" s="132"/>
      <c r="E11" s="132">
        <f>$C$56</f>
        <v>26.293898611068769</v>
      </c>
      <c r="F11" s="133">
        <f t="shared" ref="F11:F36" si="1">(D11+E11)/(8.76*$C$63)</f>
        <v>7.7369401397035578</v>
      </c>
      <c r="G11" s="132">
        <f>$C$58</f>
        <v>1.1816399331260157</v>
      </c>
      <c r="H11" s="132">
        <f>$C$60</f>
        <v>1.7950732843896238</v>
      </c>
      <c r="I11" s="132"/>
      <c r="J11" s="134">
        <f>(F11+G11+H11)*N11/12+I11*O11/12</f>
        <v>10.713653357219195</v>
      </c>
      <c r="K11" s="134">
        <f t="shared" ref="K11:K36" si="2">ROUND(J11*$C$63*8.76,2)</f>
        <v>36.409999999999997</v>
      </c>
      <c r="L11" s="132">
        <f>$C$57</f>
        <v>0.58600709999999989</v>
      </c>
      <c r="N11" s="121">
        <v>12</v>
      </c>
      <c r="O11" s="121">
        <v>12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26.9</v>
      </c>
      <c r="F12" s="134">
        <f t="shared" si="1"/>
        <v>7.9152845622677361</v>
      </c>
      <c r="G12" s="132">
        <f>ROUND(G11*(1+(IFERROR(INDEX($D$66:$D$74,MATCH($B12,$C$66:$C$74,0),1),0)+IFERROR(INDEX($G$66:$G$74,MATCH($B12,$F$66:$F$74,0),1),0)+IFERROR(INDEX($J$66:$J$74,MATCH($B12,$I$66:$I$74,0),1),0))),2)</f>
        <v>1.21</v>
      </c>
      <c r="H12" s="132">
        <f>ROUND(H11*(1+(IFERROR(INDEX($D$66:$D$74,MATCH($B12,$C$66:$C$74,0),1),0)+IFERROR(INDEX($G$66:$G$74,MATCH($B12,$F$66:$F$74,0),1),0)+IFERROR(INDEX($J$66:$J$74,MATCH($B12,$I$66:$I$74,0),1),0))),2)</f>
        <v>1.84</v>
      </c>
      <c r="I12" s="132"/>
      <c r="J12" s="134">
        <f t="shared" ref="J12:J36" si="3">(F12+G12+H12)*N12/12+I12*O12/12</f>
        <v>10.965284562267735</v>
      </c>
      <c r="K12" s="134">
        <f t="shared" si="2"/>
        <v>37.270000000000003</v>
      </c>
      <c r="L12" s="132">
        <f>ROUND(L11*(1+(IFERROR(INDEX($D$66:$D$74,MATCH($B12,$C$66:$C$74,0),1),0)+IFERROR(INDEX($G$66:$G$74,MATCH($B12,$F$66:$F$74,0),1),0)+IFERROR(INDEX($J$66:$J$74,MATCH($B12,$I$66:$I$74,0),1),0))),2)</f>
        <v>0.6</v>
      </c>
      <c r="M12" s="123"/>
      <c r="N12" s="121">
        <v>12</v>
      </c>
      <c r="O12" s="121">
        <v>12</v>
      </c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27.44</v>
      </c>
      <c r="F13" s="134">
        <f t="shared" si="1"/>
        <v>8.0741787505065687</v>
      </c>
      <c r="G13" s="132">
        <f t="shared" si="4"/>
        <v>1.23</v>
      </c>
      <c r="H13" s="132">
        <f t="shared" si="4"/>
        <v>1.88</v>
      </c>
      <c r="I13" s="132"/>
      <c r="J13" s="134">
        <f t="shared" si="3"/>
        <v>11.184178750506568</v>
      </c>
      <c r="K13" s="134">
        <f t="shared" si="2"/>
        <v>38.01</v>
      </c>
      <c r="L13" s="132">
        <f t="shared" ref="L13:L36" si="5">ROUND(L12*(1+(IFERROR(INDEX($D$66:$D$74,MATCH($B13,$C$66:$C$74,0),1),0)+IFERROR(INDEX($G$66:$G$74,MATCH($B13,$F$66:$F$74,0),1),0)+IFERROR(INDEX($J$66:$J$74,MATCH($B13,$I$66:$I$74,0),1),0))),2)</f>
        <v>0.61</v>
      </c>
      <c r="M13" s="123"/>
      <c r="N13" s="121">
        <v>12</v>
      </c>
      <c r="O13" s="121">
        <v>12</v>
      </c>
    </row>
    <row r="14" spans="2:18">
      <c r="B14" s="140">
        <f t="shared" si="0"/>
        <v>2020</v>
      </c>
      <c r="C14" s="141">
        <f>$C$55</f>
        <v>1293.6882754756971</v>
      </c>
      <c r="D14" s="132">
        <f>C14*$C$62</f>
        <v>68.357849825124617</v>
      </c>
      <c r="E14" s="132">
        <f t="shared" si="4"/>
        <v>28.04</v>
      </c>
      <c r="F14" s="134">
        <f t="shared" si="1"/>
        <v>28.364922399874068</v>
      </c>
      <c r="G14" s="132">
        <f t="shared" si="4"/>
        <v>1.26</v>
      </c>
      <c r="H14" s="132">
        <f t="shared" si="4"/>
        <v>1.92</v>
      </c>
      <c r="I14" s="132">
        <v>-33.15</v>
      </c>
      <c r="J14" s="134">
        <f t="shared" si="3"/>
        <v>-0.2675129333543218</v>
      </c>
      <c r="K14" s="134">
        <f t="shared" si="2"/>
        <v>-0.91</v>
      </c>
      <c r="L14" s="132">
        <f t="shared" si="5"/>
        <v>0.62</v>
      </c>
      <c r="M14" s="123"/>
      <c r="N14" s="121">
        <v>2</v>
      </c>
      <c r="O14" s="121">
        <v>2</v>
      </c>
      <c r="P14" s="137"/>
      <c r="Q14" s="138"/>
      <c r="R14" s="139"/>
    </row>
    <row r="15" spans="2:18">
      <c r="B15" s="140">
        <f t="shared" si="0"/>
        <v>2021</v>
      </c>
      <c r="C15" s="141"/>
      <c r="D15" s="132">
        <f t="shared" si="4"/>
        <v>70</v>
      </c>
      <c r="E15" s="132">
        <f t="shared" si="4"/>
        <v>28.71</v>
      </c>
      <c r="F15" s="134">
        <f t="shared" si="1"/>
        <v>29.045269113064993</v>
      </c>
      <c r="G15" s="132">
        <f t="shared" si="4"/>
        <v>1.29</v>
      </c>
      <c r="H15" s="132">
        <f t="shared" si="4"/>
        <v>1.97</v>
      </c>
      <c r="I15" s="132">
        <v>-34.479999999999997</v>
      </c>
      <c r="J15" s="134">
        <f t="shared" si="3"/>
        <v>-2.1747308869350022</v>
      </c>
      <c r="K15" s="134">
        <f t="shared" si="2"/>
        <v>-7.39</v>
      </c>
      <c r="L15" s="132">
        <f t="shared" si="5"/>
        <v>0.63</v>
      </c>
      <c r="M15" s="123"/>
      <c r="N15" s="121">
        <v>12</v>
      </c>
      <c r="O15" s="121">
        <v>12</v>
      </c>
      <c r="P15" s="138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71.680000000000007</v>
      </c>
      <c r="E16" s="132">
        <f t="shared" si="4"/>
        <v>29.4</v>
      </c>
      <c r="F16" s="134">
        <f t="shared" si="1"/>
        <v>29.742638050335422</v>
      </c>
      <c r="G16" s="132">
        <f t="shared" si="4"/>
        <v>1.32</v>
      </c>
      <c r="H16" s="132">
        <f t="shared" si="4"/>
        <v>2.02</v>
      </c>
      <c r="I16" s="132">
        <v>-34.479999999999997</v>
      </c>
      <c r="J16" s="134">
        <f t="shared" si="3"/>
        <v>-1.3973619496645711</v>
      </c>
      <c r="K16" s="134">
        <f t="shared" si="2"/>
        <v>-4.75</v>
      </c>
      <c r="L16" s="132">
        <f t="shared" si="5"/>
        <v>0.65</v>
      </c>
      <c r="M16" s="123"/>
      <c r="N16" s="121">
        <v>12</v>
      </c>
      <c r="O16" s="121">
        <v>12</v>
      </c>
    </row>
    <row r="17" spans="2:17">
      <c r="B17" s="140">
        <f t="shared" si="0"/>
        <v>2023</v>
      </c>
      <c r="C17" s="141"/>
      <c r="D17" s="132">
        <f t="shared" si="4"/>
        <v>73.400000000000006</v>
      </c>
      <c r="E17" s="132">
        <f t="shared" si="4"/>
        <v>30.11</v>
      </c>
      <c r="F17" s="134">
        <f t="shared" si="1"/>
        <v>30.457661897410166</v>
      </c>
      <c r="G17" s="132">
        <f t="shared" si="4"/>
        <v>1.35</v>
      </c>
      <c r="H17" s="132">
        <f t="shared" si="4"/>
        <v>2.0699999999999998</v>
      </c>
      <c r="I17" s="132">
        <v>-35.799999999999997</v>
      </c>
      <c r="J17" s="134">
        <f t="shared" si="3"/>
        <v>-1.9223381025898334</v>
      </c>
      <c r="K17" s="134">
        <f t="shared" si="2"/>
        <v>-6.53</v>
      </c>
      <c r="L17" s="132">
        <f t="shared" si="5"/>
        <v>0.67</v>
      </c>
      <c r="M17" s="123"/>
      <c r="N17" s="121">
        <v>12</v>
      </c>
      <c r="O17" s="121">
        <v>12</v>
      </c>
      <c r="P17" s="137"/>
    </row>
    <row r="18" spans="2:17">
      <c r="B18" s="140">
        <f t="shared" si="0"/>
        <v>2024</v>
      </c>
      <c r="C18" s="141"/>
      <c r="D18" s="132">
        <f t="shared" si="4"/>
        <v>75.16</v>
      </c>
      <c r="E18" s="132">
        <f t="shared" si="4"/>
        <v>30.83</v>
      </c>
      <c r="F18" s="134">
        <f t="shared" si="1"/>
        <v>31.187398169321835</v>
      </c>
      <c r="G18" s="132">
        <f t="shared" si="4"/>
        <v>1.38</v>
      </c>
      <c r="H18" s="132">
        <f t="shared" si="4"/>
        <v>2.12</v>
      </c>
      <c r="I18" s="132">
        <v>-35.799999999999997</v>
      </c>
      <c r="J18" s="134">
        <f t="shared" si="3"/>
        <v>-1.112601830678166</v>
      </c>
      <c r="K18" s="134">
        <f t="shared" si="2"/>
        <v>-3.78</v>
      </c>
      <c r="L18" s="132">
        <f t="shared" si="5"/>
        <v>0.69</v>
      </c>
      <c r="M18" s="123"/>
      <c r="N18" s="121">
        <v>12</v>
      </c>
      <c r="O18" s="121">
        <v>12</v>
      </c>
    </row>
    <row r="19" spans="2:17">
      <c r="B19" s="140">
        <f t="shared" si="0"/>
        <v>2025</v>
      </c>
      <c r="C19" s="141"/>
      <c r="D19" s="132">
        <f t="shared" si="4"/>
        <v>76.89</v>
      </c>
      <c r="E19" s="132">
        <f t="shared" si="4"/>
        <v>31.54</v>
      </c>
      <c r="F19" s="134">
        <f t="shared" si="1"/>
        <v>31.905364501363966</v>
      </c>
      <c r="G19" s="132">
        <f t="shared" si="4"/>
        <v>1.41</v>
      </c>
      <c r="H19" s="132">
        <f t="shared" si="4"/>
        <v>2.17</v>
      </c>
      <c r="I19" s="132">
        <v>-37.130000000000003</v>
      </c>
      <c r="J19" s="134">
        <f t="shared" si="3"/>
        <v>-1.6446354986360348</v>
      </c>
      <c r="K19" s="134">
        <f t="shared" si="2"/>
        <v>-5.59</v>
      </c>
      <c r="L19" s="132">
        <f t="shared" si="5"/>
        <v>0.71</v>
      </c>
      <c r="M19" s="123"/>
      <c r="N19" s="121">
        <v>12</v>
      </c>
      <c r="O19" s="121">
        <v>12</v>
      </c>
    </row>
    <row r="20" spans="2:17">
      <c r="B20" s="140">
        <f t="shared" si="0"/>
        <v>2026</v>
      </c>
      <c r="C20" s="141"/>
      <c r="D20" s="132">
        <f t="shared" si="4"/>
        <v>78.66</v>
      </c>
      <c r="E20" s="132">
        <f t="shared" si="4"/>
        <v>32.270000000000003</v>
      </c>
      <c r="F20" s="134">
        <f t="shared" si="1"/>
        <v>32.640985743210415</v>
      </c>
      <c r="G20" s="132">
        <f t="shared" si="4"/>
        <v>1.44</v>
      </c>
      <c r="H20" s="132">
        <f t="shared" si="4"/>
        <v>2.2200000000000002</v>
      </c>
      <c r="I20" s="132">
        <v>-37.130000000000003</v>
      </c>
      <c r="J20" s="134">
        <f t="shared" si="3"/>
        <v>-0.82901425678959129</v>
      </c>
      <c r="K20" s="134">
        <f t="shared" si="2"/>
        <v>-2.82</v>
      </c>
      <c r="L20" s="132">
        <f t="shared" si="5"/>
        <v>0.73</v>
      </c>
      <c r="M20" s="123"/>
      <c r="N20" s="121">
        <v>12</v>
      </c>
      <c r="O20" s="121">
        <v>12</v>
      </c>
      <c r="Q20" s="170"/>
    </row>
    <row r="21" spans="2:17">
      <c r="B21" s="140">
        <f t="shared" si="0"/>
        <v>2027</v>
      </c>
      <c r="C21" s="141"/>
      <c r="D21" s="132">
        <f t="shared" si="4"/>
        <v>80.47</v>
      </c>
      <c r="E21" s="132">
        <f t="shared" si="4"/>
        <v>33.01</v>
      </c>
      <c r="F21" s="134">
        <f t="shared" si="1"/>
        <v>33.391319409893782</v>
      </c>
      <c r="G21" s="132">
        <f t="shared" si="4"/>
        <v>1.47</v>
      </c>
      <c r="H21" s="132">
        <f t="shared" si="4"/>
        <v>2.27</v>
      </c>
      <c r="I21" s="132">
        <v>-38.450000000000003</v>
      </c>
      <c r="J21" s="134">
        <f t="shared" si="3"/>
        <v>-1.3186805901062186</v>
      </c>
      <c r="K21" s="134">
        <f t="shared" si="2"/>
        <v>-4.4800000000000004</v>
      </c>
      <c r="L21" s="132">
        <f t="shared" si="5"/>
        <v>0.75</v>
      </c>
      <c r="M21" s="123"/>
      <c r="N21" s="121">
        <v>12</v>
      </c>
      <c r="O21" s="121">
        <v>12</v>
      </c>
    </row>
    <row r="22" spans="2:17">
      <c r="B22" s="140">
        <f t="shared" si="0"/>
        <v>2028</v>
      </c>
      <c r="C22" s="141"/>
      <c r="D22" s="132">
        <f t="shared" si="4"/>
        <v>82.4</v>
      </c>
      <c r="E22" s="132">
        <f t="shared" si="4"/>
        <v>33.799999999999997</v>
      </c>
      <c r="F22" s="134">
        <f t="shared" si="1"/>
        <v>34.191675321022714</v>
      </c>
      <c r="G22" s="132">
        <f t="shared" si="4"/>
        <v>1.51</v>
      </c>
      <c r="H22" s="132">
        <f t="shared" si="4"/>
        <v>2.3199999999999998</v>
      </c>
      <c r="I22" s="132">
        <v>-38.450000000000003</v>
      </c>
      <c r="J22" s="134">
        <f t="shared" si="3"/>
        <v>-0.42832467897729032</v>
      </c>
      <c r="K22" s="134">
        <f t="shared" si="2"/>
        <v>-1.46</v>
      </c>
      <c r="L22" s="132">
        <f t="shared" si="5"/>
        <v>0.77</v>
      </c>
      <c r="M22" s="123"/>
      <c r="N22" s="121">
        <v>12</v>
      </c>
      <c r="O22" s="121">
        <v>12</v>
      </c>
    </row>
    <row r="23" spans="2:17">
      <c r="B23" s="140">
        <f t="shared" si="0"/>
        <v>2029</v>
      </c>
      <c r="C23" s="141"/>
      <c r="D23" s="132">
        <f t="shared" si="4"/>
        <v>84.38</v>
      </c>
      <c r="E23" s="132">
        <f t="shared" si="4"/>
        <v>34.61</v>
      </c>
      <c r="F23" s="134">
        <f t="shared" si="1"/>
        <v>35.012628626923345</v>
      </c>
      <c r="G23" s="132">
        <f t="shared" si="4"/>
        <v>1.55</v>
      </c>
      <c r="H23" s="132">
        <f t="shared" si="4"/>
        <v>2.38</v>
      </c>
      <c r="I23" s="132">
        <v>-39.78</v>
      </c>
      <c r="J23" s="134">
        <f t="shared" si="3"/>
        <v>-0.83737137307665677</v>
      </c>
      <c r="K23" s="134">
        <f t="shared" si="2"/>
        <v>-2.85</v>
      </c>
      <c r="L23" s="132">
        <f t="shared" si="5"/>
        <v>0.79</v>
      </c>
      <c r="M23" s="123"/>
      <c r="N23" s="121">
        <v>12</v>
      </c>
      <c r="O23" s="121">
        <v>12</v>
      </c>
    </row>
    <row r="24" spans="2:17">
      <c r="B24" s="140">
        <f t="shared" si="0"/>
        <v>2030</v>
      </c>
      <c r="C24" s="141"/>
      <c r="D24" s="132">
        <f t="shared" si="4"/>
        <v>86.32</v>
      </c>
      <c r="E24" s="132">
        <f t="shared" si="4"/>
        <v>35.409999999999997</v>
      </c>
      <c r="F24" s="134">
        <f t="shared" si="1"/>
        <v>35.818869507987046</v>
      </c>
      <c r="G24" s="132">
        <f t="shared" si="4"/>
        <v>1.59</v>
      </c>
      <c r="H24" s="132">
        <f t="shared" si="4"/>
        <v>2.4300000000000002</v>
      </c>
      <c r="I24" s="132">
        <v>-41.11</v>
      </c>
      <c r="J24" s="134">
        <f t="shared" si="3"/>
        <v>5.5805361746537159</v>
      </c>
      <c r="K24" s="134">
        <f t="shared" si="2"/>
        <v>18.97</v>
      </c>
      <c r="L24" s="132">
        <f t="shared" si="5"/>
        <v>0.81</v>
      </c>
      <c r="M24" s="123"/>
      <c r="N24" s="121">
        <v>12</v>
      </c>
      <c r="O24" s="121">
        <v>10</v>
      </c>
    </row>
    <row r="25" spans="2:17">
      <c r="B25" s="140">
        <f t="shared" si="0"/>
        <v>2031</v>
      </c>
      <c r="C25" s="141"/>
      <c r="D25" s="132">
        <f t="shared" si="4"/>
        <v>88.31</v>
      </c>
      <c r="E25" s="132">
        <f t="shared" si="4"/>
        <v>36.22</v>
      </c>
      <c r="F25" s="134">
        <f t="shared" si="1"/>
        <v>36.642765298855068</v>
      </c>
      <c r="G25" s="132">
        <f t="shared" si="4"/>
        <v>1.63</v>
      </c>
      <c r="H25" s="132">
        <f t="shared" si="4"/>
        <v>2.4900000000000002</v>
      </c>
      <c r="I25" s="132"/>
      <c r="J25" s="134">
        <f t="shared" si="3"/>
        <v>40.762765298855072</v>
      </c>
      <c r="K25" s="134">
        <f t="shared" si="2"/>
        <v>138.53</v>
      </c>
      <c r="L25" s="132">
        <f t="shared" si="5"/>
        <v>0.83</v>
      </c>
      <c r="M25" s="123"/>
      <c r="N25" s="121">
        <v>12</v>
      </c>
      <c r="O25" s="121"/>
    </row>
    <row r="26" spans="2:17">
      <c r="B26" s="140">
        <f t="shared" si="0"/>
        <v>2032</v>
      </c>
      <c r="C26" s="141"/>
      <c r="D26" s="132">
        <f t="shared" si="4"/>
        <v>90.34</v>
      </c>
      <c r="E26" s="132">
        <f t="shared" si="4"/>
        <v>37.049999999999997</v>
      </c>
      <c r="F26" s="134">
        <f t="shared" si="1"/>
        <v>37.484315999527396</v>
      </c>
      <c r="G26" s="132">
        <f t="shared" si="4"/>
        <v>1.67</v>
      </c>
      <c r="H26" s="132">
        <f t="shared" si="4"/>
        <v>2.5499999999999998</v>
      </c>
      <c r="I26" s="132"/>
      <c r="J26" s="134">
        <f t="shared" si="3"/>
        <v>41.704315999527395</v>
      </c>
      <c r="K26" s="134">
        <f t="shared" si="2"/>
        <v>141.72999999999999</v>
      </c>
      <c r="L26" s="132">
        <f t="shared" si="5"/>
        <v>0.85</v>
      </c>
      <c r="M26" s="123"/>
      <c r="N26" s="121">
        <v>12</v>
      </c>
      <c r="O26" s="121"/>
    </row>
    <row r="27" spans="2:17">
      <c r="B27" s="140">
        <f t="shared" si="0"/>
        <v>2033</v>
      </c>
      <c r="C27" s="141"/>
      <c r="D27" s="132">
        <f t="shared" si="4"/>
        <v>92.42</v>
      </c>
      <c r="E27" s="132">
        <f t="shared" si="4"/>
        <v>37.9</v>
      </c>
      <c r="F27" s="134">
        <f t="shared" si="1"/>
        <v>38.346464094971424</v>
      </c>
      <c r="G27" s="132">
        <f t="shared" si="4"/>
        <v>1.71</v>
      </c>
      <c r="H27" s="132">
        <f t="shared" si="4"/>
        <v>2.61</v>
      </c>
      <c r="I27" s="132"/>
      <c r="J27" s="134">
        <f t="shared" si="3"/>
        <v>42.666464094971424</v>
      </c>
      <c r="K27" s="134">
        <f t="shared" si="2"/>
        <v>145</v>
      </c>
      <c r="L27" s="132">
        <f t="shared" si="5"/>
        <v>0.87</v>
      </c>
      <c r="M27" s="123"/>
      <c r="N27" s="121">
        <v>12</v>
      </c>
      <c r="O27" s="121"/>
    </row>
    <row r="28" spans="2:17">
      <c r="B28" s="140">
        <f t="shared" si="0"/>
        <v>2034</v>
      </c>
      <c r="C28" s="141"/>
      <c r="D28" s="132">
        <f t="shared" si="4"/>
        <v>94.55</v>
      </c>
      <c r="E28" s="132">
        <f t="shared" si="4"/>
        <v>38.770000000000003</v>
      </c>
      <c r="F28" s="134">
        <f t="shared" si="1"/>
        <v>39.229209585187157</v>
      </c>
      <c r="G28" s="132">
        <f t="shared" si="4"/>
        <v>1.75</v>
      </c>
      <c r="H28" s="132">
        <f t="shared" si="4"/>
        <v>2.67</v>
      </c>
      <c r="I28" s="132"/>
      <c r="J28" s="134">
        <f t="shared" si="3"/>
        <v>43.649209585187158</v>
      </c>
      <c r="K28" s="134">
        <f t="shared" si="2"/>
        <v>148.34</v>
      </c>
      <c r="L28" s="132">
        <f t="shared" si="5"/>
        <v>0.89</v>
      </c>
      <c r="M28" s="123"/>
      <c r="N28" s="121">
        <v>12</v>
      </c>
      <c r="O28" s="121"/>
    </row>
    <row r="29" spans="2:17">
      <c r="B29" s="140">
        <f t="shared" si="0"/>
        <v>2035</v>
      </c>
      <c r="C29" s="141"/>
      <c r="D29" s="132">
        <f t="shared" si="4"/>
        <v>96.63</v>
      </c>
      <c r="E29" s="132">
        <f t="shared" si="4"/>
        <v>39.619999999999997</v>
      </c>
      <c r="F29" s="134">
        <f t="shared" si="1"/>
        <v>40.091357680631191</v>
      </c>
      <c r="G29" s="132">
        <f t="shared" si="4"/>
        <v>1.79</v>
      </c>
      <c r="H29" s="132">
        <f t="shared" si="4"/>
        <v>2.73</v>
      </c>
      <c r="I29" s="132"/>
      <c r="J29" s="134">
        <f t="shared" si="3"/>
        <v>44.611357680631187</v>
      </c>
      <c r="K29" s="134">
        <f t="shared" si="2"/>
        <v>151.61000000000001</v>
      </c>
      <c r="L29" s="132">
        <f t="shared" si="5"/>
        <v>0.91</v>
      </c>
      <c r="M29" s="123"/>
      <c r="N29" s="121">
        <v>12</v>
      </c>
      <c r="O29" s="121"/>
    </row>
    <row r="30" spans="2:17">
      <c r="B30" s="140">
        <f t="shared" si="0"/>
        <v>2036</v>
      </c>
      <c r="C30" s="141"/>
      <c r="D30" s="132">
        <f t="shared" si="4"/>
        <v>98.76</v>
      </c>
      <c r="E30" s="132">
        <f t="shared" si="4"/>
        <v>40.49</v>
      </c>
      <c r="F30" s="134">
        <f t="shared" si="1"/>
        <v>40.974103170846924</v>
      </c>
      <c r="G30" s="132">
        <f t="shared" si="4"/>
        <v>1.83</v>
      </c>
      <c r="H30" s="132">
        <f t="shared" si="4"/>
        <v>2.79</v>
      </c>
      <c r="I30" s="132"/>
      <c r="J30" s="134">
        <f t="shared" si="3"/>
        <v>45.594103170846921</v>
      </c>
      <c r="K30" s="134">
        <f t="shared" si="2"/>
        <v>154.94999999999999</v>
      </c>
      <c r="L30" s="132">
        <f t="shared" si="5"/>
        <v>0.93</v>
      </c>
      <c r="M30" s="123"/>
      <c r="N30" s="121">
        <v>12</v>
      </c>
      <c r="O30" s="121"/>
    </row>
    <row r="31" spans="2:17">
      <c r="B31" s="140">
        <f t="shared" si="0"/>
        <v>2037</v>
      </c>
      <c r="C31" s="141"/>
      <c r="D31" s="132">
        <f t="shared" si="4"/>
        <v>100.93</v>
      </c>
      <c r="E31" s="132">
        <f t="shared" si="4"/>
        <v>41.38</v>
      </c>
      <c r="F31" s="134">
        <f t="shared" si="1"/>
        <v>41.874503570866977</v>
      </c>
      <c r="G31" s="132">
        <f t="shared" si="4"/>
        <v>1.87</v>
      </c>
      <c r="H31" s="132">
        <f t="shared" si="4"/>
        <v>2.85</v>
      </c>
      <c r="I31" s="132"/>
      <c r="J31" s="134">
        <f t="shared" si="3"/>
        <v>46.594503570866976</v>
      </c>
      <c r="K31" s="134">
        <f t="shared" si="2"/>
        <v>158.35</v>
      </c>
      <c r="L31" s="132">
        <f t="shared" si="5"/>
        <v>0.95</v>
      </c>
      <c r="M31" s="123"/>
      <c r="N31" s="121">
        <v>12</v>
      </c>
      <c r="O31" s="121"/>
    </row>
    <row r="32" spans="2:17">
      <c r="B32" s="140">
        <f t="shared" si="0"/>
        <v>2038</v>
      </c>
      <c r="C32" s="141"/>
      <c r="D32" s="132">
        <f t="shared" si="4"/>
        <v>103.25</v>
      </c>
      <c r="E32" s="132">
        <f t="shared" si="4"/>
        <v>42.33</v>
      </c>
      <c r="F32" s="134">
        <f t="shared" si="1"/>
        <v>42.836696155202119</v>
      </c>
      <c r="G32" s="132">
        <f t="shared" si="4"/>
        <v>1.91</v>
      </c>
      <c r="H32" s="132">
        <f t="shared" si="4"/>
        <v>2.92</v>
      </c>
      <c r="I32" s="132"/>
      <c r="J32" s="134">
        <f t="shared" si="3"/>
        <v>47.666696155202118</v>
      </c>
      <c r="K32" s="134">
        <f t="shared" si="2"/>
        <v>161.99</v>
      </c>
      <c r="L32" s="132">
        <f t="shared" si="5"/>
        <v>0.97</v>
      </c>
      <c r="M32" s="123"/>
      <c r="N32" s="121">
        <v>12</v>
      </c>
      <c r="O32" s="121"/>
    </row>
    <row r="33" spans="2:15">
      <c r="B33" s="140">
        <f t="shared" si="0"/>
        <v>2039</v>
      </c>
      <c r="C33" s="141"/>
      <c r="D33" s="132">
        <f t="shared" si="4"/>
        <v>105.62</v>
      </c>
      <c r="E33" s="132">
        <f t="shared" si="4"/>
        <v>43.3</v>
      </c>
      <c r="F33" s="134">
        <f t="shared" si="1"/>
        <v>43.819486134308974</v>
      </c>
      <c r="G33" s="132">
        <f t="shared" si="4"/>
        <v>1.95</v>
      </c>
      <c r="H33" s="132">
        <f t="shared" si="4"/>
        <v>2.99</v>
      </c>
      <c r="I33" s="132"/>
      <c r="J33" s="134">
        <f t="shared" si="3"/>
        <v>48.759486134308979</v>
      </c>
      <c r="K33" s="134">
        <f t="shared" si="2"/>
        <v>165.71</v>
      </c>
      <c r="L33" s="132">
        <f t="shared" si="5"/>
        <v>0.99</v>
      </c>
      <c r="M33" s="123"/>
      <c r="N33" s="121">
        <v>12</v>
      </c>
      <c r="O33" s="121"/>
    </row>
    <row r="34" spans="2:15">
      <c r="B34" s="140">
        <f t="shared" si="0"/>
        <v>2040</v>
      </c>
      <c r="C34" s="141"/>
      <c r="D34" s="132">
        <f t="shared" si="4"/>
        <v>108.05</v>
      </c>
      <c r="E34" s="132">
        <f t="shared" si="4"/>
        <v>44.3</v>
      </c>
      <c r="F34" s="134">
        <f t="shared" si="1"/>
        <v>44.828758478122289</v>
      </c>
      <c r="G34" s="132">
        <f t="shared" si="4"/>
        <v>1.99</v>
      </c>
      <c r="H34" s="132">
        <f t="shared" si="4"/>
        <v>3.06</v>
      </c>
      <c r="I34" s="132"/>
      <c r="J34" s="134">
        <f t="shared" si="3"/>
        <v>49.8787584781223</v>
      </c>
      <c r="K34" s="134">
        <f t="shared" si="2"/>
        <v>169.51</v>
      </c>
      <c r="L34" s="132">
        <f t="shared" si="5"/>
        <v>1.01</v>
      </c>
      <c r="M34" s="123"/>
      <c r="N34" s="121">
        <v>12</v>
      </c>
      <c r="O34" s="121"/>
    </row>
    <row r="35" spans="2:15">
      <c r="B35" s="140">
        <f t="shared" si="0"/>
        <v>2041</v>
      </c>
      <c r="C35" s="141"/>
      <c r="D35" s="132">
        <f t="shared" si="4"/>
        <v>110.54</v>
      </c>
      <c r="E35" s="132">
        <f t="shared" si="4"/>
        <v>45.32</v>
      </c>
      <c r="F35" s="134">
        <f t="shared" si="1"/>
        <v>45.861570701674701</v>
      </c>
      <c r="G35" s="132">
        <f t="shared" si="4"/>
        <v>2.04</v>
      </c>
      <c r="H35" s="132">
        <f t="shared" si="4"/>
        <v>3.13</v>
      </c>
      <c r="I35" s="132"/>
      <c r="J35" s="134">
        <f t="shared" si="3"/>
        <v>51.031570701674703</v>
      </c>
      <c r="K35" s="134">
        <f t="shared" si="2"/>
        <v>173.43</v>
      </c>
      <c r="L35" s="132">
        <f t="shared" si="5"/>
        <v>1.03</v>
      </c>
      <c r="M35" s="123"/>
      <c r="N35" s="121">
        <v>12</v>
      </c>
      <c r="O35" s="121"/>
    </row>
    <row r="36" spans="2:15">
      <c r="B36" s="140">
        <f t="shared" si="0"/>
        <v>2042</v>
      </c>
      <c r="C36" s="141"/>
      <c r="D36" s="132">
        <f t="shared" si="4"/>
        <v>113.08</v>
      </c>
      <c r="E36" s="132">
        <f t="shared" si="4"/>
        <v>46.36</v>
      </c>
      <c r="F36" s="134">
        <f t="shared" si="1"/>
        <v>46.914980319998804</v>
      </c>
      <c r="G36" s="132">
        <f t="shared" si="4"/>
        <v>2.09</v>
      </c>
      <c r="H36" s="132">
        <f t="shared" si="4"/>
        <v>3.2</v>
      </c>
      <c r="I36" s="132"/>
      <c r="J36" s="134">
        <f t="shared" si="3"/>
        <v>52.204980319998811</v>
      </c>
      <c r="K36" s="134">
        <f t="shared" si="2"/>
        <v>177.42</v>
      </c>
      <c r="L36" s="132">
        <f t="shared" si="5"/>
        <v>1.05</v>
      </c>
      <c r="M36" s="123"/>
      <c r="N36" s="121">
        <v>12</v>
      </c>
      <c r="O36" s="121"/>
    </row>
    <row r="37" spans="2:15">
      <c r="B37" s="140"/>
      <c r="C37" s="136"/>
      <c r="D37" s="132"/>
      <c r="E37" s="132"/>
      <c r="F37" s="133"/>
      <c r="G37" s="132"/>
      <c r="H37" s="132"/>
      <c r="I37" s="132"/>
      <c r="J37" s="134"/>
      <c r="K37" s="134"/>
      <c r="L37" s="143"/>
    </row>
    <row r="38" spans="2:15">
      <c r="B38" s="130"/>
      <c r="C38" s="136"/>
      <c r="D38" s="132"/>
      <c r="E38" s="132"/>
      <c r="F38" s="133"/>
      <c r="G38" s="132"/>
      <c r="H38" s="132"/>
      <c r="I38" s="132"/>
      <c r="J38" s="134"/>
      <c r="K38" s="134"/>
      <c r="L38" s="143"/>
    </row>
    <row r="39" spans="2:15">
      <c r="B39" s="130"/>
      <c r="C39" s="136"/>
      <c r="D39" s="132"/>
      <c r="E39" s="132"/>
      <c r="F39" s="133"/>
      <c r="G39" s="132"/>
      <c r="H39" s="132"/>
      <c r="I39" s="132"/>
      <c r="J39" s="134"/>
      <c r="K39" s="134"/>
      <c r="L39" s="143"/>
    </row>
    <row r="40" spans="2:15">
      <c r="B40" s="130"/>
      <c r="C40" s="136"/>
      <c r="D40" s="132"/>
      <c r="E40" s="132"/>
      <c r="F40" s="133"/>
      <c r="G40" s="132"/>
      <c r="H40" s="132"/>
      <c r="I40" s="132"/>
      <c r="J40" s="134"/>
      <c r="K40" s="134"/>
      <c r="L40" s="143"/>
    </row>
    <row r="42" spans="2:15" ht="14.25">
      <c r="B42" s="144" t="s">
        <v>27</v>
      </c>
      <c r="C42" s="145"/>
      <c r="D42" s="145"/>
      <c r="E42" s="145"/>
      <c r="F42" s="145"/>
      <c r="G42" s="145"/>
      <c r="H42" s="145"/>
      <c r="I42" s="145"/>
    </row>
    <row r="44" spans="2:15">
      <c r="B44" s="121" t="s">
        <v>73</v>
      </c>
      <c r="C44" s="146" t="s">
        <v>74</v>
      </c>
      <c r="D44" s="147" t="s">
        <v>118</v>
      </c>
    </row>
    <row r="45" spans="2:15">
      <c r="C45" s="146" t="str">
        <f>C7</f>
        <v>(a)</v>
      </c>
      <c r="D45" s="121" t="s">
        <v>75</v>
      </c>
    </row>
    <row r="46" spans="2:15">
      <c r="C46" s="146" t="str">
        <f>D7</f>
        <v>(b)</v>
      </c>
      <c r="D46" s="134" t="str">
        <f>"= "&amp;C7&amp;" x "&amp;C62</f>
        <v>= (a) x 0.0528395063331536</v>
      </c>
    </row>
    <row r="47" spans="2:15">
      <c r="C47" s="146" t="str">
        <f>F7</f>
        <v>(d)</v>
      </c>
      <c r="D47" s="134" t="str">
        <f>"= ("&amp;$D$7&amp;" + "&amp;$E$7&amp;") /  (8.76 x "&amp;TEXT(C63,"0.0%")&amp;")"</f>
        <v>= ((b) + (c)) /  (8.76 x 38.8%)</v>
      </c>
    </row>
    <row r="48" spans="2:15">
      <c r="C48" s="146" t="str">
        <f>J7</f>
        <v>(g)</v>
      </c>
      <c r="D48" s="134" t="str">
        <f>"= "&amp;$F$7&amp;" + "&amp;$I$7</f>
        <v>= (d) + (f)</v>
      </c>
    </row>
    <row r="49" spans="2:24">
      <c r="C49" s="146" t="str">
        <f>L7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Wyoming Wind Resource - 39% Capacity Factor</v>
      </c>
      <c r="D52" s="148"/>
      <c r="E52" s="148"/>
      <c r="F52" s="148"/>
      <c r="G52" s="148"/>
      <c r="H52" s="148"/>
      <c r="I52" s="148"/>
      <c r="J52" s="149"/>
      <c r="K52" s="149"/>
      <c r="L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2"/>
      <c r="I53" s="153"/>
      <c r="J53" s="149"/>
      <c r="K53" s="149"/>
      <c r="L53" s="150"/>
    </row>
    <row r="55" spans="2:24">
      <c r="B55" s="85" t="s">
        <v>113</v>
      </c>
      <c r="C55" s="185">
        <v>1293.6882754756971</v>
      </c>
      <c r="D55" s="121" t="s">
        <v>75</v>
      </c>
      <c r="I55" s="121" t="s">
        <v>9</v>
      </c>
    </row>
    <row r="56" spans="2:24">
      <c r="B56" s="85" t="s">
        <v>112</v>
      </c>
      <c r="C56" s="154">
        <v>26.293898611068769</v>
      </c>
      <c r="D56" s="121" t="s">
        <v>78</v>
      </c>
      <c r="I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I57" s="121" t="s">
        <v>80</v>
      </c>
    </row>
    <row r="58" spans="2:24">
      <c r="B58" s="85" t="s">
        <v>112</v>
      </c>
      <c r="C58" s="154">
        <v>1.1816399331260157</v>
      </c>
      <c r="D58" s="121" t="s">
        <v>79</v>
      </c>
      <c r="I58" s="121" t="s">
        <v>80</v>
      </c>
      <c r="L58" s="123"/>
      <c r="M58" s="155"/>
      <c r="N58" s="52"/>
      <c r="O58" s="174"/>
      <c r="P58" s="52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>
        <v>-12.501261943267853</v>
      </c>
      <c r="D59" s="121" t="s">
        <v>81</v>
      </c>
      <c r="I59" s="121" t="s">
        <v>80</v>
      </c>
      <c r="J59" s="220" t="s">
        <v>116</v>
      </c>
      <c r="M59" s="157"/>
      <c r="N59" s="158"/>
      <c r="P59" s="156"/>
      <c r="Q59" s="123"/>
      <c r="R59" s="123"/>
      <c r="S59" s="123"/>
      <c r="T59" s="123"/>
      <c r="U59" s="123"/>
      <c r="V59" s="123"/>
      <c r="W59" s="123"/>
      <c r="X59" s="123"/>
    </row>
    <row r="60" spans="2:24">
      <c r="B60" s="85" t="s">
        <v>112</v>
      </c>
      <c r="C60" s="159">
        <v>1.7950732843896238</v>
      </c>
      <c r="D60" s="121" t="s">
        <v>115</v>
      </c>
      <c r="I60" s="121" t="s">
        <v>80</v>
      </c>
      <c r="L60" s="157"/>
      <c r="M60" s="157"/>
      <c r="N60" s="157"/>
      <c r="O60" s="175"/>
      <c r="P60" s="156"/>
      <c r="Q60" s="123"/>
      <c r="R60" s="123"/>
      <c r="S60" s="123"/>
      <c r="T60" s="123"/>
      <c r="U60" s="123"/>
      <c r="V60" s="123"/>
      <c r="W60" s="123"/>
      <c r="X60" s="123"/>
    </row>
    <row r="61" spans="2:24">
      <c r="B61" s="85"/>
      <c r="C61" s="224"/>
      <c r="L61" s="157"/>
      <c r="M61" s="157"/>
      <c r="N61" s="157"/>
      <c r="O61" s="175"/>
      <c r="P61" s="157"/>
      <c r="S61" s="123"/>
      <c r="T61" s="123"/>
      <c r="U61" s="123"/>
      <c r="V61" s="123"/>
      <c r="W61" s="123"/>
      <c r="X61" s="123"/>
    </row>
    <row r="62" spans="2:24">
      <c r="C62" s="162">
        <v>5.2839506333153576E-2</v>
      </c>
      <c r="D62" s="121" t="s">
        <v>38</v>
      </c>
      <c r="L62" s="163"/>
      <c r="M62" s="164"/>
      <c r="N62" s="164"/>
      <c r="P62" s="165"/>
    </row>
    <row r="63" spans="2:24">
      <c r="C63" s="237">
        <v>0.38795525688946075</v>
      </c>
      <c r="D63" s="121" t="s">
        <v>39</v>
      </c>
    </row>
    <row r="64" spans="2:24" ht="13.5" thickBot="1">
      <c r="D64" s="160"/>
    </row>
    <row r="65" spans="3:15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48"/>
      <c r="L65" s="150"/>
    </row>
    <row r="66" spans="3:15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2.1999999999999999E-2</v>
      </c>
    </row>
    <row r="67" spans="3:15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41"/>
      <c r="I67" s="87">
        <f t="shared" ref="I67:I74" si="8">I66+1</f>
        <v>2036</v>
      </c>
      <c r="J67" s="41">
        <v>2.1999999999999999E-2</v>
      </c>
    </row>
    <row r="68" spans="3:15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41"/>
      <c r="I68" s="87">
        <f t="shared" si="8"/>
        <v>2037</v>
      </c>
      <c r="J68" s="41">
        <v>2.1999999999999999E-2</v>
      </c>
    </row>
    <row r="69" spans="3:15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41"/>
      <c r="I69" s="87">
        <f t="shared" si="8"/>
        <v>2038</v>
      </c>
      <c r="J69" s="41">
        <v>2.3E-2</v>
      </c>
    </row>
    <row r="70" spans="3:15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41"/>
      <c r="I70" s="87">
        <f t="shared" si="8"/>
        <v>2039</v>
      </c>
      <c r="J70" s="41">
        <v>2.3E-2</v>
      </c>
    </row>
    <row r="71" spans="3:15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41"/>
      <c r="I71" s="87">
        <f t="shared" si="8"/>
        <v>2040</v>
      </c>
      <c r="J71" s="41">
        <v>2.3E-2</v>
      </c>
    </row>
    <row r="72" spans="3:15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41"/>
      <c r="I72" s="87">
        <f t="shared" si="8"/>
        <v>2041</v>
      </c>
      <c r="J72" s="41">
        <v>2.3E-2</v>
      </c>
      <c r="O72" s="175"/>
    </row>
    <row r="73" spans="3:15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41"/>
      <c r="I73" s="87">
        <f t="shared" si="8"/>
        <v>2042</v>
      </c>
      <c r="J73" s="41">
        <v>2.3E-2</v>
      </c>
      <c r="O73" s="175"/>
    </row>
    <row r="74" spans="3:15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41"/>
      <c r="I74" s="87">
        <f t="shared" si="8"/>
        <v>2043</v>
      </c>
      <c r="J74" s="41">
        <v>2.3E-2</v>
      </c>
      <c r="O74" s="175"/>
    </row>
    <row r="75" spans="3:15" s="123" customFormat="1">
      <c r="O75" s="175"/>
    </row>
    <row r="76" spans="3:15" s="123" customFormat="1">
      <c r="O76" s="175"/>
    </row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B1:X102"/>
  <sheetViews>
    <sheetView workbookViewId="0">
      <selection activeCell="L12" sqref="L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8" width="9.83203125" style="121" customWidth="1"/>
    <col min="9" max="9" width="10.5" style="121" customWidth="1"/>
    <col min="10" max="11" width="12.5" style="121" customWidth="1"/>
    <col min="12" max="12" width="13.83203125" style="121" customWidth="1"/>
    <col min="13" max="14" width="9.33203125" style="121"/>
    <col min="15" max="15" width="9.33203125" style="172"/>
    <col min="16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  <c r="K1" s="120"/>
    </row>
    <row r="2" spans="2:18" ht="15.75">
      <c r="B2" s="119" t="s">
        <v>117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2:18" ht="15.75">
      <c r="B3" s="119" t="str">
        <f>TEXT($C$63,"0%")&amp;" Capacity Factor"</f>
        <v>39% Capacity Factor</v>
      </c>
      <c r="C3" s="120"/>
      <c r="D3" s="120"/>
      <c r="E3" s="120"/>
      <c r="F3" s="120"/>
      <c r="G3" s="120"/>
      <c r="H3" s="120"/>
      <c r="I3" s="120"/>
      <c r="J3" s="120"/>
      <c r="K3" s="120"/>
    </row>
    <row r="4" spans="2:18">
      <c r="B4" s="122"/>
      <c r="C4" s="122"/>
      <c r="D4" s="122"/>
      <c r="E4" s="122"/>
      <c r="F4" s="122"/>
      <c r="G4" s="122"/>
      <c r="H4" s="122"/>
      <c r="I4" s="122"/>
      <c r="J4" s="123"/>
      <c r="K4" s="123"/>
      <c r="L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7" t="s">
        <v>121</v>
      </c>
      <c r="I5" s="125" t="s">
        <v>71</v>
      </c>
      <c r="J5" s="125" t="s">
        <v>89</v>
      </c>
      <c r="K5" s="17" t="s">
        <v>55</v>
      </c>
      <c r="L5" s="125" t="s">
        <v>72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8" t="s">
        <v>33</v>
      </c>
      <c r="I6" s="127" t="s">
        <v>33</v>
      </c>
      <c r="J6" s="127" t="s">
        <v>33</v>
      </c>
      <c r="K6" s="19" t="s">
        <v>9</v>
      </c>
      <c r="L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/>
      <c r="I7" s="129" t="s">
        <v>7</v>
      </c>
      <c r="J7" s="129" t="s">
        <v>24</v>
      </c>
      <c r="K7" s="129" t="s">
        <v>25</v>
      </c>
      <c r="L7" s="129" t="s">
        <v>25</v>
      </c>
    </row>
    <row r="8" spans="2:18" ht="6" customHeight="1">
      <c r="L8" s="123"/>
    </row>
    <row r="9" spans="2:18" ht="15.75">
      <c r="B9" s="43" t="str">
        <f>C52</f>
        <v>2017 IRP Update Wyoming Wind Resource - 39% Capacity Factor</v>
      </c>
      <c r="C9" s="123"/>
      <c r="E9" s="123"/>
      <c r="F9" s="123"/>
      <c r="G9" s="123"/>
      <c r="H9" s="123"/>
      <c r="I9" s="123"/>
      <c r="J9" s="123"/>
      <c r="K9" s="123"/>
      <c r="L9" s="123"/>
      <c r="O9" s="121"/>
    </row>
    <row r="10" spans="2:18">
      <c r="B10" s="130">
        <v>2016</v>
      </c>
      <c r="C10" s="131"/>
      <c r="D10" s="132"/>
      <c r="E10" s="132"/>
      <c r="F10" s="133"/>
      <c r="G10" s="133"/>
      <c r="H10" s="133"/>
      <c r="I10" s="132"/>
      <c r="J10" s="134"/>
      <c r="K10" s="134"/>
      <c r="L10" s="132"/>
      <c r="O10" s="173"/>
    </row>
    <row r="11" spans="2:18">
      <c r="B11" s="130">
        <f t="shared" ref="B11:B36" si="0">B10+1</f>
        <v>2017</v>
      </c>
      <c r="C11" s="136"/>
      <c r="D11" s="132"/>
      <c r="E11" s="132">
        <f>$C$56</f>
        <v>26.293898611068769</v>
      </c>
      <c r="F11" s="133">
        <f t="shared" ref="F11:F36" si="1">(D11+E11)/(8.76*$C$63)</f>
        <v>7.7369401397035578</v>
      </c>
      <c r="G11" s="132">
        <f>$C$58</f>
        <v>1.1816399331260157</v>
      </c>
      <c r="H11" s="132">
        <f>$C$60</f>
        <v>1.7950732843896238</v>
      </c>
      <c r="I11" s="132"/>
      <c r="J11" s="134">
        <f>F11+I11+G11+H11</f>
        <v>10.713653357219197</v>
      </c>
      <c r="K11" s="134">
        <f t="shared" ref="K11:K36" si="2">ROUND(J11*$C$63*8.76,2)</f>
        <v>36.409999999999997</v>
      </c>
      <c r="L11" s="132">
        <f>$C$57</f>
        <v>0.58600709999999989</v>
      </c>
      <c r="O11" s="173"/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26.9</v>
      </c>
      <c r="F12" s="134">
        <f t="shared" si="1"/>
        <v>7.9152845622677361</v>
      </c>
      <c r="G12" s="132">
        <f>ROUND(G11*(1+(IFERROR(INDEX($D$66:$D$74,MATCH($B12,$C$66:$C$74,0),1),0)+IFERROR(INDEX($G$66:$G$74,MATCH($B12,$F$66:$F$74,0),1),0)+IFERROR(INDEX($J$66:$J$74,MATCH($B12,$I$66:$I$74,0),1),0))),2)</f>
        <v>1.21</v>
      </c>
      <c r="H12" s="132">
        <f>ROUND(H11*(1+(IFERROR(INDEX($D$66:$D$74,MATCH($B12,$C$66:$C$74,0),1),0)+IFERROR(INDEX($G$66:$G$74,MATCH($B12,$F$66:$F$74,0),1),0)+IFERROR(INDEX($J$66:$J$74,MATCH($B12,$I$66:$I$74,0),1),0))),2)</f>
        <v>1.84</v>
      </c>
      <c r="I12" s="132"/>
      <c r="J12" s="134">
        <f t="shared" ref="J12:J36" si="3">F12+I12+G12+H12</f>
        <v>10.965284562267737</v>
      </c>
      <c r="K12" s="134">
        <f t="shared" si="2"/>
        <v>37.270000000000003</v>
      </c>
      <c r="L12" s="132">
        <f>ROUND(L11*(1+(IFERROR(INDEX($D$66:$D$74,MATCH($B12,$C$66:$C$74,0),1),0)+IFERROR(INDEX($G$66:$G$74,MATCH($B12,$F$66:$F$74,0),1),0)+IFERROR(INDEX($J$66:$J$74,MATCH($B12,$I$66:$I$74,0),1),0))),2)</f>
        <v>0.6</v>
      </c>
      <c r="M12" s="123"/>
      <c r="O12" s="173"/>
    </row>
    <row r="13" spans="2:18">
      <c r="B13" s="140">
        <f t="shared" si="0"/>
        <v>2019</v>
      </c>
      <c r="C13" s="141"/>
      <c r="D13" s="132"/>
      <c r="E13" s="132">
        <f t="shared" ref="D13:H36" si="4">ROUND(E12*(1+(IFERROR(INDEX($D$66:$D$74,MATCH($B13,$C$66:$C$74,0),1),0)+IFERROR(INDEX($G$66:$G$74,MATCH($B13,$F$66:$F$74,0),1),0)+IFERROR(INDEX($J$66:$J$74,MATCH($B13,$I$66:$I$74,0),1),0))),2)</f>
        <v>27.44</v>
      </c>
      <c r="F13" s="134">
        <f t="shared" si="1"/>
        <v>8.0741787505065687</v>
      </c>
      <c r="G13" s="132">
        <f t="shared" si="4"/>
        <v>1.23</v>
      </c>
      <c r="H13" s="132">
        <f t="shared" si="4"/>
        <v>1.88</v>
      </c>
      <c r="I13" s="132"/>
      <c r="J13" s="134">
        <f t="shared" si="3"/>
        <v>11.184178750506568</v>
      </c>
      <c r="K13" s="134">
        <f t="shared" si="2"/>
        <v>38.01</v>
      </c>
      <c r="L13" s="132">
        <f t="shared" ref="L13:L36" si="5">ROUND(L12*(1+(IFERROR(INDEX($D$66:$D$74,MATCH($B13,$C$66:$C$74,0),1),0)+IFERROR(INDEX($G$66:$G$74,MATCH($B13,$F$66:$F$74,0),1),0)+IFERROR(INDEX($J$66:$J$74,MATCH($B13,$I$66:$I$74,0),1),0))),2)</f>
        <v>0.61</v>
      </c>
      <c r="M13" s="123"/>
      <c r="O13" s="173"/>
    </row>
    <row r="14" spans="2:18">
      <c r="B14" s="140">
        <f t="shared" si="0"/>
        <v>2020</v>
      </c>
      <c r="C14" s="141"/>
      <c r="D14" s="132"/>
      <c r="E14" s="132">
        <f t="shared" si="4"/>
        <v>28.04</v>
      </c>
      <c r="F14" s="134">
        <f t="shared" si="1"/>
        <v>8.2507278485497153</v>
      </c>
      <c r="G14" s="132">
        <f t="shared" si="4"/>
        <v>1.26</v>
      </c>
      <c r="H14" s="132">
        <f t="shared" si="4"/>
        <v>1.92</v>
      </c>
      <c r="I14" s="132"/>
      <c r="J14" s="134">
        <f t="shared" si="3"/>
        <v>11.430727848549715</v>
      </c>
      <c r="K14" s="134">
        <f t="shared" si="2"/>
        <v>38.85</v>
      </c>
      <c r="L14" s="132">
        <f t="shared" si="5"/>
        <v>0.62</v>
      </c>
      <c r="M14" s="123"/>
      <c r="O14" s="173"/>
      <c r="P14" s="137"/>
      <c r="Q14" s="138"/>
      <c r="R14" s="139"/>
    </row>
    <row r="15" spans="2:18">
      <c r="B15" s="140">
        <f t="shared" si="0"/>
        <v>2021</v>
      </c>
      <c r="C15" s="141">
        <f>$C$55</f>
        <v>1288.7722600288894</v>
      </c>
      <c r="D15" s="132">
        <f>C15*$C$62</f>
        <v>68.098089995789152</v>
      </c>
      <c r="E15" s="132">
        <f t="shared" si="4"/>
        <v>28.71</v>
      </c>
      <c r="F15" s="134">
        <f t="shared" si="1"/>
        <v>28.485634953393888</v>
      </c>
      <c r="G15" s="132">
        <f t="shared" si="4"/>
        <v>1.29</v>
      </c>
      <c r="H15" s="132">
        <f t="shared" si="4"/>
        <v>1.97</v>
      </c>
      <c r="I15" s="132">
        <v>-34.479999999999997</v>
      </c>
      <c r="J15" s="134">
        <f t="shared" si="3"/>
        <v>-2.7343650466061096</v>
      </c>
      <c r="K15" s="134">
        <f t="shared" si="2"/>
        <v>-9.2899999999999991</v>
      </c>
      <c r="L15" s="132">
        <f t="shared" si="5"/>
        <v>0.63</v>
      </c>
      <c r="M15" s="123"/>
      <c r="O15" s="173"/>
      <c r="P15" s="138"/>
      <c r="Q15" s="138"/>
      <c r="R15" s="139"/>
    </row>
    <row r="16" spans="2:18">
      <c r="B16" s="140">
        <f t="shared" si="0"/>
        <v>2022</v>
      </c>
      <c r="C16" s="141"/>
      <c r="D16" s="132">
        <f t="shared" si="4"/>
        <v>69.73</v>
      </c>
      <c r="E16" s="132">
        <f t="shared" si="4"/>
        <v>29.4</v>
      </c>
      <c r="F16" s="134">
        <f t="shared" si="1"/>
        <v>29.168853481695194</v>
      </c>
      <c r="G16" s="132">
        <f t="shared" si="4"/>
        <v>1.32</v>
      </c>
      <c r="H16" s="132">
        <f t="shared" si="4"/>
        <v>2.02</v>
      </c>
      <c r="I16" s="132">
        <v>-34.479999999999997</v>
      </c>
      <c r="J16" s="134">
        <f t="shared" si="3"/>
        <v>-1.9711465183048023</v>
      </c>
      <c r="K16" s="134">
        <f t="shared" si="2"/>
        <v>-6.7</v>
      </c>
      <c r="L16" s="132">
        <f t="shared" si="5"/>
        <v>0.65</v>
      </c>
      <c r="M16" s="123"/>
      <c r="O16" s="173"/>
    </row>
    <row r="17" spans="2:17">
      <c r="B17" s="140">
        <f t="shared" si="0"/>
        <v>2023</v>
      </c>
      <c r="C17" s="141"/>
      <c r="D17" s="132">
        <f t="shared" si="4"/>
        <v>71.400000000000006</v>
      </c>
      <c r="E17" s="132">
        <f t="shared" si="4"/>
        <v>30.11</v>
      </c>
      <c r="F17" s="134">
        <f t="shared" si="1"/>
        <v>29.869164903933012</v>
      </c>
      <c r="G17" s="132">
        <f t="shared" si="4"/>
        <v>1.35</v>
      </c>
      <c r="H17" s="132">
        <f t="shared" si="4"/>
        <v>2.0699999999999998</v>
      </c>
      <c r="I17" s="132">
        <v>-35.799999999999997</v>
      </c>
      <c r="J17" s="134">
        <f t="shared" si="3"/>
        <v>-2.5108350960669861</v>
      </c>
      <c r="K17" s="134">
        <f t="shared" si="2"/>
        <v>-8.5299999999999994</v>
      </c>
      <c r="L17" s="132">
        <f t="shared" si="5"/>
        <v>0.67</v>
      </c>
      <c r="M17" s="123"/>
      <c r="O17" s="173"/>
      <c r="P17" s="137"/>
    </row>
    <row r="18" spans="2:17">
      <c r="B18" s="140">
        <f t="shared" si="0"/>
        <v>2024</v>
      </c>
      <c r="C18" s="141"/>
      <c r="D18" s="132">
        <f t="shared" si="4"/>
        <v>73.11</v>
      </c>
      <c r="E18" s="132">
        <f t="shared" si="4"/>
        <v>30.83</v>
      </c>
      <c r="F18" s="134">
        <f t="shared" si="1"/>
        <v>30.584188751007751</v>
      </c>
      <c r="G18" s="132">
        <f t="shared" si="4"/>
        <v>1.38</v>
      </c>
      <c r="H18" s="132">
        <f t="shared" si="4"/>
        <v>2.12</v>
      </c>
      <c r="I18" s="132">
        <v>-35.799999999999997</v>
      </c>
      <c r="J18" s="134">
        <f t="shared" si="3"/>
        <v>-1.7158112489922459</v>
      </c>
      <c r="K18" s="134">
        <f t="shared" si="2"/>
        <v>-5.83</v>
      </c>
      <c r="L18" s="132">
        <f t="shared" si="5"/>
        <v>0.69</v>
      </c>
      <c r="M18" s="123"/>
      <c r="O18" s="173"/>
    </row>
    <row r="19" spans="2:17">
      <c r="B19" s="140">
        <f t="shared" si="0"/>
        <v>2025</v>
      </c>
      <c r="C19" s="141"/>
      <c r="D19" s="132">
        <f t="shared" si="4"/>
        <v>74.790000000000006</v>
      </c>
      <c r="E19" s="132">
        <f t="shared" si="4"/>
        <v>31.54</v>
      </c>
      <c r="F19" s="134">
        <f t="shared" si="1"/>
        <v>31.287442658212957</v>
      </c>
      <c r="G19" s="132">
        <f t="shared" si="4"/>
        <v>1.41</v>
      </c>
      <c r="H19" s="132">
        <f t="shared" si="4"/>
        <v>2.17</v>
      </c>
      <c r="I19" s="132">
        <v>-37.130000000000003</v>
      </c>
      <c r="J19" s="134">
        <f t="shared" si="3"/>
        <v>-2.2625573417870459</v>
      </c>
      <c r="K19" s="134">
        <f t="shared" si="2"/>
        <v>-7.69</v>
      </c>
      <c r="L19" s="132">
        <f t="shared" si="5"/>
        <v>0.71</v>
      </c>
      <c r="M19" s="123"/>
      <c r="O19" s="173"/>
    </row>
    <row r="20" spans="2:17">
      <c r="B20" s="140">
        <f t="shared" si="0"/>
        <v>2026</v>
      </c>
      <c r="C20" s="141"/>
      <c r="D20" s="132">
        <f t="shared" si="4"/>
        <v>76.510000000000005</v>
      </c>
      <c r="E20" s="132">
        <f t="shared" si="4"/>
        <v>32.270000000000003</v>
      </c>
      <c r="F20" s="134">
        <f t="shared" si="1"/>
        <v>32.008351475222469</v>
      </c>
      <c r="G20" s="132">
        <f t="shared" si="4"/>
        <v>1.44</v>
      </c>
      <c r="H20" s="132">
        <f t="shared" si="4"/>
        <v>2.2200000000000002</v>
      </c>
      <c r="I20" s="132">
        <v>-37.130000000000003</v>
      </c>
      <c r="J20" s="134">
        <f t="shared" si="3"/>
        <v>-1.4616485247775337</v>
      </c>
      <c r="K20" s="134">
        <f t="shared" si="2"/>
        <v>-4.97</v>
      </c>
      <c r="L20" s="132">
        <f t="shared" si="5"/>
        <v>0.73</v>
      </c>
      <c r="M20" s="123"/>
      <c r="O20" s="173"/>
      <c r="Q20" s="170"/>
    </row>
    <row r="21" spans="2:17">
      <c r="B21" s="140">
        <f t="shared" si="0"/>
        <v>2027</v>
      </c>
      <c r="C21" s="141"/>
      <c r="D21" s="132">
        <f t="shared" si="4"/>
        <v>78.27</v>
      </c>
      <c r="E21" s="132">
        <f t="shared" si="4"/>
        <v>33.01</v>
      </c>
      <c r="F21" s="134">
        <f t="shared" si="1"/>
        <v>32.743972717068914</v>
      </c>
      <c r="G21" s="132">
        <f t="shared" si="4"/>
        <v>1.47</v>
      </c>
      <c r="H21" s="132">
        <f t="shared" si="4"/>
        <v>2.27</v>
      </c>
      <c r="I21" s="132">
        <v>-38.450000000000003</v>
      </c>
      <c r="J21" s="134">
        <f t="shared" si="3"/>
        <v>-1.9660272829310892</v>
      </c>
      <c r="K21" s="134">
        <f t="shared" si="2"/>
        <v>-6.68</v>
      </c>
      <c r="L21" s="132">
        <f t="shared" si="5"/>
        <v>0.75</v>
      </c>
      <c r="M21" s="123"/>
      <c r="O21" s="173"/>
    </row>
    <row r="22" spans="2:17">
      <c r="B22" s="140">
        <f t="shared" si="0"/>
        <v>2028</v>
      </c>
      <c r="C22" s="141"/>
      <c r="D22" s="132">
        <f t="shared" si="4"/>
        <v>80.150000000000006</v>
      </c>
      <c r="E22" s="132">
        <f t="shared" si="4"/>
        <v>33.799999999999997</v>
      </c>
      <c r="F22" s="134">
        <f t="shared" si="1"/>
        <v>33.529616203360916</v>
      </c>
      <c r="G22" s="132">
        <f t="shared" si="4"/>
        <v>1.51</v>
      </c>
      <c r="H22" s="132">
        <f t="shared" si="4"/>
        <v>2.3199999999999998</v>
      </c>
      <c r="I22" s="132">
        <v>-38.450000000000003</v>
      </c>
      <c r="J22" s="134">
        <f t="shared" si="3"/>
        <v>-1.0903837966390868</v>
      </c>
      <c r="K22" s="134">
        <f t="shared" si="2"/>
        <v>-3.71</v>
      </c>
      <c r="L22" s="132">
        <f t="shared" si="5"/>
        <v>0.77</v>
      </c>
      <c r="M22" s="123"/>
      <c r="O22" s="173"/>
    </row>
    <row r="23" spans="2:17">
      <c r="B23" s="140">
        <f t="shared" si="0"/>
        <v>2029</v>
      </c>
      <c r="C23" s="141"/>
      <c r="D23" s="132">
        <f t="shared" si="4"/>
        <v>82.07</v>
      </c>
      <c r="E23" s="132">
        <f t="shared" si="4"/>
        <v>34.61</v>
      </c>
      <c r="F23" s="134">
        <f t="shared" si="1"/>
        <v>34.332914599457226</v>
      </c>
      <c r="G23" s="132">
        <f t="shared" si="4"/>
        <v>1.55</v>
      </c>
      <c r="H23" s="132">
        <f t="shared" si="4"/>
        <v>2.38</v>
      </c>
      <c r="I23" s="132">
        <v>-39.78</v>
      </c>
      <c r="J23" s="134">
        <f t="shared" si="3"/>
        <v>-1.5170854005427756</v>
      </c>
      <c r="K23" s="134">
        <f t="shared" si="2"/>
        <v>-5.16</v>
      </c>
      <c r="L23" s="132">
        <f t="shared" si="5"/>
        <v>0.79</v>
      </c>
      <c r="M23" s="123"/>
      <c r="O23" s="173"/>
    </row>
    <row r="24" spans="2:17">
      <c r="B24" s="140">
        <f t="shared" si="0"/>
        <v>2030</v>
      </c>
      <c r="C24" s="141"/>
      <c r="D24" s="132">
        <f t="shared" si="4"/>
        <v>83.96</v>
      </c>
      <c r="E24" s="132">
        <f t="shared" si="4"/>
        <v>35.409999999999997</v>
      </c>
      <c r="F24" s="134">
        <f t="shared" si="1"/>
        <v>35.124443055684004</v>
      </c>
      <c r="G24" s="132">
        <f t="shared" si="4"/>
        <v>1.59</v>
      </c>
      <c r="H24" s="132">
        <f t="shared" si="4"/>
        <v>2.4300000000000002</v>
      </c>
      <c r="I24" s="132">
        <v>-41.11</v>
      </c>
      <c r="J24" s="134">
        <f t="shared" si="3"/>
        <v>-1.965556944315995</v>
      </c>
      <c r="K24" s="134">
        <f t="shared" si="2"/>
        <v>-6.68</v>
      </c>
      <c r="L24" s="132">
        <f t="shared" si="5"/>
        <v>0.81</v>
      </c>
      <c r="M24" s="123"/>
      <c r="O24" s="173"/>
    </row>
    <row r="25" spans="2:17">
      <c r="B25" s="140">
        <f t="shared" si="0"/>
        <v>2031</v>
      </c>
      <c r="C25" s="141"/>
      <c r="D25" s="132">
        <f t="shared" si="4"/>
        <v>85.89</v>
      </c>
      <c r="E25" s="132">
        <f t="shared" si="4"/>
        <v>36.22</v>
      </c>
      <c r="F25" s="134">
        <f t="shared" si="1"/>
        <v>35.930683936747705</v>
      </c>
      <c r="G25" s="132">
        <f t="shared" si="4"/>
        <v>1.63</v>
      </c>
      <c r="H25" s="132">
        <f t="shared" si="4"/>
        <v>2.4900000000000002</v>
      </c>
      <c r="I25" s="132"/>
      <c r="J25" s="134">
        <f t="shared" si="3"/>
        <v>40.05068393674771</v>
      </c>
      <c r="K25" s="134">
        <f t="shared" si="2"/>
        <v>136.11000000000001</v>
      </c>
      <c r="L25" s="132">
        <f t="shared" si="5"/>
        <v>0.83</v>
      </c>
      <c r="M25" s="123"/>
      <c r="O25" s="173"/>
    </row>
    <row r="26" spans="2:17">
      <c r="B26" s="140">
        <f t="shared" si="0"/>
        <v>2032</v>
      </c>
      <c r="C26" s="141"/>
      <c r="D26" s="132">
        <f t="shared" si="4"/>
        <v>87.87</v>
      </c>
      <c r="E26" s="132">
        <f t="shared" si="4"/>
        <v>37.049999999999997</v>
      </c>
      <c r="F26" s="134">
        <f t="shared" si="1"/>
        <v>36.757522212583112</v>
      </c>
      <c r="G26" s="132">
        <f t="shared" si="4"/>
        <v>1.67</v>
      </c>
      <c r="H26" s="132">
        <f t="shared" si="4"/>
        <v>2.5499999999999998</v>
      </c>
      <c r="I26" s="132"/>
      <c r="J26" s="134">
        <f t="shared" si="3"/>
        <v>40.977522212583111</v>
      </c>
      <c r="K26" s="134">
        <f t="shared" si="2"/>
        <v>139.26</v>
      </c>
      <c r="L26" s="132">
        <f t="shared" si="5"/>
        <v>0.85</v>
      </c>
      <c r="M26" s="123"/>
      <c r="O26" s="173"/>
    </row>
    <row r="27" spans="2:17">
      <c r="B27" s="140">
        <f t="shared" si="0"/>
        <v>2033</v>
      </c>
      <c r="C27" s="141"/>
      <c r="D27" s="132">
        <f t="shared" si="4"/>
        <v>89.89</v>
      </c>
      <c r="E27" s="132">
        <f t="shared" si="4"/>
        <v>37.9</v>
      </c>
      <c r="F27" s="134">
        <f t="shared" si="1"/>
        <v>37.602015398222825</v>
      </c>
      <c r="G27" s="132">
        <f t="shared" si="4"/>
        <v>1.71</v>
      </c>
      <c r="H27" s="132">
        <f t="shared" si="4"/>
        <v>2.61</v>
      </c>
      <c r="I27" s="132"/>
      <c r="J27" s="134">
        <f t="shared" si="3"/>
        <v>41.922015398222825</v>
      </c>
      <c r="K27" s="134">
        <f t="shared" si="2"/>
        <v>142.47</v>
      </c>
      <c r="L27" s="132">
        <f t="shared" si="5"/>
        <v>0.87</v>
      </c>
      <c r="M27" s="123"/>
      <c r="O27" s="173"/>
    </row>
    <row r="28" spans="2:17">
      <c r="B28" s="140">
        <f t="shared" si="0"/>
        <v>2034</v>
      </c>
      <c r="C28" s="141"/>
      <c r="D28" s="132">
        <f t="shared" si="4"/>
        <v>91.96</v>
      </c>
      <c r="E28" s="132">
        <f t="shared" si="4"/>
        <v>38.770000000000003</v>
      </c>
      <c r="F28" s="134">
        <f t="shared" si="1"/>
        <v>38.467105978634244</v>
      </c>
      <c r="G28" s="132">
        <f t="shared" si="4"/>
        <v>1.75</v>
      </c>
      <c r="H28" s="132">
        <f t="shared" si="4"/>
        <v>2.67</v>
      </c>
      <c r="I28" s="132"/>
      <c r="J28" s="134">
        <f t="shared" si="3"/>
        <v>42.887105978634246</v>
      </c>
      <c r="K28" s="134">
        <f t="shared" si="2"/>
        <v>145.75</v>
      </c>
      <c r="L28" s="132">
        <f t="shared" si="5"/>
        <v>0.89</v>
      </c>
      <c r="M28" s="123"/>
      <c r="O28" s="173"/>
    </row>
    <row r="29" spans="2:17">
      <c r="B29" s="140">
        <f t="shared" si="0"/>
        <v>2035</v>
      </c>
      <c r="C29" s="141"/>
      <c r="D29" s="132">
        <f t="shared" si="4"/>
        <v>93.98</v>
      </c>
      <c r="E29" s="132">
        <f t="shared" si="4"/>
        <v>39.619999999999997</v>
      </c>
      <c r="F29" s="134">
        <f t="shared" si="1"/>
        <v>39.311599164273964</v>
      </c>
      <c r="G29" s="132">
        <f t="shared" si="4"/>
        <v>1.79</v>
      </c>
      <c r="H29" s="132">
        <f t="shared" si="4"/>
        <v>2.73</v>
      </c>
      <c r="I29" s="132"/>
      <c r="J29" s="134">
        <f t="shared" si="3"/>
        <v>43.83159916427396</v>
      </c>
      <c r="K29" s="134">
        <f t="shared" si="2"/>
        <v>148.96</v>
      </c>
      <c r="L29" s="132">
        <f t="shared" si="5"/>
        <v>0.91</v>
      </c>
      <c r="M29" s="123"/>
      <c r="O29" s="173"/>
    </row>
    <row r="30" spans="2:17">
      <c r="B30" s="140">
        <f t="shared" si="0"/>
        <v>2036</v>
      </c>
      <c r="C30" s="141"/>
      <c r="D30" s="132">
        <f t="shared" si="4"/>
        <v>96.05</v>
      </c>
      <c r="E30" s="132">
        <f t="shared" si="4"/>
        <v>40.49</v>
      </c>
      <c r="F30" s="134">
        <f t="shared" si="1"/>
        <v>40.176689744685376</v>
      </c>
      <c r="G30" s="132">
        <f t="shared" si="4"/>
        <v>1.83</v>
      </c>
      <c r="H30" s="132">
        <f t="shared" si="4"/>
        <v>2.79</v>
      </c>
      <c r="I30" s="132"/>
      <c r="J30" s="134">
        <f t="shared" si="3"/>
        <v>44.796689744685374</v>
      </c>
      <c r="K30" s="134">
        <f t="shared" si="2"/>
        <v>152.24</v>
      </c>
      <c r="L30" s="132">
        <f t="shared" si="5"/>
        <v>0.93</v>
      </c>
      <c r="M30" s="123"/>
      <c r="O30" s="173"/>
    </row>
    <row r="31" spans="2:17">
      <c r="B31" s="140">
        <f t="shared" si="0"/>
        <v>2037</v>
      </c>
      <c r="C31" s="141"/>
      <c r="D31" s="132">
        <f t="shared" si="4"/>
        <v>98.16</v>
      </c>
      <c r="E31" s="132">
        <f t="shared" si="4"/>
        <v>41.38</v>
      </c>
      <c r="F31" s="134">
        <f t="shared" si="1"/>
        <v>41.059435234901109</v>
      </c>
      <c r="G31" s="132">
        <f t="shared" si="4"/>
        <v>1.87</v>
      </c>
      <c r="H31" s="132">
        <f t="shared" si="4"/>
        <v>2.85</v>
      </c>
      <c r="I31" s="132"/>
      <c r="J31" s="134">
        <f t="shared" si="3"/>
        <v>45.779435234901108</v>
      </c>
      <c r="K31" s="134">
        <f t="shared" si="2"/>
        <v>155.58000000000001</v>
      </c>
      <c r="L31" s="132">
        <f t="shared" si="5"/>
        <v>0.95</v>
      </c>
      <c r="M31" s="123"/>
      <c r="O31" s="173"/>
    </row>
    <row r="32" spans="2:17">
      <c r="B32" s="140">
        <f t="shared" si="0"/>
        <v>2038</v>
      </c>
      <c r="C32" s="141"/>
      <c r="D32" s="132">
        <f t="shared" si="4"/>
        <v>100.42</v>
      </c>
      <c r="E32" s="132">
        <f t="shared" si="4"/>
        <v>42.33</v>
      </c>
      <c r="F32" s="134">
        <f t="shared" si="1"/>
        <v>42.003972909431944</v>
      </c>
      <c r="G32" s="132">
        <f t="shared" si="4"/>
        <v>1.91</v>
      </c>
      <c r="H32" s="132">
        <f t="shared" si="4"/>
        <v>2.92</v>
      </c>
      <c r="I32" s="132"/>
      <c r="J32" s="134">
        <f t="shared" si="3"/>
        <v>46.833972909431942</v>
      </c>
      <c r="K32" s="134">
        <f t="shared" si="2"/>
        <v>159.16</v>
      </c>
      <c r="L32" s="132">
        <f t="shared" si="5"/>
        <v>0.97</v>
      </c>
      <c r="M32" s="123"/>
      <c r="O32" s="173"/>
    </row>
    <row r="33" spans="2:15">
      <c r="B33" s="140">
        <f t="shared" si="0"/>
        <v>2039</v>
      </c>
      <c r="C33" s="141"/>
      <c r="D33" s="132">
        <f t="shared" si="4"/>
        <v>102.73</v>
      </c>
      <c r="E33" s="132">
        <f t="shared" si="4"/>
        <v>43.3</v>
      </c>
      <c r="F33" s="134">
        <f t="shared" si="1"/>
        <v>42.969107978734485</v>
      </c>
      <c r="G33" s="132">
        <f t="shared" si="4"/>
        <v>1.95</v>
      </c>
      <c r="H33" s="132">
        <f t="shared" si="4"/>
        <v>2.99</v>
      </c>
      <c r="I33" s="132"/>
      <c r="J33" s="134">
        <f t="shared" si="3"/>
        <v>47.90910797873449</v>
      </c>
      <c r="K33" s="134">
        <f t="shared" si="2"/>
        <v>162.82</v>
      </c>
      <c r="L33" s="132">
        <f t="shared" si="5"/>
        <v>0.99</v>
      </c>
      <c r="M33" s="123"/>
      <c r="O33" s="173"/>
    </row>
    <row r="34" spans="2:15">
      <c r="B34" s="140">
        <f t="shared" si="0"/>
        <v>2040</v>
      </c>
      <c r="C34" s="141"/>
      <c r="D34" s="132">
        <f t="shared" si="4"/>
        <v>105.09</v>
      </c>
      <c r="E34" s="132">
        <f t="shared" si="4"/>
        <v>44.3</v>
      </c>
      <c r="F34" s="134">
        <f t="shared" si="1"/>
        <v>43.957782927776101</v>
      </c>
      <c r="G34" s="132">
        <f t="shared" si="4"/>
        <v>1.99</v>
      </c>
      <c r="H34" s="132">
        <f t="shared" si="4"/>
        <v>3.06</v>
      </c>
      <c r="I34" s="132"/>
      <c r="J34" s="134">
        <f t="shared" si="3"/>
        <v>49.007782927776105</v>
      </c>
      <c r="K34" s="134">
        <f t="shared" si="2"/>
        <v>166.55</v>
      </c>
      <c r="L34" s="132">
        <f t="shared" si="5"/>
        <v>1.01</v>
      </c>
      <c r="M34" s="123"/>
      <c r="O34" s="173"/>
    </row>
    <row r="35" spans="2:15">
      <c r="B35" s="140">
        <f t="shared" si="0"/>
        <v>2041</v>
      </c>
      <c r="C35" s="141"/>
      <c r="D35" s="132">
        <f t="shared" si="4"/>
        <v>107.51</v>
      </c>
      <c r="E35" s="132">
        <f t="shared" si="4"/>
        <v>45.32</v>
      </c>
      <c r="F35" s="134">
        <f t="shared" si="1"/>
        <v>44.969997756556815</v>
      </c>
      <c r="G35" s="132">
        <f t="shared" si="4"/>
        <v>2.04</v>
      </c>
      <c r="H35" s="132">
        <f t="shared" si="4"/>
        <v>3.13</v>
      </c>
      <c r="I35" s="132"/>
      <c r="J35" s="134">
        <f t="shared" si="3"/>
        <v>50.139997756556816</v>
      </c>
      <c r="K35" s="134">
        <f t="shared" si="2"/>
        <v>170.4</v>
      </c>
      <c r="L35" s="132">
        <f t="shared" si="5"/>
        <v>1.03</v>
      </c>
      <c r="M35" s="123"/>
      <c r="O35" s="173"/>
    </row>
    <row r="36" spans="2:15">
      <c r="B36" s="140">
        <f t="shared" si="0"/>
        <v>2042</v>
      </c>
      <c r="C36" s="141"/>
      <c r="D36" s="132">
        <f t="shared" si="4"/>
        <v>109.98</v>
      </c>
      <c r="E36" s="132">
        <f t="shared" si="4"/>
        <v>46.36</v>
      </c>
      <c r="F36" s="134">
        <f t="shared" si="1"/>
        <v>46.00280998010922</v>
      </c>
      <c r="G36" s="132">
        <f t="shared" si="4"/>
        <v>2.09</v>
      </c>
      <c r="H36" s="132">
        <f t="shared" si="4"/>
        <v>3.2</v>
      </c>
      <c r="I36" s="132"/>
      <c r="J36" s="134">
        <f t="shared" si="3"/>
        <v>51.292809980109226</v>
      </c>
      <c r="K36" s="134">
        <f t="shared" si="2"/>
        <v>174.32</v>
      </c>
      <c r="L36" s="132">
        <f t="shared" si="5"/>
        <v>1.05</v>
      </c>
      <c r="M36" s="123"/>
      <c r="O36" s="173"/>
    </row>
    <row r="37" spans="2:15">
      <c r="B37" s="140"/>
      <c r="C37" s="136"/>
      <c r="D37" s="132"/>
      <c r="E37" s="132"/>
      <c r="F37" s="133"/>
      <c r="G37" s="132"/>
      <c r="H37" s="132"/>
      <c r="I37" s="132"/>
      <c r="J37" s="134"/>
      <c r="K37" s="134"/>
      <c r="L37" s="143"/>
    </row>
    <row r="38" spans="2:15">
      <c r="B38" s="130"/>
      <c r="C38" s="136"/>
      <c r="D38" s="132"/>
      <c r="E38" s="132"/>
      <c r="F38" s="133"/>
      <c r="G38" s="132"/>
      <c r="H38" s="132"/>
      <c r="I38" s="132"/>
      <c r="J38" s="134"/>
      <c r="K38" s="134"/>
      <c r="L38" s="143"/>
    </row>
    <row r="39" spans="2:15">
      <c r="B39" s="130"/>
      <c r="C39" s="136"/>
      <c r="D39" s="132"/>
      <c r="E39" s="132"/>
      <c r="F39" s="133"/>
      <c r="G39" s="132"/>
      <c r="H39" s="132"/>
      <c r="I39" s="132"/>
      <c r="J39" s="134"/>
      <c r="K39" s="134"/>
      <c r="L39" s="143"/>
    </row>
    <row r="40" spans="2:15">
      <c r="B40" s="130"/>
      <c r="C40" s="136"/>
      <c r="D40" s="132"/>
      <c r="E40" s="132"/>
      <c r="F40" s="133"/>
      <c r="G40" s="132"/>
      <c r="H40" s="132"/>
      <c r="I40" s="132"/>
      <c r="J40" s="134"/>
      <c r="K40" s="134"/>
      <c r="L40" s="143"/>
    </row>
    <row r="42" spans="2:15" ht="14.25">
      <c r="B42" s="144" t="s">
        <v>27</v>
      </c>
      <c r="C42" s="145"/>
      <c r="D42" s="145"/>
      <c r="E42" s="145"/>
      <c r="F42" s="145"/>
      <c r="G42" s="145"/>
      <c r="H42" s="145"/>
      <c r="I42" s="145"/>
    </row>
    <row r="44" spans="2:15">
      <c r="B44" s="121" t="s">
        <v>73</v>
      </c>
      <c r="C44" s="146" t="s">
        <v>74</v>
      </c>
      <c r="D44" s="147" t="str">
        <f>'Table 3 EV2020 Wind_2020'!D44</f>
        <v>Plant Costs  - 2017 IRP Update - Table 5.4 &amp; 5.5</v>
      </c>
    </row>
    <row r="45" spans="2:15">
      <c r="C45" s="146" t="str">
        <f>C7</f>
        <v>(a)</v>
      </c>
      <c r="D45" s="121" t="s">
        <v>75</v>
      </c>
    </row>
    <row r="46" spans="2:15">
      <c r="C46" s="146" t="str">
        <f>D7</f>
        <v>(b)</v>
      </c>
      <c r="D46" s="134" t="str">
        <f>"= "&amp;C7&amp;" x "&amp;C62</f>
        <v>= (a) x 0.0528395063331536</v>
      </c>
    </row>
    <row r="47" spans="2:15">
      <c r="C47" s="146" t="str">
        <f>F7</f>
        <v>(d)</v>
      </c>
      <c r="D47" s="134" t="str">
        <f>"= ("&amp;$D$7&amp;" + "&amp;$E$7&amp;") /  (8.76 x "&amp;TEXT(C63,"0.0%")&amp;")"</f>
        <v>= ((b) + (c)) /  (8.76 x 38.8%)</v>
      </c>
    </row>
    <row r="48" spans="2:15">
      <c r="C48" s="146" t="str">
        <f>J7</f>
        <v>(g)</v>
      </c>
      <c r="D48" s="134" t="str">
        <f>"= "&amp;$F$7&amp;" + "&amp;$I$7</f>
        <v>= (d) + (f)</v>
      </c>
    </row>
    <row r="49" spans="2:24">
      <c r="C49" s="146" t="str">
        <f>L7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Wyoming Wind Resource - 39% Capacity Factor</v>
      </c>
      <c r="D52" s="148"/>
      <c r="E52" s="148"/>
      <c r="F52" s="148"/>
      <c r="G52" s="148"/>
      <c r="H52" s="148"/>
      <c r="I52" s="148"/>
      <c r="J52" s="149"/>
      <c r="K52" s="149"/>
      <c r="L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2"/>
      <c r="I53" s="153"/>
      <c r="J53" s="149"/>
      <c r="K53" s="149"/>
      <c r="L53" s="150"/>
    </row>
    <row r="55" spans="2:24">
      <c r="B55" s="85" t="s">
        <v>119</v>
      </c>
      <c r="C55" s="185">
        <v>1288.7722600288894</v>
      </c>
      <c r="D55" s="121" t="s">
        <v>75</v>
      </c>
      <c r="I55" s="121" t="s">
        <v>9</v>
      </c>
    </row>
    <row r="56" spans="2:24">
      <c r="B56" s="85" t="s">
        <v>112</v>
      </c>
      <c r="C56" s="154">
        <v>26.293898611068769</v>
      </c>
      <c r="D56" s="121" t="s">
        <v>78</v>
      </c>
      <c r="I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I57" s="121" t="s">
        <v>80</v>
      </c>
    </row>
    <row r="58" spans="2:24">
      <c r="B58" s="85" t="s">
        <v>112</v>
      </c>
      <c r="C58" s="154">
        <v>1.1816399331260157</v>
      </c>
      <c r="D58" s="121" t="s">
        <v>79</v>
      </c>
      <c r="I58" s="121" t="s">
        <v>80</v>
      </c>
      <c r="L58" s="123"/>
      <c r="M58" s="155"/>
      <c r="N58" s="52"/>
      <c r="O58" s="174"/>
      <c r="P58" s="52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>
        <v>-12.501261943267853</v>
      </c>
      <c r="D59" s="121" t="s">
        <v>81</v>
      </c>
      <c r="I59" s="121" t="s">
        <v>80</v>
      </c>
      <c r="J59" s="220" t="s">
        <v>116</v>
      </c>
      <c r="M59" s="157"/>
      <c r="N59" s="158"/>
      <c r="P59" s="156"/>
      <c r="Q59" s="123"/>
      <c r="R59" s="123"/>
      <c r="S59" s="123"/>
      <c r="T59" s="123"/>
      <c r="U59" s="123"/>
      <c r="V59" s="123"/>
      <c r="W59" s="123"/>
      <c r="X59" s="123"/>
    </row>
    <row r="60" spans="2:24">
      <c r="B60" s="85" t="s">
        <v>112</v>
      </c>
      <c r="C60" s="159">
        <v>1.7950732843896238</v>
      </c>
      <c r="D60" s="121" t="s">
        <v>115</v>
      </c>
      <c r="I60" s="121" t="s">
        <v>80</v>
      </c>
      <c r="L60" s="157"/>
      <c r="M60" s="157"/>
      <c r="N60" s="157"/>
      <c r="O60" s="175"/>
      <c r="P60" s="156"/>
      <c r="Q60" s="123"/>
      <c r="R60" s="123"/>
      <c r="S60" s="123"/>
      <c r="T60" s="123"/>
      <c r="U60" s="123"/>
      <c r="V60" s="123"/>
      <c r="W60" s="123"/>
      <c r="X60" s="123"/>
    </row>
    <row r="61" spans="2:24">
      <c r="B61" s="85"/>
      <c r="C61" s="224"/>
      <c r="L61" s="157"/>
      <c r="M61" s="157"/>
      <c r="N61" s="157"/>
      <c r="O61" s="175"/>
      <c r="P61" s="157"/>
      <c r="S61" s="123"/>
      <c r="T61" s="123"/>
      <c r="U61" s="123"/>
      <c r="V61" s="123"/>
      <c r="W61" s="123"/>
      <c r="X61" s="123"/>
    </row>
    <row r="62" spans="2:24">
      <c r="C62" s="162">
        <v>5.2839506333153576E-2</v>
      </c>
      <c r="D62" s="121" t="s">
        <v>38</v>
      </c>
      <c r="L62" s="163"/>
      <c r="M62" s="164"/>
      <c r="N62" s="164"/>
      <c r="P62" s="165"/>
    </row>
    <row r="63" spans="2:24">
      <c r="C63" s="186">
        <v>0.38795525688946075</v>
      </c>
      <c r="D63" s="121" t="s">
        <v>39</v>
      </c>
    </row>
    <row r="64" spans="2:24" ht="13.5" thickBot="1">
      <c r="D64" s="160"/>
    </row>
    <row r="65" spans="3:15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48"/>
      <c r="L65" s="150"/>
    </row>
    <row r="66" spans="3:15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2.1999999999999999E-2</v>
      </c>
    </row>
    <row r="67" spans="3:15">
      <c r="C67" s="87">
        <f t="shared" ref="C67:C74" si="6">C66+1</f>
        <v>2018</v>
      </c>
      <c r="D67" s="41">
        <v>2.3E-2</v>
      </c>
      <c r="E67" s="85"/>
      <c r="F67" s="87">
        <f t="shared" ref="F67:F74" si="7">F66+1</f>
        <v>2027</v>
      </c>
      <c r="G67" s="41">
        <v>2.3E-2</v>
      </c>
      <c r="H67" s="41"/>
      <c r="I67" s="87">
        <f t="shared" ref="I67:I74" si="8">I66+1</f>
        <v>2036</v>
      </c>
      <c r="J67" s="41">
        <v>2.1999999999999999E-2</v>
      </c>
    </row>
    <row r="68" spans="3:15">
      <c r="C68" s="87">
        <f t="shared" si="6"/>
        <v>2019</v>
      </c>
      <c r="D68" s="41">
        <v>0.02</v>
      </c>
      <c r="E68" s="85"/>
      <c r="F68" s="87">
        <f t="shared" si="7"/>
        <v>2028</v>
      </c>
      <c r="G68" s="41">
        <v>2.4E-2</v>
      </c>
      <c r="H68" s="41"/>
      <c r="I68" s="87">
        <f t="shared" si="8"/>
        <v>2037</v>
      </c>
      <c r="J68" s="41">
        <v>2.1999999999999999E-2</v>
      </c>
    </row>
    <row r="69" spans="3:15">
      <c r="C69" s="87">
        <f t="shared" si="6"/>
        <v>2020</v>
      </c>
      <c r="D69" s="41">
        <v>2.1999999999999999E-2</v>
      </c>
      <c r="E69" s="85"/>
      <c r="F69" s="87">
        <f t="shared" si="7"/>
        <v>2029</v>
      </c>
      <c r="G69" s="41">
        <v>2.4E-2</v>
      </c>
      <c r="H69" s="41"/>
      <c r="I69" s="87">
        <f t="shared" si="8"/>
        <v>2038</v>
      </c>
      <c r="J69" s="41">
        <v>2.3E-2</v>
      </c>
    </row>
    <row r="70" spans="3:15">
      <c r="C70" s="87">
        <f t="shared" si="6"/>
        <v>2021</v>
      </c>
      <c r="D70" s="41">
        <v>2.4E-2</v>
      </c>
      <c r="E70" s="85"/>
      <c r="F70" s="87">
        <f t="shared" si="7"/>
        <v>2030</v>
      </c>
      <c r="G70" s="41">
        <v>2.3E-2</v>
      </c>
      <c r="H70" s="41"/>
      <c r="I70" s="87">
        <f t="shared" si="8"/>
        <v>2039</v>
      </c>
      <c r="J70" s="41">
        <v>2.3E-2</v>
      </c>
    </row>
    <row r="71" spans="3:15">
      <c r="C71" s="87">
        <f t="shared" si="6"/>
        <v>2022</v>
      </c>
      <c r="D71" s="41">
        <v>2.4E-2</v>
      </c>
      <c r="E71" s="85"/>
      <c r="F71" s="87">
        <f t="shared" si="7"/>
        <v>2031</v>
      </c>
      <c r="G71" s="41">
        <v>2.3E-2</v>
      </c>
      <c r="H71" s="41"/>
      <c r="I71" s="87">
        <f t="shared" si="8"/>
        <v>2040</v>
      </c>
      <c r="J71" s="41">
        <v>2.3E-2</v>
      </c>
    </row>
    <row r="72" spans="3:15" s="123" customFormat="1">
      <c r="C72" s="87">
        <f t="shared" si="6"/>
        <v>2023</v>
      </c>
      <c r="D72" s="41">
        <v>2.4E-2</v>
      </c>
      <c r="E72" s="86"/>
      <c r="F72" s="87">
        <f t="shared" si="7"/>
        <v>2032</v>
      </c>
      <c r="G72" s="41">
        <v>2.3E-2</v>
      </c>
      <c r="H72" s="41"/>
      <c r="I72" s="87">
        <f t="shared" si="8"/>
        <v>2041</v>
      </c>
      <c r="J72" s="41">
        <v>2.3E-2</v>
      </c>
      <c r="O72" s="175"/>
    </row>
    <row r="73" spans="3:15" s="123" customFormat="1">
      <c r="C73" s="87">
        <f t="shared" si="6"/>
        <v>2024</v>
      </c>
      <c r="D73" s="41">
        <v>2.4E-2</v>
      </c>
      <c r="E73" s="86"/>
      <c r="F73" s="87">
        <f t="shared" si="7"/>
        <v>2033</v>
      </c>
      <c r="G73" s="41">
        <v>2.3E-2</v>
      </c>
      <c r="H73" s="41"/>
      <c r="I73" s="87">
        <f t="shared" si="8"/>
        <v>2042</v>
      </c>
      <c r="J73" s="41">
        <v>2.3E-2</v>
      </c>
      <c r="O73" s="175"/>
    </row>
    <row r="74" spans="3:15" s="123" customFormat="1">
      <c r="C74" s="87">
        <f t="shared" si="6"/>
        <v>2025</v>
      </c>
      <c r="D74" s="41">
        <v>2.3E-2</v>
      </c>
      <c r="E74" s="86"/>
      <c r="F74" s="87">
        <f t="shared" si="7"/>
        <v>2034</v>
      </c>
      <c r="G74" s="41">
        <v>2.3E-2</v>
      </c>
      <c r="H74" s="41"/>
      <c r="I74" s="87">
        <f t="shared" si="8"/>
        <v>2043</v>
      </c>
      <c r="J74" s="41">
        <v>2.3E-2</v>
      </c>
      <c r="O74" s="175"/>
    </row>
    <row r="75" spans="3:15" s="123" customFormat="1">
      <c r="O75" s="175"/>
    </row>
    <row r="76" spans="3:15" s="123" customFormat="1">
      <c r="O76" s="175"/>
    </row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view="pageBreakPreview" topLeftCell="A2" zoomScale="60" zoomScaleNormal="100" workbookViewId="0">
      <selection activeCell="S22" sqref="S22"/>
    </sheetView>
  </sheetViews>
  <sheetFormatPr defaultColWidth="9.33203125" defaultRowHeight="12.75"/>
  <cols>
    <col min="1" max="1" width="9.33203125" style="3"/>
    <col min="2" max="2" width="15" style="3" customWidth="1"/>
    <col min="3" max="3" width="27" style="3" customWidth="1"/>
    <col min="4" max="4" width="19.5" style="3" customWidth="1"/>
    <col min="5" max="5" width="17" style="3" customWidth="1"/>
    <col min="6" max="6" width="0" style="3" hidden="1" customWidth="1"/>
    <col min="7" max="7" width="15" style="46" hidden="1" customWidth="1"/>
    <col min="8" max="8" width="16.6640625" style="32" hidden="1" customWidth="1"/>
    <col min="9" max="9" width="11.1640625" style="3" hidden="1" customWidth="1"/>
    <col min="10" max="10" width="9.33203125" style="3" hidden="1" customWidth="1"/>
    <col min="11" max="11" width="9.33203125" style="94" hidden="1" customWidth="1"/>
    <col min="12" max="12" width="10.33203125" style="94" hidden="1" customWidth="1"/>
    <col min="13" max="13" width="13.83203125" style="94" hidden="1" customWidth="1"/>
    <col min="14" max="14" width="12.83203125" style="3" hidden="1" customWidth="1"/>
    <col min="15" max="15" width="13.33203125" style="3" hidden="1" customWidth="1"/>
    <col min="16" max="16" width="9.33203125" style="3" customWidth="1"/>
    <col min="17" max="16384" width="9.33203125" style="3"/>
  </cols>
  <sheetData>
    <row r="1" spans="2:15" ht="15.75" hidden="1">
      <c r="B1" s="1" t="s">
        <v>37</v>
      </c>
      <c r="C1" s="1"/>
      <c r="G1" s="29"/>
    </row>
    <row r="2" spans="2:15" ht="5.25" customHeight="1">
      <c r="B2" s="1"/>
      <c r="C2" s="1"/>
      <c r="G2" s="29"/>
    </row>
    <row r="3" spans="2:15" ht="15.75">
      <c r="B3" s="1" t="s">
        <v>58</v>
      </c>
      <c r="C3" s="1"/>
      <c r="G3" s="29"/>
    </row>
    <row r="4" spans="2:15" ht="15.75">
      <c r="B4" s="1" t="s">
        <v>32</v>
      </c>
      <c r="C4" s="1"/>
      <c r="G4" s="95" t="s">
        <v>31</v>
      </c>
    </row>
    <row r="5" spans="2:15" ht="15.75">
      <c r="B5" s="1" t="str">
        <f ca="1">'Table 1'!$B$5</f>
        <v>QF - Sch37 - UT - Wind - 10.0 MW and 31.0% CF</v>
      </c>
      <c r="C5" s="1"/>
      <c r="G5" s="96">
        <v>43553</v>
      </c>
    </row>
    <row r="6" spans="2:15">
      <c r="B6" s="11"/>
      <c r="C6" s="11"/>
      <c r="G6" s="29"/>
    </row>
    <row r="7" spans="2:15" ht="14.25">
      <c r="B7" s="21"/>
      <c r="C7" s="28" t="s">
        <v>28</v>
      </c>
      <c r="G7" s="29"/>
    </row>
    <row r="8" spans="2:15">
      <c r="B8" s="22"/>
      <c r="C8" s="16" t="s">
        <v>29</v>
      </c>
      <c r="D8" s="16" t="s">
        <v>29</v>
      </c>
      <c r="E8" s="16" t="s">
        <v>29</v>
      </c>
      <c r="G8" s="29"/>
    </row>
    <row r="9" spans="2:15">
      <c r="B9" s="22" t="s">
        <v>0</v>
      </c>
      <c r="C9" s="22" t="str">
        <f>M16</f>
        <v>IRP - Utah Greenfield</v>
      </c>
      <c r="D9" s="22" t="str">
        <f>N15</f>
        <v>IRP West Side</v>
      </c>
      <c r="E9" s="22" t="str">
        <f>O16</f>
        <v>IRP - Wyo NE</v>
      </c>
      <c r="G9" s="29"/>
    </row>
    <row r="10" spans="2:15">
      <c r="B10" s="23"/>
      <c r="C10" s="24" t="s">
        <v>23</v>
      </c>
      <c r="D10" s="24" t="s">
        <v>23</v>
      </c>
      <c r="E10" s="24" t="s">
        <v>23</v>
      </c>
      <c r="G10" s="97"/>
      <c r="H10" s="98"/>
    </row>
    <row r="11" spans="2:15" hidden="1">
      <c r="C11" s="12"/>
      <c r="G11" s="97"/>
      <c r="H11" s="98"/>
    </row>
    <row r="12" spans="2:15" hidden="1">
      <c r="C12" s="25"/>
      <c r="G12" s="97"/>
      <c r="H12" s="98"/>
    </row>
    <row r="13" spans="2:15" ht="6" customHeight="1">
      <c r="G13" s="99"/>
      <c r="H13" s="100"/>
    </row>
    <row r="14" spans="2:15">
      <c r="B14" s="26">
        <v>2016</v>
      </c>
      <c r="C14" s="27">
        <f>ROUND(SUMIF($K$17:$K$340,$B14,$H$17:$H$340)/COUNTIF($K$17:$K$340,$B14),2)</f>
        <v>2.3199999999999998</v>
      </c>
      <c r="D14" s="27">
        <f>ROUND(SUMIF($K$17:$K$340,$B14,$I$17:$I$340)/COUNTIF($K$17:$K$340,$B14),2)</f>
        <v>2.2999999999999998</v>
      </c>
      <c r="E14" s="27">
        <f>ROUND(SUMIF($K$17:$K$340,$B14,$J$17:$J$340)/COUNTIF($K$17:$K$340,$B14),2)</f>
        <v>2.35</v>
      </c>
      <c r="G14" s="101"/>
      <c r="H14" s="33"/>
    </row>
    <row r="15" spans="2:15" ht="13.5" thickBot="1">
      <c r="B15" s="26">
        <f t="shared" ref="B15:B40" si="0">B14+1</f>
        <v>2017</v>
      </c>
      <c r="C15" s="27">
        <f t="shared" ref="C15:C39" si="1">ROUND(SUMIF($K$17:$K$340,$B15,$H$17:$H$340)/COUNTIF($K$17:$K$340,$B15),2)</f>
        <v>2.65</v>
      </c>
      <c r="D15" s="27">
        <f t="shared" ref="D15:D40" si="2">ROUND(SUMIF($K$17:$K$340,$B15,$I$17:$I$340)/COUNTIF($K$17:$K$340,$B15),2)</f>
        <v>3.31</v>
      </c>
      <c r="E15" s="27">
        <f t="shared" ref="E15:E40" si="3">ROUND(SUMIF($K$17:$K$340,$B15,$J$17:$J$340)/COUNTIF($K$17:$K$340,$B15),2)</f>
        <v>2.66</v>
      </c>
      <c r="G15" s="30"/>
      <c r="H15" s="34" t="s">
        <v>67</v>
      </c>
      <c r="I15" s="3" t="s">
        <v>68</v>
      </c>
      <c r="J15" s="3" t="s">
        <v>69</v>
      </c>
      <c r="N15" s="3" t="s">
        <v>68</v>
      </c>
    </row>
    <row r="16" spans="2:15" ht="13.5" thickBot="1">
      <c r="B16" s="26">
        <f t="shared" si="0"/>
        <v>2018</v>
      </c>
      <c r="C16" s="27">
        <f t="shared" si="1"/>
        <v>2.59</v>
      </c>
      <c r="D16" s="27">
        <f t="shared" si="2"/>
        <v>3.23</v>
      </c>
      <c r="E16" s="27">
        <f t="shared" si="3"/>
        <v>2.6</v>
      </c>
      <c r="G16" s="30" t="s">
        <v>30</v>
      </c>
      <c r="H16" s="34" t="s">
        <v>29</v>
      </c>
      <c r="I16" s="34" t="s">
        <v>29</v>
      </c>
      <c r="J16" s="34" t="s">
        <v>29</v>
      </c>
      <c r="K16" s="102" t="s">
        <v>0</v>
      </c>
      <c r="M16" s="103" t="str">
        <f>IF(_30_Geo_West&gt;0,"IRP - Wyo NE",IF(_436_CCCT_WestMain&gt;0,"West Side","IRP - Utah Greenfield"))</f>
        <v>IRP - Utah Greenfield</v>
      </c>
      <c r="N16" s="103" t="s">
        <v>114</v>
      </c>
      <c r="O16" s="103" t="s">
        <v>69</v>
      </c>
    </row>
    <row r="17" spans="2:15" ht="13.5" thickBot="1">
      <c r="B17" s="26">
        <f t="shared" si="0"/>
        <v>2019</v>
      </c>
      <c r="C17" s="27">
        <f t="shared" si="1"/>
        <v>2.75</v>
      </c>
      <c r="D17" s="27">
        <f t="shared" si="2"/>
        <v>4.37</v>
      </c>
      <c r="E17" s="27">
        <f t="shared" si="3"/>
        <v>2.4300000000000002</v>
      </c>
      <c r="G17" s="31">
        <v>42370</v>
      </c>
      <c r="H17" s="35">
        <v>2.2763825364431489</v>
      </c>
      <c r="I17" s="35">
        <v>2.3748742653912789</v>
      </c>
      <c r="J17" s="35">
        <v>2.2757987901986261</v>
      </c>
      <c r="K17" s="104">
        <f t="shared" ref="K17:K64" si="4">YEAR(G17)</f>
        <v>2016</v>
      </c>
      <c r="M17" s="105">
        <v>47</v>
      </c>
      <c r="N17" s="105">
        <v>43</v>
      </c>
      <c r="O17" s="105">
        <v>46</v>
      </c>
    </row>
    <row r="18" spans="2:15">
      <c r="B18" s="26">
        <f t="shared" si="0"/>
        <v>2020</v>
      </c>
      <c r="C18" s="27">
        <f t="shared" si="1"/>
        <v>2.37</v>
      </c>
      <c r="D18" s="27">
        <f t="shared" si="2"/>
        <v>2.33</v>
      </c>
      <c r="E18" s="27">
        <f t="shared" si="3"/>
        <v>2.17</v>
      </c>
      <c r="G18" s="31">
        <v>42401</v>
      </c>
      <c r="H18" s="35">
        <v>1.8452064945978397</v>
      </c>
      <c r="I18" s="35">
        <v>1.7746276302006363</v>
      </c>
      <c r="J18" s="35">
        <v>1.8289735727586562</v>
      </c>
      <c r="K18" s="104">
        <f t="shared" si="4"/>
        <v>2016</v>
      </c>
    </row>
    <row r="19" spans="2:15">
      <c r="B19" s="26">
        <f t="shared" si="0"/>
        <v>2021</v>
      </c>
      <c r="C19" s="27">
        <f t="shared" si="1"/>
        <v>2.25</v>
      </c>
      <c r="D19" s="27">
        <f t="shared" si="2"/>
        <v>2.14</v>
      </c>
      <c r="E19" s="27">
        <f t="shared" si="3"/>
        <v>2.13</v>
      </c>
      <c r="G19" s="31">
        <v>42430</v>
      </c>
      <c r="H19" s="35">
        <v>1.5253593249607535</v>
      </c>
      <c r="I19" s="35">
        <v>1.4851256469456469</v>
      </c>
      <c r="J19" s="35">
        <v>1.5765269848510393</v>
      </c>
      <c r="K19" s="104">
        <f t="shared" si="4"/>
        <v>2016</v>
      </c>
    </row>
    <row r="20" spans="2:15">
      <c r="B20" s="26">
        <f t="shared" si="0"/>
        <v>2022</v>
      </c>
      <c r="C20" s="27">
        <f t="shared" si="1"/>
        <v>2.36</v>
      </c>
      <c r="D20" s="27">
        <f t="shared" si="2"/>
        <v>2.2799999999999998</v>
      </c>
      <c r="E20" s="27">
        <f t="shared" si="3"/>
        <v>2.2400000000000002</v>
      </c>
      <c r="G20" s="31">
        <v>42461</v>
      </c>
      <c r="H20" s="35">
        <v>1.6910448299319725</v>
      </c>
      <c r="I20" s="35">
        <v>1.4973848492599942</v>
      </c>
      <c r="J20" s="35">
        <v>1.7513146360624383</v>
      </c>
      <c r="K20" s="104">
        <f t="shared" si="4"/>
        <v>2016</v>
      </c>
    </row>
    <row r="21" spans="2:15">
      <c r="B21" s="26">
        <f t="shared" si="0"/>
        <v>2023</v>
      </c>
      <c r="C21" s="27">
        <f t="shared" si="1"/>
        <v>2.5299999999999998</v>
      </c>
      <c r="D21" s="27">
        <f t="shared" si="2"/>
        <v>2.4900000000000002</v>
      </c>
      <c r="E21" s="27">
        <f t="shared" si="3"/>
        <v>2.41</v>
      </c>
      <c r="G21" s="31">
        <v>42491</v>
      </c>
      <c r="H21" s="35">
        <v>1.7310108163265305</v>
      </c>
      <c r="I21" s="35">
        <v>1.5718715629148743</v>
      </c>
      <c r="J21" s="35">
        <v>1.8004724578470166</v>
      </c>
      <c r="K21" s="104">
        <f t="shared" si="4"/>
        <v>2016</v>
      </c>
    </row>
    <row r="22" spans="2:15">
      <c r="B22" s="26">
        <f t="shared" si="0"/>
        <v>2024</v>
      </c>
      <c r="C22" s="27">
        <f t="shared" si="1"/>
        <v>2.82</v>
      </c>
      <c r="D22" s="27">
        <f t="shared" si="2"/>
        <v>2.84</v>
      </c>
      <c r="E22" s="27">
        <f t="shared" si="3"/>
        <v>2.7</v>
      </c>
      <c r="G22" s="31">
        <v>42522</v>
      </c>
      <c r="H22" s="35">
        <v>2.3388150491307629</v>
      </c>
      <c r="I22" s="35">
        <v>2.1751230113991165</v>
      </c>
      <c r="J22" s="35">
        <v>2.3647654677733372</v>
      </c>
      <c r="K22" s="104">
        <f t="shared" si="4"/>
        <v>2016</v>
      </c>
    </row>
    <row r="23" spans="2:15">
      <c r="B23" s="26">
        <f t="shared" si="0"/>
        <v>2025</v>
      </c>
      <c r="C23" s="27">
        <f t="shared" si="1"/>
        <v>3.19</v>
      </c>
      <c r="D23" s="27">
        <f t="shared" si="2"/>
        <v>3.18</v>
      </c>
      <c r="E23" s="27">
        <f t="shared" si="3"/>
        <v>3.06</v>
      </c>
      <c r="G23" s="31">
        <v>42552</v>
      </c>
      <c r="H23" s="35">
        <v>2.58101081632653</v>
      </c>
      <c r="I23" s="35">
        <v>2.5037871798230165</v>
      </c>
      <c r="J23" s="35">
        <v>2.6063456138089238</v>
      </c>
      <c r="K23" s="104">
        <f t="shared" si="4"/>
        <v>2016</v>
      </c>
    </row>
    <row r="24" spans="2:15">
      <c r="B24" s="26">
        <f t="shared" si="0"/>
        <v>2026</v>
      </c>
      <c r="C24" s="27">
        <f t="shared" si="1"/>
        <v>3.42</v>
      </c>
      <c r="D24" s="27">
        <f t="shared" si="2"/>
        <v>3.44</v>
      </c>
      <c r="E24" s="27">
        <f t="shared" si="3"/>
        <v>3.29</v>
      </c>
      <c r="G24" s="31">
        <v>42583</v>
      </c>
      <c r="H24" s="35">
        <v>2.6353985714285706</v>
      </c>
      <c r="I24" s="35">
        <v>2.6477537958754924</v>
      </c>
      <c r="J24" s="35">
        <v>2.6355990076984344</v>
      </c>
      <c r="K24" s="104">
        <f t="shared" si="4"/>
        <v>2016</v>
      </c>
    </row>
    <row r="25" spans="2:15">
      <c r="B25" s="26">
        <f t="shared" si="0"/>
        <v>2027</v>
      </c>
      <c r="C25" s="27">
        <f t="shared" si="1"/>
        <v>3.56</v>
      </c>
      <c r="D25" s="27">
        <f t="shared" si="2"/>
        <v>3.6</v>
      </c>
      <c r="E25" s="27">
        <f t="shared" si="3"/>
        <v>3.44</v>
      </c>
      <c r="G25" s="31">
        <v>42614</v>
      </c>
      <c r="H25" s="35">
        <v>2.7123373469387757</v>
      </c>
      <c r="I25" s="35">
        <v>2.7714741535603351</v>
      </c>
      <c r="J25" s="35">
        <v>2.7681537930798932</v>
      </c>
      <c r="K25" s="104">
        <f t="shared" si="4"/>
        <v>2016</v>
      </c>
    </row>
    <row r="26" spans="2:15">
      <c r="B26" s="26">
        <f t="shared" si="0"/>
        <v>2028</v>
      </c>
      <c r="C26" s="27">
        <f t="shared" si="1"/>
        <v>3.8</v>
      </c>
      <c r="D26" s="27">
        <f t="shared" si="2"/>
        <v>3.86</v>
      </c>
      <c r="E26" s="27">
        <f t="shared" si="3"/>
        <v>3.67</v>
      </c>
      <c r="G26" s="31">
        <v>42644</v>
      </c>
      <c r="H26" s="35">
        <v>2.6862698430141281</v>
      </c>
      <c r="I26" s="35">
        <v>2.6942040298820258</v>
      </c>
      <c r="J26" s="35">
        <v>2.7499682086675996</v>
      </c>
      <c r="K26" s="104">
        <f t="shared" si="4"/>
        <v>2016</v>
      </c>
    </row>
    <row r="27" spans="2:15">
      <c r="B27" s="26">
        <f t="shared" si="0"/>
        <v>2029</v>
      </c>
      <c r="C27" s="27">
        <f t="shared" si="1"/>
        <v>3.94</v>
      </c>
      <c r="D27" s="27">
        <f t="shared" si="2"/>
        <v>4.0199999999999996</v>
      </c>
      <c r="E27" s="27">
        <f t="shared" si="3"/>
        <v>3.81</v>
      </c>
      <c r="G27" s="31">
        <v>42675</v>
      </c>
      <c r="H27" s="35">
        <v>2.269616258503401</v>
      </c>
      <c r="I27" s="35">
        <v>2.2676824839611038</v>
      </c>
      <c r="J27" s="35">
        <v>2.3066994090924613</v>
      </c>
      <c r="K27" s="104">
        <f t="shared" si="4"/>
        <v>2016</v>
      </c>
    </row>
    <row r="28" spans="2:15">
      <c r="B28" s="26">
        <f t="shared" si="0"/>
        <v>2030</v>
      </c>
      <c r="C28" s="27">
        <f t="shared" si="1"/>
        <v>4.0999999999999996</v>
      </c>
      <c r="D28" s="27">
        <f t="shared" si="2"/>
        <v>4.16</v>
      </c>
      <c r="E28" s="27">
        <f t="shared" si="3"/>
        <v>3.96</v>
      </c>
      <c r="G28" s="31">
        <v>42705</v>
      </c>
      <c r="H28" s="35">
        <v>3.5123636800526663</v>
      </c>
      <c r="I28" s="35">
        <v>3.8167860057158185</v>
      </c>
      <c r="J28" s="35">
        <v>3.5518748027461844</v>
      </c>
      <c r="K28" s="104">
        <f t="shared" si="4"/>
        <v>2016</v>
      </c>
    </row>
    <row r="29" spans="2:15">
      <c r="B29" s="26">
        <f t="shared" si="0"/>
        <v>2031</v>
      </c>
      <c r="C29" s="27">
        <f t="shared" si="1"/>
        <v>4.4000000000000004</v>
      </c>
      <c r="D29" s="27">
        <f t="shared" si="2"/>
        <v>4.45</v>
      </c>
      <c r="E29" s="27">
        <f t="shared" si="3"/>
        <v>4.2699999999999996</v>
      </c>
      <c r="G29" s="31">
        <v>42736</v>
      </c>
      <c r="H29" s="35">
        <v>2.9365659189280224</v>
      </c>
      <c r="I29" s="35">
        <v>2.8135887402859616</v>
      </c>
      <c r="J29" s="35">
        <v>3.0826510126176525</v>
      </c>
      <c r="K29" s="104">
        <f t="shared" si="4"/>
        <v>2017</v>
      </c>
    </row>
    <row r="30" spans="2:15">
      <c r="B30" s="26">
        <f t="shared" si="0"/>
        <v>2032</v>
      </c>
      <c r="C30" s="27">
        <f t="shared" si="1"/>
        <v>4.6500000000000004</v>
      </c>
      <c r="D30" s="27">
        <f t="shared" si="2"/>
        <v>4.68</v>
      </c>
      <c r="E30" s="27">
        <f t="shared" si="3"/>
        <v>4.51</v>
      </c>
      <c r="G30" s="31">
        <v>42767</v>
      </c>
      <c r="H30" s="35">
        <v>2.2424949344592338</v>
      </c>
      <c r="I30" s="35">
        <v>2.2559061081726517</v>
      </c>
      <c r="J30" s="35">
        <v>2.2490598127356938</v>
      </c>
      <c r="K30" s="104">
        <f t="shared" si="4"/>
        <v>2017</v>
      </c>
    </row>
    <row r="31" spans="2:15">
      <c r="B31" s="26">
        <f t="shared" si="0"/>
        <v>2033</v>
      </c>
      <c r="C31" s="27">
        <f t="shared" si="1"/>
        <v>5.04</v>
      </c>
      <c r="D31" s="27">
        <f t="shared" si="2"/>
        <v>5.03</v>
      </c>
      <c r="E31" s="27">
        <f t="shared" si="3"/>
        <v>4.8899999999999997</v>
      </c>
      <c r="G31" s="31">
        <v>42795</v>
      </c>
      <c r="H31" s="35">
        <v>2.1136794713706815</v>
      </c>
      <c r="I31" s="35">
        <v>2.1843639754367272</v>
      </c>
      <c r="J31" s="35">
        <v>2.1613389321133352</v>
      </c>
      <c r="K31" s="104">
        <f t="shared" si="4"/>
        <v>2017</v>
      </c>
    </row>
    <row r="32" spans="2:15">
      <c r="B32" s="26">
        <f t="shared" si="0"/>
        <v>2034</v>
      </c>
      <c r="C32" s="27">
        <f t="shared" si="1"/>
        <v>5.19</v>
      </c>
      <c r="D32" s="27">
        <f t="shared" si="2"/>
        <v>5.17</v>
      </c>
      <c r="E32" s="27">
        <f t="shared" si="3"/>
        <v>5.05</v>
      </c>
      <c r="G32" s="31">
        <v>42826</v>
      </c>
      <c r="H32" s="35">
        <v>1.9776764449626556</v>
      </c>
      <c r="I32" s="35">
        <v>2.02262576128114</v>
      </c>
      <c r="J32" s="35">
        <v>2.0694667469637662</v>
      </c>
      <c r="K32" s="104">
        <f t="shared" si="4"/>
        <v>2017</v>
      </c>
    </row>
    <row r="33" spans="2:11">
      <c r="B33" s="26">
        <f t="shared" si="0"/>
        <v>2035</v>
      </c>
      <c r="C33" s="27">
        <f t="shared" si="1"/>
        <v>5.35</v>
      </c>
      <c r="D33" s="27">
        <f t="shared" si="2"/>
        <v>5.27</v>
      </c>
      <c r="E33" s="27">
        <f t="shared" si="3"/>
        <v>5.2</v>
      </c>
      <c r="G33" s="31">
        <v>42856</v>
      </c>
      <c r="H33" s="35">
        <v>1.7831839406645238</v>
      </c>
      <c r="I33" s="35">
        <v>1.5708405984016238</v>
      </c>
      <c r="J33" s="35">
        <v>1.8794896381126289</v>
      </c>
      <c r="K33" s="104">
        <f t="shared" si="4"/>
        <v>2017</v>
      </c>
    </row>
    <row r="34" spans="2:11">
      <c r="B34" s="26">
        <f t="shared" si="0"/>
        <v>2036</v>
      </c>
      <c r="C34" s="27">
        <f t="shared" si="1"/>
        <v>5.47</v>
      </c>
      <c r="D34" s="27">
        <f t="shared" si="2"/>
        <v>5.35</v>
      </c>
      <c r="E34" s="27">
        <f t="shared" si="3"/>
        <v>5.32</v>
      </c>
      <c r="G34" s="31">
        <v>42887</v>
      </c>
      <c r="H34" s="35">
        <v>2.8754985714285715</v>
      </c>
      <c r="I34" s="35">
        <v>2.8528564316455696</v>
      </c>
      <c r="J34" s="35">
        <v>2.9027304231990985</v>
      </c>
      <c r="K34" s="104">
        <f t="shared" si="4"/>
        <v>2017</v>
      </c>
    </row>
    <row r="35" spans="2:11">
      <c r="B35" s="26">
        <f t="shared" si="0"/>
        <v>2037</v>
      </c>
      <c r="C35" s="27">
        <f t="shared" si="1"/>
        <v>5.87</v>
      </c>
      <c r="D35" s="27">
        <f t="shared" si="2"/>
        <v>5.76</v>
      </c>
      <c r="E35" s="27">
        <f t="shared" si="3"/>
        <v>5.72</v>
      </c>
      <c r="G35" s="31">
        <v>42917</v>
      </c>
      <c r="H35" s="35">
        <v>2.421637499285668</v>
      </c>
      <c r="I35" s="35">
        <v>2.353571484540065</v>
      </c>
      <c r="J35" s="35">
        <v>2.4674716230698741</v>
      </c>
      <c r="K35" s="104">
        <f t="shared" si="4"/>
        <v>2017</v>
      </c>
    </row>
    <row r="36" spans="2:11">
      <c r="B36" s="26">
        <f t="shared" si="0"/>
        <v>2038</v>
      </c>
      <c r="C36" s="27">
        <f t="shared" si="1"/>
        <v>6.15</v>
      </c>
      <c r="D36" s="27">
        <f t="shared" si="2"/>
        <v>6.01</v>
      </c>
      <c r="E36" s="27">
        <f t="shared" si="3"/>
        <v>6</v>
      </c>
      <c r="G36" s="31">
        <v>42948</v>
      </c>
      <c r="H36" s="35">
        <v>2.4788435090089065</v>
      </c>
      <c r="I36" s="35">
        <v>2.5401507418632927</v>
      </c>
      <c r="J36" s="35">
        <v>2.4624530543656684</v>
      </c>
      <c r="K36" s="104">
        <f t="shared" si="4"/>
        <v>2017</v>
      </c>
    </row>
    <row r="37" spans="2:11">
      <c r="B37" s="26">
        <f t="shared" si="0"/>
        <v>2039</v>
      </c>
      <c r="C37" s="27">
        <f t="shared" si="1"/>
        <v>6.4</v>
      </c>
      <c r="D37" s="27">
        <f t="shared" si="2"/>
        <v>6.25</v>
      </c>
      <c r="E37" s="27">
        <f t="shared" si="3"/>
        <v>6.25</v>
      </c>
      <c r="G37" s="31">
        <v>42979</v>
      </c>
      <c r="H37" s="35">
        <v>2.2194892808138165</v>
      </c>
      <c r="I37" s="35">
        <v>2.3919118237202426</v>
      </c>
      <c r="J37" s="35">
        <v>2.224504673004402</v>
      </c>
      <c r="K37" s="104">
        <f t="shared" si="4"/>
        <v>2017</v>
      </c>
    </row>
    <row r="38" spans="2:11">
      <c r="B38" s="26">
        <f t="shared" si="0"/>
        <v>2040</v>
      </c>
      <c r="C38" s="27">
        <f t="shared" si="1"/>
        <v>6.63</v>
      </c>
      <c r="D38" s="27">
        <f t="shared" si="2"/>
        <v>6.49</v>
      </c>
      <c r="E38" s="27">
        <f t="shared" si="3"/>
        <v>6.47</v>
      </c>
      <c r="G38" s="31">
        <v>43009</v>
      </c>
      <c r="H38" s="35">
        <v>2.9128539684320356</v>
      </c>
      <c r="I38" s="35">
        <v>4.6218921162427922</v>
      </c>
      <c r="J38" s="35">
        <v>2.9275610507263972</v>
      </c>
      <c r="K38" s="104">
        <f t="shared" si="4"/>
        <v>2017</v>
      </c>
    </row>
    <row r="39" spans="2:11">
      <c r="B39" s="26">
        <f t="shared" si="0"/>
        <v>2041</v>
      </c>
      <c r="C39" s="27">
        <f t="shared" si="1"/>
        <v>6.86</v>
      </c>
      <c r="D39" s="27">
        <f t="shared" si="2"/>
        <v>6.75</v>
      </c>
      <c r="E39" s="27">
        <f t="shared" si="3"/>
        <v>6.7</v>
      </c>
      <c r="G39" s="31">
        <v>43040</v>
      </c>
      <c r="H39" s="35">
        <v>3.9745333850417399</v>
      </c>
      <c r="I39" s="35">
        <v>8.6680488460990404</v>
      </c>
      <c r="J39" s="35">
        <v>3.8702964836561957</v>
      </c>
      <c r="K39" s="104">
        <f t="shared" si="4"/>
        <v>2017</v>
      </c>
    </row>
    <row r="40" spans="2:11">
      <c r="B40" s="26">
        <f t="shared" si="0"/>
        <v>2042</v>
      </c>
      <c r="C40" s="27">
        <f>ROUND(SUMIF($K$17:$K$340,$B40,$H$17:$H$340)/COUNTIF($K$17:$K$340,$B40),2)</f>
        <v>4.8899999999999997</v>
      </c>
      <c r="D40" s="27">
        <f t="shared" si="2"/>
        <v>4.8</v>
      </c>
      <c r="E40" s="27">
        <f t="shared" si="3"/>
        <v>4.78</v>
      </c>
      <c r="G40" s="31">
        <v>43070</v>
      </c>
      <c r="H40" s="35">
        <v>3.9079382357981771</v>
      </c>
      <c r="I40" s="35">
        <v>5.443905271233902</v>
      </c>
      <c r="J40" s="35">
        <v>3.5768990853253793</v>
      </c>
      <c r="K40" s="104">
        <f t="shared" si="4"/>
        <v>2017</v>
      </c>
    </row>
    <row r="41" spans="2:11">
      <c r="B41" s="26"/>
      <c r="C41" s="27"/>
      <c r="G41" s="31">
        <v>43101</v>
      </c>
      <c r="H41" s="35">
        <v>2.9365659189280224</v>
      </c>
      <c r="I41" s="35">
        <v>2.8135887402859616</v>
      </c>
      <c r="J41" s="35">
        <v>3.0826510126176525</v>
      </c>
      <c r="K41" s="104">
        <f t="shared" si="4"/>
        <v>2018</v>
      </c>
    </row>
    <row r="42" spans="2:11">
      <c r="B42" s="26"/>
      <c r="C42" s="27"/>
      <c r="G42" s="31">
        <v>43132</v>
      </c>
      <c r="H42" s="35">
        <v>2.2424949344592338</v>
      </c>
      <c r="I42" s="35">
        <v>2.2559061081726517</v>
      </c>
      <c r="J42" s="35">
        <v>2.2490598127356938</v>
      </c>
      <c r="K42" s="104">
        <f t="shared" si="4"/>
        <v>2018</v>
      </c>
    </row>
    <row r="43" spans="2:11">
      <c r="G43" s="31">
        <v>43160</v>
      </c>
      <c r="H43" s="35">
        <v>2.1136794713706815</v>
      </c>
      <c r="I43" s="35">
        <v>2.1843639754367272</v>
      </c>
      <c r="J43" s="35">
        <v>2.1613389321133352</v>
      </c>
      <c r="K43" s="104">
        <f t="shared" si="4"/>
        <v>2018</v>
      </c>
    </row>
    <row r="44" spans="2:11">
      <c r="B44" s="106" t="str">
        <f>"Official Forward Price Curve Forecast dated   "&amp;TEXT(G5,"MMM dd, YYYY")</f>
        <v>Official Forward Price Curve Forecast dated   Mar 29, 2019</v>
      </c>
      <c r="G44" s="31">
        <v>43191</v>
      </c>
      <c r="H44" s="35">
        <v>1.9776764449626556</v>
      </c>
      <c r="I44" s="35">
        <v>2.02262576128114</v>
      </c>
      <c r="J44" s="35">
        <v>2.0694667469637662</v>
      </c>
      <c r="K44" s="104">
        <f t="shared" si="4"/>
        <v>2018</v>
      </c>
    </row>
    <row r="45" spans="2:11">
      <c r="G45" s="31">
        <v>43221</v>
      </c>
      <c r="H45" s="35">
        <v>1.7831839406645238</v>
      </c>
      <c r="I45" s="35">
        <v>1.5708405984016238</v>
      </c>
      <c r="J45" s="35">
        <v>1.8794896381126289</v>
      </c>
      <c r="K45" s="104">
        <f t="shared" si="4"/>
        <v>2018</v>
      </c>
    </row>
    <row r="46" spans="2:11">
      <c r="G46" s="31">
        <v>43252</v>
      </c>
      <c r="H46" s="35">
        <v>2.1432785268173982</v>
      </c>
      <c r="I46" s="35">
        <v>1.8480369077372496</v>
      </c>
      <c r="J46" s="35">
        <v>2.252644504667269</v>
      </c>
      <c r="K46" s="104">
        <f t="shared" si="4"/>
        <v>2018</v>
      </c>
    </row>
    <row r="47" spans="2:11">
      <c r="G47" s="31">
        <v>43282</v>
      </c>
      <c r="H47" s="35">
        <v>2.421637499285668</v>
      </c>
      <c r="I47" s="35">
        <v>2.353571484540065</v>
      </c>
      <c r="J47" s="35">
        <v>2.4674716230698741</v>
      </c>
      <c r="K47" s="104">
        <f t="shared" si="4"/>
        <v>2018</v>
      </c>
    </row>
    <row r="48" spans="2:11">
      <c r="G48" s="31">
        <v>43313</v>
      </c>
      <c r="H48" s="35">
        <v>2.4788435090089065</v>
      </c>
      <c r="I48" s="35">
        <v>2.5401507418632927</v>
      </c>
      <c r="J48" s="35">
        <v>2.4624530543656684</v>
      </c>
      <c r="K48" s="104">
        <f t="shared" si="4"/>
        <v>2018</v>
      </c>
    </row>
    <row r="49" spans="7:13">
      <c r="G49" s="31">
        <v>43344</v>
      </c>
      <c r="H49" s="35">
        <v>2.2194892808138165</v>
      </c>
      <c r="I49" s="35">
        <v>2.3919118237202426</v>
      </c>
      <c r="J49" s="35">
        <v>2.224504673004402</v>
      </c>
      <c r="K49" s="104">
        <f t="shared" si="4"/>
        <v>2018</v>
      </c>
      <c r="L49" s="3"/>
      <c r="M49" s="3"/>
    </row>
    <row r="50" spans="7:13">
      <c r="G50" s="31">
        <v>43374</v>
      </c>
      <c r="H50" s="35">
        <v>2.9128539684320356</v>
      </c>
      <c r="I50" s="35">
        <v>4.6218921162427922</v>
      </c>
      <c r="J50" s="35">
        <v>2.9275610507263972</v>
      </c>
      <c r="K50" s="104">
        <f t="shared" si="4"/>
        <v>2018</v>
      </c>
      <c r="L50" s="3"/>
      <c r="M50" s="3"/>
    </row>
    <row r="51" spans="7:13">
      <c r="G51" s="31">
        <v>43405</v>
      </c>
      <c r="H51" s="35">
        <v>3.9745333850417399</v>
      </c>
      <c r="I51" s="35">
        <v>8.6680488460990404</v>
      </c>
      <c r="J51" s="35">
        <v>3.8702964836561957</v>
      </c>
      <c r="K51" s="104">
        <f t="shared" si="4"/>
        <v>2018</v>
      </c>
      <c r="L51" s="3"/>
      <c r="M51" s="3"/>
    </row>
    <row r="52" spans="7:13">
      <c r="G52" s="31">
        <v>43435</v>
      </c>
      <c r="H52" s="35">
        <v>3.9079382357981771</v>
      </c>
      <c r="I52" s="35">
        <v>5.443905271233902</v>
      </c>
      <c r="J52" s="35">
        <v>3.5768990853253793</v>
      </c>
      <c r="K52" s="104">
        <f t="shared" si="4"/>
        <v>2018</v>
      </c>
      <c r="L52" s="3"/>
      <c r="M52" s="3"/>
    </row>
    <row r="53" spans="7:13">
      <c r="G53" s="31">
        <v>43466</v>
      </c>
      <c r="H53" s="35">
        <v>3.1877490634924275</v>
      </c>
      <c r="I53" s="35">
        <v>3.6245487172817223</v>
      </c>
      <c r="J53" s="35">
        <v>2.9303131690480573</v>
      </c>
      <c r="K53" s="104">
        <f t="shared" si="4"/>
        <v>2019</v>
      </c>
      <c r="L53" s="3"/>
      <c r="M53" s="3"/>
    </row>
    <row r="54" spans="7:13">
      <c r="G54" s="31">
        <v>43497</v>
      </c>
      <c r="H54" s="35">
        <v>4.6376436365125295</v>
      </c>
      <c r="I54" s="35">
        <v>13.248679181072774</v>
      </c>
      <c r="J54" s="35">
        <v>2.6293956266758434</v>
      </c>
      <c r="K54" s="104">
        <f t="shared" si="4"/>
        <v>2019</v>
      </c>
      <c r="L54" s="3"/>
      <c r="M54" s="3"/>
    </row>
    <row r="55" spans="7:13">
      <c r="G55" s="31">
        <v>43525</v>
      </c>
      <c r="H55" s="35">
        <v>2.8840796764808312</v>
      </c>
      <c r="I55" s="35">
        <v>13.147581543206581</v>
      </c>
      <c r="J55" s="35">
        <v>3.1561599255175179</v>
      </c>
      <c r="K55" s="104">
        <f t="shared" si="4"/>
        <v>2019</v>
      </c>
      <c r="L55" s="3"/>
      <c r="M55" s="3"/>
    </row>
    <row r="56" spans="7:13">
      <c r="G56" s="31">
        <v>43556</v>
      </c>
      <c r="H56" s="35">
        <v>2.5386957426746424</v>
      </c>
      <c r="I56" s="35">
        <v>2.4228079233587558</v>
      </c>
      <c r="J56" s="35">
        <v>2.453387252835491</v>
      </c>
      <c r="K56" s="104">
        <f t="shared" si="4"/>
        <v>2019</v>
      </c>
      <c r="L56" s="3"/>
      <c r="M56" s="3"/>
    </row>
    <row r="57" spans="7:13">
      <c r="G57" s="31">
        <v>43586</v>
      </c>
      <c r="H57" s="35">
        <v>2.0388478262192034</v>
      </c>
      <c r="I57" s="35">
        <v>1.9717939101998985</v>
      </c>
      <c r="J57" s="35">
        <v>1.9510285255445146</v>
      </c>
      <c r="K57" s="104">
        <f t="shared" si="4"/>
        <v>2019</v>
      </c>
      <c r="L57" s="3"/>
      <c r="M57" s="3"/>
    </row>
    <row r="58" spans="7:13">
      <c r="G58" s="31">
        <v>43617</v>
      </c>
      <c r="H58" s="35">
        <v>2.1159034887965125</v>
      </c>
      <c r="I58" s="35">
        <v>1.9935420026828745</v>
      </c>
      <c r="J58" s="35">
        <v>2.0222922011442335</v>
      </c>
      <c r="K58" s="104">
        <f t="shared" si="4"/>
        <v>2019</v>
      </c>
      <c r="L58" s="3"/>
      <c r="M58" s="3"/>
    </row>
    <row r="59" spans="7:13">
      <c r="G59" s="31">
        <v>43647</v>
      </c>
      <c r="H59" s="35">
        <v>2.5356540717834331</v>
      </c>
      <c r="I59" s="35">
        <v>2.4526856599365585</v>
      </c>
      <c r="J59" s="35">
        <v>2.3173840409515205</v>
      </c>
      <c r="K59" s="104">
        <f t="shared" si="4"/>
        <v>2019</v>
      </c>
      <c r="L59" s="3"/>
      <c r="M59" s="3"/>
    </row>
    <row r="60" spans="7:13">
      <c r="G60" s="31">
        <v>43678</v>
      </c>
      <c r="H60" s="35">
        <v>2.6978765193146104</v>
      </c>
      <c r="I60" s="35">
        <v>2.5769604741249923</v>
      </c>
      <c r="J60" s="35">
        <v>2.387644002810398</v>
      </c>
      <c r="K60" s="104">
        <f t="shared" si="4"/>
        <v>2019</v>
      </c>
      <c r="L60" s="3"/>
      <c r="M60" s="3"/>
    </row>
    <row r="61" spans="7:13">
      <c r="G61" s="31">
        <v>43709</v>
      </c>
      <c r="H61" s="35">
        <v>2.4479525610868902</v>
      </c>
      <c r="I61" s="35">
        <v>2.4511840059317818</v>
      </c>
      <c r="J61" s="35">
        <v>2.2882763424671282</v>
      </c>
      <c r="K61" s="104">
        <f t="shared" si="4"/>
        <v>2019</v>
      </c>
      <c r="L61" s="3"/>
      <c r="M61" s="3"/>
    </row>
    <row r="62" spans="7:13">
      <c r="G62" s="31">
        <v>43739</v>
      </c>
      <c r="H62" s="35">
        <v>2.3921885947480486</v>
      </c>
      <c r="I62" s="35">
        <v>2.2498588069465191</v>
      </c>
      <c r="J62" s="35">
        <v>2.2205256649603533</v>
      </c>
      <c r="K62" s="104">
        <f t="shared" si="4"/>
        <v>2019</v>
      </c>
      <c r="L62" s="3"/>
      <c r="M62" s="3"/>
    </row>
    <row r="63" spans="7:13">
      <c r="G63" s="31">
        <v>43770</v>
      </c>
      <c r="H63" s="35">
        <v>2.5838138608942516</v>
      </c>
      <c r="I63" s="35">
        <v>2.8359181181901412</v>
      </c>
      <c r="J63" s="35">
        <v>2.2195219512195119</v>
      </c>
      <c r="K63" s="104">
        <f t="shared" si="4"/>
        <v>2019</v>
      </c>
      <c r="L63" s="3"/>
      <c r="M63" s="3"/>
    </row>
    <row r="64" spans="7:13">
      <c r="G64" s="31">
        <v>43800</v>
      </c>
      <c r="H64" s="35">
        <v>2.9239740555611884</v>
      </c>
      <c r="I64" s="35">
        <v>3.4046825177925397</v>
      </c>
      <c r="J64" s="35">
        <v>2.548740058215397</v>
      </c>
      <c r="K64" s="104">
        <f t="shared" si="4"/>
        <v>2019</v>
      </c>
      <c r="L64" s="3"/>
      <c r="M64" s="3"/>
    </row>
    <row r="65" spans="7:13">
      <c r="G65" s="31">
        <v>43831</v>
      </c>
      <c r="H65" s="35">
        <v>3.0172519628916152</v>
      </c>
      <c r="I65" s="35">
        <v>3.3731477836922252</v>
      </c>
      <c r="J65" s="35">
        <v>2.6184981632038538</v>
      </c>
      <c r="K65" s="104">
        <f t="shared" ref="K65:K112" si="5">YEAR(G65)</f>
        <v>2020</v>
      </c>
      <c r="L65" s="3"/>
      <c r="M65" s="3"/>
    </row>
    <row r="66" spans="7:13">
      <c r="G66" s="31">
        <v>43862</v>
      </c>
      <c r="H66" s="35">
        <v>2.897612907837372</v>
      </c>
      <c r="I66" s="35">
        <v>3.0942543881843481</v>
      </c>
      <c r="J66" s="35">
        <v>2.4925320887282947</v>
      </c>
      <c r="K66" s="104">
        <f t="shared" si="5"/>
        <v>2020</v>
      </c>
      <c r="L66" s="3"/>
      <c r="M66" s="3"/>
    </row>
    <row r="67" spans="7:13">
      <c r="G67" s="31">
        <v>43891</v>
      </c>
      <c r="H67" s="35">
        <v>2.514362375544966</v>
      </c>
      <c r="I67" s="35">
        <v>2.7267634063946335</v>
      </c>
      <c r="J67" s="35">
        <v>2.2235368061828762</v>
      </c>
      <c r="K67" s="104">
        <f t="shared" si="5"/>
        <v>2020</v>
      </c>
      <c r="L67" s="3"/>
      <c r="M67" s="3"/>
    </row>
    <row r="68" spans="7:13">
      <c r="G68" s="31">
        <v>43922</v>
      </c>
      <c r="H68" s="35">
        <v>2.0824451089932068</v>
      </c>
      <c r="I68" s="35">
        <v>1.8098224023743064</v>
      </c>
      <c r="J68" s="35">
        <v>1.9540396667670381</v>
      </c>
      <c r="K68" s="104">
        <f t="shared" si="5"/>
        <v>2020</v>
      </c>
      <c r="L68" s="3"/>
      <c r="M68" s="3"/>
    </row>
    <row r="69" spans="7:13">
      <c r="G69" s="31">
        <v>43952</v>
      </c>
      <c r="H69" s="35">
        <v>2.0292158683970394</v>
      </c>
      <c r="I69" s="35">
        <v>1.7386750712514278</v>
      </c>
      <c r="J69" s="35">
        <v>1.896326126668674</v>
      </c>
      <c r="K69" s="104">
        <f t="shared" si="5"/>
        <v>2020</v>
      </c>
      <c r="L69" s="3"/>
      <c r="M69" s="3"/>
    </row>
    <row r="70" spans="7:13">
      <c r="G70" s="31">
        <v>43983</v>
      </c>
      <c r="H70" s="35">
        <v>2.0586186870120651</v>
      </c>
      <c r="I70" s="35">
        <v>1.7745076426757596</v>
      </c>
      <c r="J70" s="35">
        <v>1.9354709625614772</v>
      </c>
      <c r="K70" s="104">
        <f t="shared" si="5"/>
        <v>2020</v>
      </c>
      <c r="L70" s="3"/>
      <c r="M70" s="3"/>
    </row>
    <row r="71" spans="7:13">
      <c r="G71" s="31">
        <v>44013</v>
      </c>
      <c r="H71" s="35">
        <v>2.2760981557335498</v>
      </c>
      <c r="I71" s="35">
        <v>2.0600808094462648</v>
      </c>
      <c r="J71" s="35">
        <v>2.10058187292984</v>
      </c>
      <c r="K71" s="104">
        <f t="shared" si="5"/>
        <v>2020</v>
      </c>
      <c r="L71" s="3"/>
      <c r="M71" s="3"/>
    </row>
    <row r="72" spans="7:13">
      <c r="G72" s="31">
        <v>44044</v>
      </c>
      <c r="H72" s="35">
        <v>2.2826884426645035</v>
      </c>
      <c r="I72" s="35">
        <v>2.0784631257116377</v>
      </c>
      <c r="J72" s="35">
        <v>2.1045967278932047</v>
      </c>
      <c r="K72" s="104">
        <f t="shared" si="5"/>
        <v>2020</v>
      </c>
      <c r="L72" s="3"/>
      <c r="M72" s="3"/>
    </row>
    <row r="73" spans="7:13">
      <c r="G73" s="31">
        <v>44075</v>
      </c>
      <c r="H73" s="35">
        <v>2.2537925691980125</v>
      </c>
      <c r="I73" s="35">
        <v>2.0709548556877531</v>
      </c>
      <c r="J73" s="35">
        <v>2.0885373080397471</v>
      </c>
      <c r="K73" s="104">
        <f t="shared" si="5"/>
        <v>2020</v>
      </c>
      <c r="L73" s="3"/>
      <c r="M73" s="3"/>
    </row>
    <row r="74" spans="7:13">
      <c r="G74" s="31">
        <v>44105</v>
      </c>
      <c r="H74" s="35">
        <v>2.1645702230558652</v>
      </c>
      <c r="I74" s="35">
        <v>1.9901762264652709</v>
      </c>
      <c r="J74" s="35">
        <v>2.0855261668172238</v>
      </c>
      <c r="K74" s="104">
        <f t="shared" si="5"/>
        <v>2020</v>
      </c>
      <c r="L74" s="3"/>
      <c r="M74" s="3"/>
    </row>
    <row r="75" spans="7:13">
      <c r="G75" s="31">
        <v>44136</v>
      </c>
      <c r="H75" s="35">
        <v>2.2705217590996654</v>
      </c>
      <c r="I75" s="35">
        <v>2.4530999093171868</v>
      </c>
      <c r="J75" s="35">
        <v>2.130191428284653</v>
      </c>
      <c r="K75" s="104">
        <f t="shared" si="5"/>
        <v>2020</v>
      </c>
      <c r="L75" s="3"/>
      <c r="M75" s="3"/>
    </row>
    <row r="76" spans="7:13">
      <c r="G76" s="31">
        <v>44166</v>
      </c>
      <c r="H76" s="35">
        <v>2.5569457680218997</v>
      </c>
      <c r="I76" s="35">
        <v>2.8227139191826205</v>
      </c>
      <c r="J76" s="35">
        <v>2.3886477165512399</v>
      </c>
      <c r="K76" s="104">
        <f t="shared" si="5"/>
        <v>2020</v>
      </c>
      <c r="L76" s="3"/>
      <c r="M76" s="3"/>
    </row>
    <row r="77" spans="7:13">
      <c r="G77" s="31">
        <v>44197</v>
      </c>
      <c r="H77" s="35">
        <v>2.6816542745614926</v>
      </c>
      <c r="I77" s="35">
        <v>2.8251476342938107</v>
      </c>
      <c r="J77" s="35">
        <v>2.5146137910267989</v>
      </c>
      <c r="K77" s="104">
        <f t="shared" si="5"/>
        <v>2021</v>
      </c>
      <c r="L77" s="3"/>
      <c r="M77" s="3"/>
    </row>
    <row r="78" spans="7:13">
      <c r="G78" s="31">
        <v>44228</v>
      </c>
      <c r="H78" s="35">
        <v>2.6056125022812529</v>
      </c>
      <c r="I78" s="35">
        <v>2.6354731991387137</v>
      </c>
      <c r="J78" s="35">
        <v>2.4945395162099766</v>
      </c>
      <c r="K78" s="104">
        <f t="shared" si="5"/>
        <v>2021</v>
      </c>
      <c r="L78" s="3"/>
      <c r="M78" s="3"/>
    </row>
    <row r="79" spans="7:13">
      <c r="G79" s="31">
        <v>44256</v>
      </c>
      <c r="H79" s="35">
        <v>2.3009384680117608</v>
      </c>
      <c r="I79" s="35">
        <v>2.3314141537576791</v>
      </c>
      <c r="J79" s="35">
        <v>2.1853956840309143</v>
      </c>
      <c r="K79" s="104">
        <f t="shared" si="5"/>
        <v>2021</v>
      </c>
      <c r="L79" s="3"/>
      <c r="M79" s="3"/>
    </row>
    <row r="80" spans="7:13">
      <c r="G80" s="31">
        <v>44287</v>
      </c>
      <c r="H80" s="35">
        <v>1.9942366531481297</v>
      </c>
      <c r="I80" s="35">
        <v>1.752759550192784</v>
      </c>
      <c r="J80" s="35">
        <v>1.9545415236374586</v>
      </c>
      <c r="K80" s="104">
        <f t="shared" si="5"/>
        <v>2021</v>
      </c>
      <c r="L80" s="3"/>
      <c r="M80" s="3"/>
    </row>
    <row r="81" spans="7:13">
      <c r="G81" s="31">
        <v>44317</v>
      </c>
      <c r="H81" s="35">
        <v>1.9592574378992196</v>
      </c>
      <c r="I81" s="35">
        <v>1.6969394461531455</v>
      </c>
      <c r="J81" s="35">
        <v>1.8396163003111512</v>
      </c>
      <c r="K81" s="104">
        <f t="shared" si="5"/>
        <v>2021</v>
      </c>
      <c r="L81" s="3"/>
      <c r="M81" s="3"/>
    </row>
    <row r="82" spans="7:13">
      <c r="G82" s="31">
        <v>44348</v>
      </c>
      <c r="H82" s="35">
        <v>1.9937297079995946</v>
      </c>
      <c r="I82" s="35">
        <v>1.7328237987500561</v>
      </c>
      <c r="J82" s="35">
        <v>1.8913075579644685</v>
      </c>
      <c r="K82" s="104">
        <f t="shared" si="5"/>
        <v>2021</v>
      </c>
      <c r="L82" s="3"/>
      <c r="M82" s="3"/>
    </row>
    <row r="83" spans="7:13">
      <c r="G83" s="31">
        <v>44378</v>
      </c>
      <c r="H83" s="35">
        <v>2.1818063581060532</v>
      </c>
      <c r="I83" s="35">
        <v>1.8886851282113832</v>
      </c>
      <c r="J83" s="35">
        <v>2.0147643480879256</v>
      </c>
      <c r="K83" s="104">
        <f t="shared" si="5"/>
        <v>2021</v>
      </c>
      <c r="L83" s="3"/>
      <c r="M83" s="3"/>
    </row>
    <row r="84" spans="7:13">
      <c r="G84" s="31">
        <v>44409</v>
      </c>
      <c r="H84" s="35">
        <v>2.194479986819426</v>
      </c>
      <c r="I84" s="35">
        <v>1.9152488697441612</v>
      </c>
      <c r="J84" s="35">
        <v>2.0248014854963365</v>
      </c>
      <c r="K84" s="104">
        <f t="shared" si="5"/>
        <v>2021</v>
      </c>
      <c r="L84" s="3"/>
      <c r="M84" s="3"/>
    </row>
    <row r="85" spans="7:13">
      <c r="G85" s="31">
        <v>44440</v>
      </c>
      <c r="H85" s="35">
        <v>2.1767369066207034</v>
      </c>
      <c r="I85" s="35">
        <v>1.9203752058294339</v>
      </c>
      <c r="J85" s="35">
        <v>2.0373479072568506</v>
      </c>
      <c r="K85" s="104">
        <f t="shared" si="5"/>
        <v>2021</v>
      </c>
      <c r="L85" s="3"/>
      <c r="M85" s="3"/>
    </row>
    <row r="86" spans="7:13">
      <c r="G86" s="31">
        <v>44470</v>
      </c>
      <c r="H86" s="35">
        <v>2.1321257335496302</v>
      </c>
      <c r="I86" s="35">
        <v>1.9557417467005589</v>
      </c>
      <c r="J86" s="35">
        <v>2.0534073271103082</v>
      </c>
      <c r="K86" s="104">
        <f t="shared" si="5"/>
        <v>2021</v>
      </c>
      <c r="L86" s="3"/>
      <c r="M86" s="3"/>
    </row>
    <row r="87" spans="7:13">
      <c r="G87" s="31">
        <v>44501</v>
      </c>
      <c r="H87" s="35">
        <v>2.2537925691980125</v>
      </c>
      <c r="I87" s="35">
        <v>2.3712856566431348</v>
      </c>
      <c r="J87" s="35">
        <v>2.1462508481381106</v>
      </c>
      <c r="K87" s="104">
        <f t="shared" si="5"/>
        <v>2021</v>
      </c>
      <c r="L87" s="3"/>
      <c r="M87" s="3"/>
    </row>
    <row r="88" spans="7:13">
      <c r="G88" s="31">
        <v>44531</v>
      </c>
      <c r="H88" s="35">
        <v>2.5148693206935011</v>
      </c>
      <c r="I88" s="35">
        <v>2.6812995368706982</v>
      </c>
      <c r="J88" s="35">
        <v>2.417253558165211</v>
      </c>
      <c r="K88" s="104">
        <f t="shared" si="5"/>
        <v>2021</v>
      </c>
      <c r="L88" s="3"/>
      <c r="M88" s="3"/>
    </row>
    <row r="89" spans="7:13">
      <c r="G89" s="31">
        <v>44562</v>
      </c>
      <c r="H89" s="35">
        <v>2.6441403335699079</v>
      </c>
      <c r="I89" s="35">
        <v>2.7434369439649156</v>
      </c>
      <c r="J89" s="35">
        <v>2.4975506574324999</v>
      </c>
      <c r="K89" s="104">
        <f t="shared" si="5"/>
        <v>2022</v>
      </c>
      <c r="L89" s="3"/>
      <c r="M89" s="3"/>
    </row>
    <row r="90" spans="7:13">
      <c r="G90" s="31">
        <v>44593</v>
      </c>
      <c r="H90" s="35">
        <v>2.5985152702017644</v>
      </c>
      <c r="I90" s="35">
        <v>2.6230457177198701</v>
      </c>
      <c r="J90" s="35">
        <v>2.4925320887282947</v>
      </c>
      <c r="K90" s="104">
        <f t="shared" si="5"/>
        <v>2022</v>
      </c>
      <c r="L90" s="3"/>
      <c r="M90" s="3"/>
    </row>
    <row r="91" spans="7:13">
      <c r="G91" s="31">
        <v>44621</v>
      </c>
      <c r="H91" s="35">
        <v>2.3470704765284394</v>
      </c>
      <c r="I91" s="35">
        <v>2.3785350208041263</v>
      </c>
      <c r="J91" s="35">
        <v>2.2636853558165209</v>
      </c>
      <c r="K91" s="104">
        <f t="shared" si="5"/>
        <v>2022</v>
      </c>
      <c r="L91" s="3"/>
      <c r="M91" s="3"/>
    </row>
    <row r="92" spans="7:13">
      <c r="G92" s="31">
        <v>44652</v>
      </c>
      <c r="H92" s="35">
        <v>1.984604695325966</v>
      </c>
      <c r="I92" s="35">
        <v>1.7959968292958433</v>
      </c>
      <c r="J92" s="35">
        <v>1.9249319682826458</v>
      </c>
      <c r="K92" s="104">
        <f t="shared" si="5"/>
        <v>2022</v>
      </c>
      <c r="L92" s="3"/>
      <c r="M92" s="3"/>
    </row>
    <row r="93" spans="7:13">
      <c r="G93" s="31">
        <v>44682</v>
      </c>
      <c r="H93" s="35">
        <v>2.1562563226198921</v>
      </c>
      <c r="I93" s="35">
        <v>1.956104214908609</v>
      </c>
      <c r="J93" s="35">
        <v>2.0346378801565792</v>
      </c>
      <c r="K93" s="104">
        <f t="shared" si="5"/>
        <v>2022</v>
      </c>
      <c r="L93" s="3"/>
      <c r="M93" s="3"/>
    </row>
    <row r="94" spans="7:13">
      <c r="G94" s="31">
        <v>44713</v>
      </c>
      <c r="H94" s="35">
        <v>2.1796771884822062</v>
      </c>
      <c r="I94" s="35">
        <v>1.9771791521480639</v>
      </c>
      <c r="J94" s="35">
        <v>2.0753886580347287</v>
      </c>
      <c r="K94" s="104">
        <f t="shared" si="5"/>
        <v>2022</v>
      </c>
      <c r="L94" s="3"/>
      <c r="M94" s="3"/>
    </row>
    <row r="95" spans="7:13">
      <c r="G95" s="31">
        <v>44743</v>
      </c>
      <c r="H95" s="35">
        <v>2.3048926401703338</v>
      </c>
      <c r="I95" s="35">
        <v>2.1091693610506965</v>
      </c>
      <c r="J95" s="35">
        <v>2.1366151962260362</v>
      </c>
      <c r="K95" s="104">
        <f t="shared" si="5"/>
        <v>2022</v>
      </c>
      <c r="L95" s="3"/>
      <c r="M95" s="3"/>
    </row>
    <row r="96" spans="7:13">
      <c r="G96" s="31">
        <v>44774</v>
      </c>
      <c r="H96" s="35">
        <v>2.3236496106661257</v>
      </c>
      <c r="I96" s="35">
        <v>2.1383221612123999</v>
      </c>
      <c r="J96" s="35">
        <v>2.1526746160794943</v>
      </c>
      <c r="K96" s="104">
        <f t="shared" si="5"/>
        <v>2022</v>
      </c>
      <c r="L96" s="3"/>
      <c r="M96" s="3"/>
    </row>
    <row r="97" spans="7:13">
      <c r="G97" s="31">
        <v>44805</v>
      </c>
      <c r="H97" s="35">
        <v>2.3210134958937441</v>
      </c>
      <c r="I97" s="35">
        <v>2.1091175798781179</v>
      </c>
      <c r="J97" s="35">
        <v>2.1801763725785408</v>
      </c>
      <c r="K97" s="104">
        <f t="shared" si="5"/>
        <v>2022</v>
      </c>
      <c r="L97" s="3"/>
      <c r="M97" s="3"/>
    </row>
    <row r="98" spans="7:13">
      <c r="G98" s="31">
        <v>44835</v>
      </c>
      <c r="H98" s="35">
        <v>2.2987079093582077</v>
      </c>
      <c r="I98" s="35">
        <v>2.1299853924272591</v>
      </c>
      <c r="J98" s="35">
        <v>2.2183174947305027</v>
      </c>
      <c r="K98" s="104">
        <f t="shared" si="5"/>
        <v>2022</v>
      </c>
      <c r="L98" s="3"/>
      <c r="M98" s="3"/>
    </row>
    <row r="99" spans="7:13">
      <c r="G99" s="31">
        <v>44866</v>
      </c>
      <c r="H99" s="35">
        <v>2.4714748159789108</v>
      </c>
      <c r="I99" s="35">
        <v>2.5379174700007932</v>
      </c>
      <c r="J99" s="35">
        <v>2.3617481882966977</v>
      </c>
      <c r="K99" s="104">
        <f t="shared" si="5"/>
        <v>2022</v>
      </c>
      <c r="L99" s="3"/>
      <c r="M99" s="3"/>
    </row>
    <row r="100" spans="7:13">
      <c r="G100" s="31">
        <v>44896</v>
      </c>
      <c r="H100" s="35">
        <v>2.6891570627598096</v>
      </c>
      <c r="I100" s="35">
        <v>2.8963467465892672</v>
      </c>
      <c r="J100" s="35">
        <v>2.589791950215798</v>
      </c>
      <c r="K100" s="104">
        <f t="shared" si="5"/>
        <v>2022</v>
      </c>
      <c r="L100" s="3"/>
      <c r="M100" s="3"/>
    </row>
    <row r="101" spans="7:13">
      <c r="G101" s="31">
        <v>44927</v>
      </c>
      <c r="H101" s="35">
        <v>2.7437043607421678</v>
      </c>
      <c r="I101" s="35">
        <v>2.8865601049719278</v>
      </c>
      <c r="J101" s="35">
        <v>2.5961153467830971</v>
      </c>
      <c r="K101" s="104">
        <f t="shared" si="5"/>
        <v>2023</v>
      </c>
      <c r="L101" s="3"/>
      <c r="M101" s="3"/>
    </row>
    <row r="102" spans="7:13">
      <c r="G102" s="31">
        <v>44958</v>
      </c>
      <c r="H102" s="35">
        <v>2.6954431826016423</v>
      </c>
      <c r="I102" s="35">
        <v>2.7059473750180709</v>
      </c>
      <c r="J102" s="35">
        <v>2.5884871223527051</v>
      </c>
      <c r="K102" s="104">
        <f t="shared" si="5"/>
        <v>2023</v>
      </c>
      <c r="L102" s="3"/>
      <c r="M102" s="3"/>
    </row>
    <row r="103" spans="7:13">
      <c r="G103" s="31">
        <v>44986</v>
      </c>
      <c r="H103" s="35">
        <v>2.5314971215654469</v>
      </c>
      <c r="I103" s="35">
        <v>2.4958711578670396</v>
      </c>
      <c r="J103" s="35">
        <v>2.4462608852755192</v>
      </c>
      <c r="K103" s="104">
        <f t="shared" si="5"/>
        <v>2023</v>
      </c>
      <c r="L103" s="3"/>
      <c r="M103" s="3"/>
    </row>
    <row r="104" spans="7:13">
      <c r="G104" s="31">
        <v>45017</v>
      </c>
      <c r="H104" s="35">
        <v>2.3056023633782821</v>
      </c>
      <c r="I104" s="35">
        <v>2.1948154204955586</v>
      </c>
      <c r="J104" s="35">
        <v>2.2427077386329421</v>
      </c>
      <c r="K104" s="104">
        <f t="shared" si="5"/>
        <v>2023</v>
      </c>
      <c r="L104" s="3"/>
      <c r="M104" s="3"/>
    </row>
    <row r="105" spans="7:13">
      <c r="G105" s="31">
        <v>45047</v>
      </c>
      <c r="H105" s="35">
        <v>2.3532552073405655</v>
      </c>
      <c r="I105" s="35">
        <v>2.2152172024914933</v>
      </c>
      <c r="J105" s="35">
        <v>2.229659460002007</v>
      </c>
      <c r="K105" s="104">
        <f t="shared" si="5"/>
        <v>2023</v>
      </c>
      <c r="L105" s="3"/>
      <c r="M105" s="3"/>
    </row>
    <row r="106" spans="7:13">
      <c r="G106" s="31">
        <v>45078</v>
      </c>
      <c r="H106" s="35">
        <v>2.3657260579945252</v>
      </c>
      <c r="I106" s="35">
        <v>2.2215862867186504</v>
      </c>
      <c r="J106" s="35">
        <v>2.2595701294790724</v>
      </c>
      <c r="K106" s="104">
        <f t="shared" si="5"/>
        <v>2023</v>
      </c>
      <c r="L106" s="3"/>
      <c r="M106" s="3"/>
    </row>
    <row r="107" spans="7:13">
      <c r="G107" s="31">
        <v>45108</v>
      </c>
      <c r="H107" s="35">
        <v>2.427877533204907</v>
      </c>
      <c r="I107" s="35">
        <v>2.3296535938900091</v>
      </c>
      <c r="J107" s="35">
        <v>2.2583656729900627</v>
      </c>
      <c r="K107" s="104">
        <f t="shared" si="5"/>
        <v>2023</v>
      </c>
      <c r="L107" s="3"/>
      <c r="M107" s="3"/>
    </row>
    <row r="108" spans="7:13">
      <c r="G108" s="31">
        <v>45139</v>
      </c>
      <c r="H108" s="35">
        <v>2.4528192345128255</v>
      </c>
      <c r="I108" s="35">
        <v>2.3613954526806382</v>
      </c>
      <c r="J108" s="35">
        <v>2.2805477466626516</v>
      </c>
      <c r="K108" s="104">
        <f t="shared" si="5"/>
        <v>2023</v>
      </c>
      <c r="L108" s="3"/>
      <c r="M108" s="3"/>
    </row>
    <row r="109" spans="7:13">
      <c r="G109" s="31">
        <v>45170</v>
      </c>
      <c r="H109" s="35">
        <v>2.4652900851667847</v>
      </c>
      <c r="I109" s="35">
        <v>2.2978599539268019</v>
      </c>
      <c r="J109" s="35">
        <v>2.3230048379002306</v>
      </c>
      <c r="K109" s="104">
        <f t="shared" si="5"/>
        <v>2023</v>
      </c>
      <c r="L109" s="3"/>
      <c r="M109" s="3"/>
    </row>
    <row r="110" spans="7:13">
      <c r="G110" s="31">
        <v>45200</v>
      </c>
      <c r="H110" s="35">
        <v>2.4652900851667847</v>
      </c>
      <c r="I110" s="35">
        <v>2.304229038153959</v>
      </c>
      <c r="J110" s="35">
        <v>2.3832276623506972</v>
      </c>
      <c r="K110" s="104">
        <f t="shared" si="5"/>
        <v>2023</v>
      </c>
      <c r="L110" s="3"/>
      <c r="M110" s="3"/>
    </row>
    <row r="111" spans="7:13">
      <c r="G111" s="31">
        <v>45231</v>
      </c>
      <c r="H111" s="35">
        <v>2.6892584517895162</v>
      </c>
      <c r="I111" s="35">
        <v>2.7046528457036083</v>
      </c>
      <c r="J111" s="35">
        <v>2.5773458998293686</v>
      </c>
      <c r="K111" s="104">
        <f t="shared" si="5"/>
        <v>2023</v>
      </c>
      <c r="L111" s="3"/>
      <c r="M111" s="3"/>
    </row>
    <row r="112" spans="7:13">
      <c r="G112" s="31">
        <v>45261</v>
      </c>
      <c r="H112" s="35">
        <v>2.8634448048261181</v>
      </c>
      <c r="I112" s="35">
        <v>3.1113939563078361</v>
      </c>
      <c r="J112" s="35">
        <v>2.7623303422663854</v>
      </c>
      <c r="K112" s="104">
        <f t="shared" si="5"/>
        <v>2023</v>
      </c>
      <c r="L112" s="3"/>
      <c r="M112" s="3"/>
    </row>
    <row r="113" spans="7:13">
      <c r="G113" s="31">
        <v>45292</v>
      </c>
      <c r="H113" s="35">
        <v>2.8432683879144274</v>
      </c>
      <c r="I113" s="35">
        <v>3.0296314848063624</v>
      </c>
      <c r="J113" s="35">
        <v>2.6946800361336947</v>
      </c>
      <c r="K113" s="104">
        <f t="shared" ref="K113:K159" si="6">YEAR(G113)</f>
        <v>2024</v>
      </c>
      <c r="L113" s="3"/>
      <c r="M113" s="3"/>
    </row>
    <row r="114" spans="7:13">
      <c r="G114" s="31">
        <v>45323</v>
      </c>
      <c r="H114" s="35">
        <v>2.792269705971814</v>
      </c>
      <c r="I114" s="35">
        <v>2.7888490323162722</v>
      </c>
      <c r="J114" s="35">
        <v>2.6843417846030313</v>
      </c>
      <c r="K114" s="104">
        <f t="shared" si="6"/>
        <v>2024</v>
      </c>
      <c r="L114" s="3"/>
      <c r="M114" s="3"/>
    </row>
    <row r="115" spans="7:13">
      <c r="G115" s="31">
        <v>45352</v>
      </c>
      <c r="H115" s="35">
        <v>2.7158223775727466</v>
      </c>
      <c r="I115" s="35">
        <v>2.6131037325847952</v>
      </c>
      <c r="J115" s="35">
        <v>2.6287360433604334</v>
      </c>
      <c r="K115" s="104">
        <f t="shared" si="6"/>
        <v>2024</v>
      </c>
      <c r="L115" s="3"/>
      <c r="M115" s="3"/>
    </row>
    <row r="116" spans="7:13">
      <c r="G116" s="31">
        <v>45383</v>
      </c>
      <c r="H116" s="35">
        <v>2.6266000314305993</v>
      </c>
      <c r="I116" s="35">
        <v>2.5935822305226957</v>
      </c>
      <c r="J116" s="35">
        <v>2.5604835089832378</v>
      </c>
      <c r="K116" s="104">
        <f t="shared" si="6"/>
        <v>2024</v>
      </c>
      <c r="L116" s="3"/>
      <c r="M116" s="3"/>
    </row>
    <row r="117" spans="7:13">
      <c r="G117" s="31">
        <v>45413</v>
      </c>
      <c r="H117" s="35">
        <v>2.6521500669167595</v>
      </c>
      <c r="I117" s="35">
        <v>2.6196281603296878</v>
      </c>
      <c r="J117" s="35">
        <v>2.5255542708019671</v>
      </c>
      <c r="K117" s="104">
        <f t="shared" si="6"/>
        <v>2024</v>
      </c>
      <c r="L117" s="3"/>
      <c r="M117" s="3"/>
    </row>
    <row r="118" spans="7:13">
      <c r="G118" s="31">
        <v>45444</v>
      </c>
      <c r="H118" s="35">
        <v>2.6648236956301328</v>
      </c>
      <c r="I118" s="35">
        <v>2.6000548770950096</v>
      </c>
      <c r="J118" s="35">
        <v>2.5556656830272004</v>
      </c>
      <c r="K118" s="104">
        <f t="shared" si="6"/>
        <v>2024</v>
      </c>
      <c r="L118" s="3"/>
      <c r="M118" s="3"/>
    </row>
    <row r="119" spans="7:13">
      <c r="G119" s="31">
        <v>45474</v>
      </c>
      <c r="H119" s="35">
        <v>2.792269705971814</v>
      </c>
      <c r="I119" s="35">
        <v>2.7692757490815936</v>
      </c>
      <c r="J119" s="35">
        <v>2.619100391448359</v>
      </c>
      <c r="K119" s="104">
        <f t="shared" si="6"/>
        <v>2024</v>
      </c>
      <c r="L119" s="3"/>
      <c r="M119" s="3"/>
    </row>
    <row r="120" spans="7:13">
      <c r="G120" s="31">
        <v>45505</v>
      </c>
      <c r="H120" s="35">
        <v>2.8304933701713475</v>
      </c>
      <c r="I120" s="35">
        <v>2.8213676086955788</v>
      </c>
      <c r="J120" s="35">
        <v>2.6544311151259659</v>
      </c>
      <c r="K120" s="104">
        <f t="shared" si="6"/>
        <v>2024</v>
      </c>
      <c r="L120" s="3"/>
      <c r="M120" s="3"/>
    </row>
    <row r="121" spans="7:13">
      <c r="G121" s="31">
        <v>45536</v>
      </c>
      <c r="H121" s="35">
        <v>2.8432683879144274</v>
      </c>
      <c r="I121" s="35">
        <v>2.7563304559369648</v>
      </c>
      <c r="J121" s="35">
        <v>2.6971893204857973</v>
      </c>
      <c r="K121" s="104">
        <f t="shared" si="6"/>
        <v>2024</v>
      </c>
      <c r="L121" s="3"/>
      <c r="M121" s="3"/>
    </row>
    <row r="122" spans="7:13">
      <c r="G122" s="31">
        <v>45566</v>
      </c>
      <c r="H122" s="35">
        <v>2.8814920521139613</v>
      </c>
      <c r="I122" s="35">
        <v>2.8148431809506862</v>
      </c>
      <c r="J122" s="35">
        <v>2.7952521529659742</v>
      </c>
      <c r="K122" s="104">
        <f t="shared" si="6"/>
        <v>2024</v>
      </c>
      <c r="L122" s="3"/>
      <c r="M122" s="3"/>
    </row>
    <row r="123" spans="7:13">
      <c r="G123" s="31">
        <v>45597</v>
      </c>
      <c r="H123" s="35">
        <v>3.0217130801987224</v>
      </c>
      <c r="I123" s="35">
        <v>3.1272389951168615</v>
      </c>
      <c r="J123" s="35">
        <v>2.906463635451169</v>
      </c>
      <c r="K123" s="104">
        <f t="shared" si="6"/>
        <v>2024</v>
      </c>
      <c r="L123" s="3"/>
      <c r="M123" s="3"/>
    </row>
    <row r="124" spans="7:13">
      <c r="G124" s="31">
        <v>45627</v>
      </c>
      <c r="H124" s="35">
        <v>3.2000563834533104</v>
      </c>
      <c r="I124" s="35">
        <v>3.4917266688970221</v>
      </c>
      <c r="J124" s="35">
        <v>3.0955633042256347</v>
      </c>
      <c r="K124" s="104">
        <f t="shared" si="6"/>
        <v>2024</v>
      </c>
      <c r="L124" s="3"/>
      <c r="M124" s="3"/>
    </row>
    <row r="125" spans="7:13">
      <c r="G125" s="31">
        <v>45658</v>
      </c>
      <c r="H125" s="35">
        <v>3.2087758400081108</v>
      </c>
      <c r="I125" s="35">
        <v>3.4585867184467736</v>
      </c>
      <c r="J125" s="35">
        <v>3.0565188397069156</v>
      </c>
      <c r="K125" s="104">
        <f t="shared" si="6"/>
        <v>2025</v>
      </c>
      <c r="L125" s="3"/>
      <c r="M125" s="3"/>
    </row>
    <row r="126" spans="7:13">
      <c r="G126" s="31">
        <v>45689</v>
      </c>
      <c r="H126" s="35">
        <v>3.1956966551759103</v>
      </c>
      <c r="I126" s="35">
        <v>3.265546507074073</v>
      </c>
      <c r="J126" s="35">
        <v>3.0837194820837097</v>
      </c>
      <c r="K126" s="104">
        <f t="shared" si="6"/>
        <v>2025</v>
      </c>
      <c r="L126" s="3"/>
      <c r="M126" s="3"/>
    </row>
    <row r="127" spans="7:13">
      <c r="G127" s="31">
        <v>45717</v>
      </c>
      <c r="H127" s="35">
        <v>3.0783895478049277</v>
      </c>
      <c r="I127" s="35">
        <v>3.0258514592081314</v>
      </c>
      <c r="J127" s="35">
        <v>2.9876640770852152</v>
      </c>
      <c r="K127" s="104">
        <f t="shared" si="6"/>
        <v>2025</v>
      </c>
      <c r="L127" s="3"/>
      <c r="M127" s="3"/>
    </row>
    <row r="128" spans="7:13">
      <c r="G128" s="31">
        <v>45748</v>
      </c>
      <c r="H128" s="35">
        <v>3.0131964017033357</v>
      </c>
      <c r="I128" s="35">
        <v>2.9326453485668056</v>
      </c>
      <c r="J128" s="35">
        <v>2.9431995583659538</v>
      </c>
      <c r="K128" s="104">
        <f t="shared" si="6"/>
        <v>2025</v>
      </c>
      <c r="L128" s="3"/>
      <c r="M128" s="3"/>
    </row>
    <row r="129" spans="7:13">
      <c r="G129" s="31">
        <v>45778</v>
      </c>
      <c r="H129" s="35">
        <v>3.0131964017033357</v>
      </c>
      <c r="I129" s="35">
        <v>2.9127095971240777</v>
      </c>
      <c r="J129" s="35">
        <v>2.8829767339154873</v>
      </c>
      <c r="K129" s="104">
        <f t="shared" si="6"/>
        <v>2025</v>
      </c>
      <c r="L129" s="3"/>
      <c r="M129" s="3"/>
    </row>
    <row r="130" spans="7:13">
      <c r="G130" s="31">
        <v>45809</v>
      </c>
      <c r="H130" s="35">
        <v>3.0131964017033357</v>
      </c>
      <c r="I130" s="35">
        <v>2.9326453485668056</v>
      </c>
      <c r="J130" s="35">
        <v>2.9005417243802065</v>
      </c>
      <c r="K130" s="104">
        <f t="shared" si="6"/>
        <v>2025</v>
      </c>
      <c r="L130" s="3"/>
      <c r="M130" s="3"/>
    </row>
    <row r="131" spans="7:13">
      <c r="G131" s="31">
        <v>45839</v>
      </c>
      <c r="H131" s="35">
        <v>3.1696396745412145</v>
      </c>
      <c r="I131" s="35">
        <v>3.0857622758814718</v>
      </c>
      <c r="J131" s="35">
        <v>2.9926826457894209</v>
      </c>
      <c r="K131" s="104">
        <f t="shared" si="6"/>
        <v>2025</v>
      </c>
      <c r="L131" s="3"/>
      <c r="M131" s="3"/>
    </row>
    <row r="132" spans="7:13">
      <c r="G132" s="31">
        <v>45870</v>
      </c>
      <c r="H132" s="35">
        <v>3.1956966551759103</v>
      </c>
      <c r="I132" s="35">
        <v>3.1123777985868277</v>
      </c>
      <c r="J132" s="35">
        <v>3.0159688045769348</v>
      </c>
      <c r="K132" s="104">
        <f t="shared" si="6"/>
        <v>2025</v>
      </c>
      <c r="L132" s="3"/>
      <c r="M132" s="3"/>
    </row>
    <row r="133" spans="7:13">
      <c r="G133" s="31">
        <v>45901</v>
      </c>
      <c r="H133" s="35">
        <v>3.2087758400081108</v>
      </c>
      <c r="I133" s="35">
        <v>3.0524669819134873</v>
      </c>
      <c r="J133" s="35">
        <v>3.0590281240590182</v>
      </c>
      <c r="K133" s="104">
        <f t="shared" si="6"/>
        <v>2025</v>
      </c>
      <c r="L133" s="3"/>
      <c r="M133" s="3"/>
    </row>
    <row r="134" spans="7:13">
      <c r="G134" s="31">
        <v>45931</v>
      </c>
      <c r="H134" s="35">
        <v>3.1827188593734159</v>
      </c>
      <c r="I134" s="35">
        <v>3.0724545145287938</v>
      </c>
      <c r="J134" s="35">
        <v>3.0934555053698687</v>
      </c>
      <c r="K134" s="104">
        <f t="shared" si="6"/>
        <v>2025</v>
      </c>
      <c r="L134" s="3"/>
      <c r="M134" s="3"/>
    </row>
    <row r="135" spans="7:13">
      <c r="G135" s="31">
        <v>45962</v>
      </c>
      <c r="H135" s="35">
        <v>3.3912760934806854</v>
      </c>
      <c r="I135" s="35">
        <v>3.4385991858314666</v>
      </c>
      <c r="J135" s="35">
        <v>3.2723172939877547</v>
      </c>
      <c r="K135" s="104">
        <f t="shared" si="6"/>
        <v>2025</v>
      </c>
      <c r="L135" s="3"/>
      <c r="M135" s="3"/>
    </row>
    <row r="136" spans="7:13">
      <c r="G136" s="31">
        <v>45992</v>
      </c>
      <c r="H136" s="35">
        <v>3.57377634695326</v>
      </c>
      <c r="I136" s="35">
        <v>3.8115271907419253</v>
      </c>
      <c r="J136" s="35">
        <v>3.4655321890996684</v>
      </c>
      <c r="K136" s="104">
        <f t="shared" si="6"/>
        <v>2025</v>
      </c>
      <c r="L136" s="3"/>
      <c r="M136" s="3"/>
    </row>
    <row r="137" spans="7:13">
      <c r="G137" s="31">
        <v>46023</v>
      </c>
      <c r="H137" s="35">
        <v>3.5762096836662272</v>
      </c>
      <c r="I137" s="35">
        <v>3.7763159933885353</v>
      </c>
      <c r="J137" s="35">
        <v>3.4202646993877348</v>
      </c>
      <c r="K137" s="104">
        <f t="shared" ref="K137:K148" si="7">YEAR(G137)</f>
        <v>2026</v>
      </c>
      <c r="L137" s="3"/>
      <c r="M137" s="3"/>
    </row>
    <row r="138" spans="7:13">
      <c r="G138" s="31">
        <v>46054</v>
      </c>
      <c r="H138" s="35">
        <v>3.5495443688532902</v>
      </c>
      <c r="I138" s="35">
        <v>3.5652041527859337</v>
      </c>
      <c r="J138" s="35">
        <v>3.4340155776372576</v>
      </c>
      <c r="K138" s="104">
        <f t="shared" si="7"/>
        <v>2026</v>
      </c>
      <c r="L138" s="3"/>
      <c r="M138" s="3"/>
    </row>
    <row r="139" spans="7:13">
      <c r="G139" s="31">
        <v>46082</v>
      </c>
      <c r="H139" s="35">
        <v>3.3495038132414074</v>
      </c>
      <c r="I139" s="35">
        <v>3.3200203006266693</v>
      </c>
      <c r="J139" s="35">
        <v>3.2560571313861284</v>
      </c>
      <c r="K139" s="104">
        <f t="shared" si="7"/>
        <v>2026</v>
      </c>
      <c r="L139" s="3"/>
      <c r="M139" s="3"/>
    </row>
    <row r="140" spans="7:13">
      <c r="G140" s="31">
        <v>46113</v>
      </c>
      <c r="H140" s="35">
        <v>3.2161772391767212</v>
      </c>
      <c r="I140" s="35">
        <v>3.1974024839607482</v>
      </c>
      <c r="J140" s="35">
        <v>3.1441430492823446</v>
      </c>
      <c r="K140" s="104">
        <f t="shared" si="7"/>
        <v>2026</v>
      </c>
      <c r="L140" s="3"/>
      <c r="M140" s="3"/>
    </row>
    <row r="141" spans="7:13">
      <c r="G141" s="31">
        <v>46143</v>
      </c>
      <c r="H141" s="35">
        <v>3.2027938872553987</v>
      </c>
      <c r="I141" s="35">
        <v>3.1633304724040858</v>
      </c>
      <c r="J141" s="35">
        <v>3.0706712034527754</v>
      </c>
      <c r="K141" s="104">
        <f t="shared" si="7"/>
        <v>2026</v>
      </c>
      <c r="L141" s="3"/>
      <c r="M141" s="3"/>
    </row>
    <row r="142" spans="7:13">
      <c r="G142" s="31">
        <v>46174</v>
      </c>
      <c r="H142" s="35">
        <v>3.2161772391767212</v>
      </c>
      <c r="I142" s="35">
        <v>3.1973507027881696</v>
      </c>
      <c r="J142" s="35">
        <v>3.1014852152965973</v>
      </c>
      <c r="K142" s="104">
        <f t="shared" si="7"/>
        <v>2026</v>
      </c>
      <c r="L142" s="3"/>
      <c r="M142" s="3"/>
    </row>
    <row r="143" spans="7:13">
      <c r="G143" s="31">
        <v>46204</v>
      </c>
      <c r="H143" s="35">
        <v>3.4028344428672819</v>
      </c>
      <c r="I143" s="35">
        <v>3.3472571974029677</v>
      </c>
      <c r="J143" s="35">
        <v>3.2235368061828766</v>
      </c>
      <c r="K143" s="104">
        <f t="shared" si="7"/>
        <v>2026</v>
      </c>
      <c r="L143" s="3"/>
      <c r="M143" s="3"/>
    </row>
    <row r="144" spans="7:13">
      <c r="G144" s="31">
        <v>46235</v>
      </c>
      <c r="H144" s="35">
        <v>3.4028344428672819</v>
      </c>
      <c r="I144" s="35">
        <v>3.3608238646185384</v>
      </c>
      <c r="J144" s="35">
        <v>3.221027521830774</v>
      </c>
      <c r="K144" s="104">
        <f t="shared" si="7"/>
        <v>2026</v>
      </c>
      <c r="L144" s="3"/>
      <c r="M144" s="3"/>
    </row>
    <row r="145" spans="7:13">
      <c r="G145" s="31">
        <v>46266</v>
      </c>
      <c r="H145" s="35">
        <v>3.3761691280543444</v>
      </c>
      <c r="I145" s="35">
        <v>3.2654947259014939</v>
      </c>
      <c r="J145" s="35">
        <v>3.2247412626718859</v>
      </c>
      <c r="K145" s="104">
        <f t="shared" si="7"/>
        <v>2026</v>
      </c>
      <c r="L145" s="3"/>
      <c r="M145" s="3"/>
    </row>
    <row r="146" spans="7:13">
      <c r="G146" s="31">
        <v>46296</v>
      </c>
      <c r="H146" s="35">
        <v>3.3761691280543444</v>
      </c>
      <c r="I146" s="35">
        <v>3.2927316226777923</v>
      </c>
      <c r="J146" s="35">
        <v>3.2849640871223524</v>
      </c>
      <c r="K146" s="104">
        <f t="shared" si="7"/>
        <v>2026</v>
      </c>
      <c r="L146" s="3"/>
      <c r="M146" s="3"/>
    </row>
    <row r="147" spans="7:13">
      <c r="G147" s="31">
        <v>46327</v>
      </c>
      <c r="H147" s="35">
        <v>3.5762096836662272</v>
      </c>
      <c r="I147" s="35">
        <v>3.6741517398911272</v>
      </c>
      <c r="J147" s="35">
        <v>3.4553946803171733</v>
      </c>
      <c r="K147" s="104">
        <f t="shared" si="7"/>
        <v>2026</v>
      </c>
      <c r="L147" s="3"/>
      <c r="M147" s="3"/>
    </row>
    <row r="148" spans="7:13">
      <c r="G148" s="31">
        <v>46357</v>
      </c>
      <c r="H148" s="35">
        <v>3.7495849244651729</v>
      </c>
      <c r="I148" s="35">
        <v>4.0828087538807605</v>
      </c>
      <c r="J148" s="35">
        <v>3.6395761517615175</v>
      </c>
      <c r="K148" s="104">
        <f t="shared" si="7"/>
        <v>2026</v>
      </c>
      <c r="L148" s="3"/>
      <c r="M148" s="3"/>
    </row>
    <row r="149" spans="7:13">
      <c r="G149" s="31">
        <v>46388</v>
      </c>
      <c r="H149" s="35">
        <v>3.7678349498124302</v>
      </c>
      <c r="I149" s="35">
        <v>4.0371895408390897</v>
      </c>
      <c r="J149" s="35">
        <v>3.6099665964067045</v>
      </c>
      <c r="K149" s="104">
        <f t="shared" si="6"/>
        <v>2027</v>
      </c>
      <c r="L149" s="3"/>
      <c r="M149" s="3"/>
    </row>
    <row r="150" spans="7:13">
      <c r="G150" s="31">
        <v>46419</v>
      </c>
      <c r="H150" s="35">
        <v>3.7269751708405154</v>
      </c>
      <c r="I150" s="35">
        <v>3.8072293534179087</v>
      </c>
      <c r="J150" s="35">
        <v>3.6096654822844525</v>
      </c>
      <c r="K150" s="104">
        <f t="shared" si="6"/>
        <v>2027</v>
      </c>
      <c r="L150" s="3"/>
      <c r="M150" s="3"/>
    </row>
    <row r="151" spans="7:13">
      <c r="G151" s="31">
        <v>46447</v>
      </c>
      <c r="H151" s="35">
        <v>3.5495443688532902</v>
      </c>
      <c r="I151" s="35">
        <v>3.5215008431296679</v>
      </c>
      <c r="J151" s="35">
        <v>3.45408985245408</v>
      </c>
      <c r="K151" s="104">
        <f t="shared" si="6"/>
        <v>2027</v>
      </c>
      <c r="L151" s="3"/>
      <c r="M151" s="3"/>
    </row>
    <row r="152" spans="7:13">
      <c r="G152" s="31">
        <v>46478</v>
      </c>
      <c r="H152" s="35">
        <v>3.3586288259150359</v>
      </c>
      <c r="I152" s="35">
        <v>3.3334316243245041</v>
      </c>
      <c r="J152" s="35">
        <v>3.2851648298705207</v>
      </c>
      <c r="K152" s="104">
        <f t="shared" si="6"/>
        <v>2027</v>
      </c>
      <c r="L152" s="3"/>
      <c r="M152" s="3"/>
    </row>
    <row r="153" spans="7:13">
      <c r="G153" s="31">
        <v>46508</v>
      </c>
      <c r="H153" s="35">
        <v>3.3449413069045928</v>
      </c>
      <c r="I153" s="35">
        <v>3.3125120306027847</v>
      </c>
      <c r="J153" s="35">
        <v>3.2113918699186987</v>
      </c>
      <c r="K153" s="104">
        <f t="shared" si="6"/>
        <v>2027</v>
      </c>
      <c r="L153" s="3"/>
      <c r="M153" s="3"/>
    </row>
    <row r="154" spans="7:13">
      <c r="G154" s="31">
        <v>46539</v>
      </c>
      <c r="H154" s="35">
        <v>3.3449413069045928</v>
      </c>
      <c r="I154" s="35">
        <v>3.3125120306027851</v>
      </c>
      <c r="J154" s="35">
        <v>3.2289568603834184</v>
      </c>
      <c r="K154" s="104">
        <f t="shared" si="6"/>
        <v>2027</v>
      </c>
      <c r="L154" s="3"/>
      <c r="M154" s="3"/>
    </row>
    <row r="155" spans="7:13">
      <c r="G155" s="31">
        <v>46569</v>
      </c>
      <c r="H155" s="35">
        <v>3.5359582388725541</v>
      </c>
      <c r="I155" s="35">
        <v>3.5076234888786257</v>
      </c>
      <c r="J155" s="35">
        <v>3.3553244203553145</v>
      </c>
      <c r="K155" s="104">
        <f t="shared" si="6"/>
        <v>2027</v>
      </c>
      <c r="L155" s="3"/>
      <c r="M155" s="3"/>
    </row>
    <row r="156" spans="7:13">
      <c r="G156" s="31">
        <v>46600</v>
      </c>
      <c r="H156" s="35">
        <v>3.5359582388725541</v>
      </c>
      <c r="I156" s="35">
        <v>3.5076234888786257</v>
      </c>
      <c r="J156" s="35">
        <v>3.3528151360032119</v>
      </c>
      <c r="K156" s="104">
        <f t="shared" si="6"/>
        <v>2027</v>
      </c>
      <c r="L156" s="3"/>
      <c r="M156" s="3"/>
    </row>
    <row r="157" spans="7:13">
      <c r="G157" s="31">
        <v>46631</v>
      </c>
      <c r="H157" s="35">
        <v>3.4949970708709319</v>
      </c>
      <c r="I157" s="35">
        <v>3.3542994368736458</v>
      </c>
      <c r="J157" s="35">
        <v>3.342376513098464</v>
      </c>
      <c r="K157" s="104">
        <f t="shared" si="6"/>
        <v>2027</v>
      </c>
      <c r="L157" s="3"/>
      <c r="M157" s="3"/>
    </row>
    <row r="158" spans="7:13">
      <c r="G158" s="31">
        <v>46661</v>
      </c>
      <c r="H158" s="35">
        <v>3.4949970708709319</v>
      </c>
      <c r="I158" s="35">
        <v>3.423996895164326</v>
      </c>
      <c r="J158" s="35">
        <v>3.402599337548931</v>
      </c>
      <c r="K158" s="104">
        <f t="shared" si="6"/>
        <v>2027</v>
      </c>
      <c r="L158" s="3"/>
      <c r="M158" s="3"/>
    </row>
    <row r="159" spans="7:13">
      <c r="G159" s="31">
        <v>46692</v>
      </c>
      <c r="H159" s="35">
        <v>3.7132876518300724</v>
      </c>
      <c r="I159" s="35">
        <v>3.8281489471396286</v>
      </c>
      <c r="J159" s="35">
        <v>3.5910967780788918</v>
      </c>
      <c r="K159" s="104">
        <f t="shared" si="6"/>
        <v>2027</v>
      </c>
      <c r="L159" s="3"/>
      <c r="M159" s="3"/>
    </row>
    <row r="160" spans="7:13">
      <c r="G160" s="31">
        <v>46722</v>
      </c>
      <c r="H160" s="35">
        <v>3.8906170647875902</v>
      </c>
      <c r="I160" s="35">
        <v>4.2461783533659725</v>
      </c>
      <c r="J160" s="35">
        <v>3.7791927331125161</v>
      </c>
      <c r="K160" s="104">
        <f t="shared" ref="K160:K223" si="8">YEAR(G160)</f>
        <v>2027</v>
      </c>
      <c r="L160" s="3"/>
      <c r="M160" s="3"/>
    </row>
    <row r="161" spans="7:13">
      <c r="G161" s="31">
        <v>46753</v>
      </c>
      <c r="H161" s="35">
        <v>3.9284351728682956</v>
      </c>
      <c r="I161" s="35">
        <v>4.2194074871428811</v>
      </c>
      <c r="J161" s="35">
        <v>3.7689548529559369</v>
      </c>
      <c r="K161" s="104">
        <f t="shared" si="8"/>
        <v>2028</v>
      </c>
      <c r="L161" s="3"/>
      <c r="M161" s="3"/>
    </row>
    <row r="162" spans="7:13">
      <c r="G162" s="31">
        <v>46784</v>
      </c>
      <c r="H162" s="35">
        <v>3.8725698174997465</v>
      </c>
      <c r="I162" s="35">
        <v>3.9625728711534505</v>
      </c>
      <c r="J162" s="35">
        <v>3.7537987754692357</v>
      </c>
      <c r="K162" s="104">
        <f t="shared" si="8"/>
        <v>2028</v>
      </c>
      <c r="L162" s="3"/>
      <c r="M162" s="3"/>
    </row>
    <row r="163" spans="7:13">
      <c r="G163" s="31">
        <v>46813</v>
      </c>
      <c r="H163" s="35">
        <v>3.7188640484639564</v>
      </c>
      <c r="I163" s="35">
        <v>3.7128322758072771</v>
      </c>
      <c r="J163" s="35">
        <v>3.6217100471745458</v>
      </c>
      <c r="K163" s="104">
        <f t="shared" si="8"/>
        <v>2028</v>
      </c>
      <c r="L163" s="3"/>
      <c r="M163" s="3"/>
    </row>
    <row r="164" spans="7:13">
      <c r="G164" s="31">
        <v>46844</v>
      </c>
      <c r="H164" s="35">
        <v>3.5791499655277299</v>
      </c>
      <c r="I164" s="35">
        <v>3.5915607696283973</v>
      </c>
      <c r="J164" s="35">
        <v>3.5034725685034629</v>
      </c>
      <c r="K164" s="104">
        <f t="shared" si="8"/>
        <v>2028</v>
      </c>
      <c r="L164" s="3"/>
      <c r="M164" s="3"/>
    </row>
    <row r="165" spans="7:13">
      <c r="G165" s="31">
        <v>46874</v>
      </c>
      <c r="H165" s="35">
        <v>3.5651582794281658</v>
      </c>
      <c r="I165" s="35">
        <v>3.5772691659967273</v>
      </c>
      <c r="J165" s="35">
        <v>3.4293984944293885</v>
      </c>
      <c r="K165" s="104">
        <f t="shared" si="8"/>
        <v>2028</v>
      </c>
      <c r="L165" s="3"/>
      <c r="M165" s="3"/>
    </row>
    <row r="166" spans="7:13">
      <c r="G166" s="31">
        <v>46905</v>
      </c>
      <c r="H166" s="35">
        <v>3.5651582794281658</v>
      </c>
      <c r="I166" s="35">
        <v>3.5915607696283969</v>
      </c>
      <c r="J166" s="35">
        <v>3.4469634848941082</v>
      </c>
      <c r="K166" s="104">
        <f t="shared" si="8"/>
        <v>2028</v>
      </c>
      <c r="L166" s="3"/>
      <c r="M166" s="3"/>
    </row>
    <row r="167" spans="7:13">
      <c r="G167" s="31">
        <v>46935</v>
      </c>
      <c r="H167" s="35">
        <v>3.7887210899320691</v>
      </c>
      <c r="I167" s="35">
        <v>3.7556553055297086</v>
      </c>
      <c r="J167" s="35">
        <v>3.6055502559470036</v>
      </c>
      <c r="K167" s="104">
        <f t="shared" si="8"/>
        <v>2028</v>
      </c>
      <c r="L167" s="3"/>
      <c r="M167" s="3"/>
    </row>
    <row r="168" spans="7:13">
      <c r="G168" s="31">
        <v>46966</v>
      </c>
      <c r="H168" s="35">
        <v>3.8027127760316337</v>
      </c>
      <c r="I168" s="35">
        <v>3.7699469091613782</v>
      </c>
      <c r="J168" s="35">
        <v>3.6168922212185084</v>
      </c>
      <c r="K168" s="104">
        <f t="shared" si="8"/>
        <v>2028</v>
      </c>
      <c r="L168" s="3"/>
      <c r="M168" s="3"/>
    </row>
    <row r="169" spans="7:13">
      <c r="G169" s="31">
        <v>46997</v>
      </c>
      <c r="H169" s="35">
        <v>3.7887210899320691</v>
      </c>
      <c r="I169" s="35">
        <v>3.6771550479006812</v>
      </c>
      <c r="J169" s="35">
        <v>3.6331523838201347</v>
      </c>
      <c r="K169" s="104">
        <f t="shared" si="8"/>
        <v>2028</v>
      </c>
      <c r="L169" s="3"/>
      <c r="M169" s="3"/>
    </row>
    <row r="170" spans="7:13">
      <c r="G170" s="31">
        <v>47027</v>
      </c>
      <c r="H170" s="35">
        <v>3.7887210899320691</v>
      </c>
      <c r="I170" s="35">
        <v>3.7485095037138736</v>
      </c>
      <c r="J170" s="35">
        <v>3.6933752082706013</v>
      </c>
      <c r="K170" s="104">
        <f t="shared" si="8"/>
        <v>2028</v>
      </c>
      <c r="L170" s="3"/>
      <c r="M170" s="3"/>
    </row>
    <row r="171" spans="7:13">
      <c r="G171" s="31">
        <v>47058</v>
      </c>
      <c r="H171" s="35">
        <v>3.970308842137281</v>
      </c>
      <c r="I171" s="35">
        <v>4.1124275845956708</v>
      </c>
      <c r="J171" s="35">
        <v>3.8455382113821135</v>
      </c>
      <c r="K171" s="104">
        <f t="shared" si="8"/>
        <v>2028</v>
      </c>
      <c r="L171" s="3"/>
      <c r="M171" s="3"/>
    </row>
    <row r="172" spans="7:13">
      <c r="G172" s="31">
        <v>47088</v>
      </c>
      <c r="H172" s="35">
        <v>4.1798799665416198</v>
      </c>
      <c r="I172" s="35">
        <v>4.5618881625771728</v>
      </c>
      <c r="J172" s="35">
        <v>4.0655522633744861</v>
      </c>
      <c r="K172" s="104">
        <f t="shared" si="8"/>
        <v>2028</v>
      </c>
      <c r="L172" s="3"/>
      <c r="M172" s="3"/>
    </row>
    <row r="173" spans="7:13">
      <c r="G173" s="31">
        <v>47119</v>
      </c>
      <c r="H173" s="35">
        <v>4.2089786180675253</v>
      </c>
      <c r="I173" s="35">
        <v>4.5323211130348415</v>
      </c>
      <c r="J173" s="35">
        <v>4.0466824450466721</v>
      </c>
      <c r="K173" s="104">
        <f t="shared" si="8"/>
        <v>2029</v>
      </c>
      <c r="L173" s="3"/>
      <c r="M173" s="3"/>
    </row>
    <row r="174" spans="7:13">
      <c r="G174" s="31">
        <v>47150</v>
      </c>
      <c r="H174" s="35">
        <v>4.165989669471764</v>
      </c>
      <c r="I174" s="35">
        <v>4.3350866266832808</v>
      </c>
      <c r="J174" s="35">
        <v>4.0442735320686536</v>
      </c>
      <c r="K174" s="104">
        <f t="shared" si="8"/>
        <v>2029</v>
      </c>
      <c r="L174" s="3"/>
      <c r="M174" s="3"/>
    </row>
    <row r="175" spans="7:13">
      <c r="G175" s="31">
        <v>47178</v>
      </c>
      <c r="H175" s="35">
        <v>3.9800421889891515</v>
      </c>
      <c r="I175" s="35">
        <v>4.0281796168104282</v>
      </c>
      <c r="J175" s="35">
        <v>3.8802667068152163</v>
      </c>
      <c r="K175" s="104">
        <f t="shared" si="8"/>
        <v>2029</v>
      </c>
      <c r="L175" s="3"/>
      <c r="M175" s="3"/>
    </row>
    <row r="176" spans="7:13">
      <c r="G176" s="31">
        <v>47209</v>
      </c>
      <c r="H176" s="35">
        <v>3.708218200344723</v>
      </c>
      <c r="I176" s="35">
        <v>3.7578818959505846</v>
      </c>
      <c r="J176" s="35">
        <v>3.6312453277125365</v>
      </c>
      <c r="K176" s="104">
        <f t="shared" si="8"/>
        <v>2029</v>
      </c>
      <c r="L176" s="3"/>
      <c r="M176" s="3"/>
    </row>
    <row r="177" spans="7:13">
      <c r="G177" s="31">
        <v>47239</v>
      </c>
      <c r="H177" s="35">
        <v>3.6796264939673531</v>
      </c>
      <c r="I177" s="35">
        <v>3.743227824110865</v>
      </c>
      <c r="J177" s="35">
        <v>3.5427177757703503</v>
      </c>
      <c r="K177" s="104">
        <f t="shared" si="8"/>
        <v>2029</v>
      </c>
      <c r="L177" s="3"/>
      <c r="M177" s="3"/>
    </row>
    <row r="178" spans="7:13">
      <c r="G178" s="31">
        <v>47270</v>
      </c>
      <c r="H178" s="35">
        <v>3.6939223471560378</v>
      </c>
      <c r="I178" s="35">
        <v>3.7578818959505846</v>
      </c>
      <c r="J178" s="35">
        <v>3.5744351299809294</v>
      </c>
      <c r="K178" s="104">
        <f t="shared" si="8"/>
        <v>2029</v>
      </c>
      <c r="L178" s="3"/>
      <c r="M178" s="3"/>
    </row>
    <row r="179" spans="7:13">
      <c r="G179" s="31">
        <v>47300</v>
      </c>
      <c r="H179" s="35">
        <v>3.8942670698570416</v>
      </c>
      <c r="I179" s="35">
        <v>3.9040083649671518</v>
      </c>
      <c r="J179" s="35">
        <v>3.7100368563685637</v>
      </c>
      <c r="K179" s="104">
        <f t="shared" si="8"/>
        <v>2029</v>
      </c>
      <c r="L179" s="3"/>
      <c r="M179" s="3"/>
    </row>
    <row r="180" spans="7:13">
      <c r="G180" s="31">
        <v>47331</v>
      </c>
      <c r="H180" s="35">
        <v>3.9085629230457268</v>
      </c>
      <c r="I180" s="35">
        <v>3.9113095103007218</v>
      </c>
      <c r="J180" s="35">
        <v>3.7216799357623205</v>
      </c>
      <c r="K180" s="104">
        <f t="shared" si="8"/>
        <v>2029</v>
      </c>
      <c r="L180" s="3"/>
      <c r="M180" s="3"/>
    </row>
    <row r="181" spans="7:13">
      <c r="G181" s="31">
        <v>47362</v>
      </c>
      <c r="H181" s="35">
        <v>3.8512781212612794</v>
      </c>
      <c r="I181" s="35">
        <v>3.7651830412841552</v>
      </c>
      <c r="J181" s="35">
        <v>3.6950815216300308</v>
      </c>
      <c r="K181" s="104">
        <f t="shared" si="8"/>
        <v>2029</v>
      </c>
      <c r="L181" s="3"/>
      <c r="M181" s="3"/>
    </row>
    <row r="182" spans="7:13">
      <c r="G182" s="31">
        <v>47392</v>
      </c>
      <c r="H182" s="35">
        <v>3.8512781212612794</v>
      </c>
      <c r="I182" s="35">
        <v>3.845547421126009</v>
      </c>
      <c r="J182" s="35">
        <v>3.7553043460804978</v>
      </c>
      <c r="K182" s="104">
        <f t="shared" si="8"/>
        <v>2029</v>
      </c>
      <c r="L182" s="3"/>
      <c r="M182" s="3"/>
    </row>
    <row r="183" spans="7:13">
      <c r="G183" s="31">
        <v>47423</v>
      </c>
      <c r="H183" s="35">
        <v>4.0229297485552067</v>
      </c>
      <c r="I183" s="35">
        <v>4.1451015044927129</v>
      </c>
      <c r="J183" s="35">
        <v>3.8976309545317678</v>
      </c>
      <c r="K183" s="104">
        <f t="shared" si="8"/>
        <v>2029</v>
      </c>
      <c r="L183" s="3"/>
      <c r="M183" s="3"/>
    </row>
    <row r="184" spans="7:13">
      <c r="G184" s="31">
        <v>47453</v>
      </c>
      <c r="H184" s="35">
        <v>4.28045788401095</v>
      </c>
      <c r="I184" s="35">
        <v>4.5688786208752719</v>
      </c>
      <c r="J184" s="35">
        <v>4.1651206664659242</v>
      </c>
      <c r="K184" s="104">
        <f t="shared" si="8"/>
        <v>2029</v>
      </c>
      <c r="L184" s="3"/>
      <c r="M184" s="3"/>
    </row>
    <row r="185" spans="7:13">
      <c r="G185" s="31">
        <v>47484</v>
      </c>
      <c r="H185" s="35">
        <v>4.3206079397749164</v>
      </c>
      <c r="I185" s="35">
        <v>4.5541209866903953</v>
      </c>
      <c r="J185" s="35">
        <v>4.1571913279132788</v>
      </c>
      <c r="K185" s="104">
        <f t="shared" si="8"/>
        <v>2030</v>
      </c>
      <c r="L185" s="3"/>
      <c r="M185" s="3"/>
    </row>
    <row r="186" spans="7:13">
      <c r="G186" s="31">
        <v>47515</v>
      </c>
      <c r="H186" s="35">
        <v>4.2621064696339852</v>
      </c>
      <c r="I186" s="35">
        <v>4.3374167794493141</v>
      </c>
      <c r="J186" s="35">
        <v>4.1394255947003913</v>
      </c>
      <c r="K186" s="104">
        <f t="shared" si="8"/>
        <v>2030</v>
      </c>
      <c r="L186" s="3"/>
      <c r="M186" s="3"/>
    </row>
    <row r="187" spans="7:13">
      <c r="G187" s="31">
        <v>47543</v>
      </c>
      <c r="H187" s="35">
        <v>4.027999200040556</v>
      </c>
      <c r="I187" s="35">
        <v>4.0234675301057834</v>
      </c>
      <c r="J187" s="35">
        <v>3.9277423667570006</v>
      </c>
      <c r="K187" s="104">
        <f t="shared" si="8"/>
        <v>2030</v>
      </c>
      <c r="L187" s="3"/>
      <c r="M187" s="3"/>
    </row>
    <row r="188" spans="7:13">
      <c r="G188" s="31">
        <v>47574</v>
      </c>
      <c r="H188" s="35">
        <v>3.7352890712764881</v>
      </c>
      <c r="I188" s="35">
        <v>3.7693773162630144</v>
      </c>
      <c r="J188" s="35">
        <v>3.658044484592994</v>
      </c>
      <c r="K188" s="104">
        <f t="shared" si="8"/>
        <v>2030</v>
      </c>
      <c r="L188" s="3"/>
      <c r="M188" s="3"/>
    </row>
    <row r="189" spans="7:13">
      <c r="G189" s="31">
        <v>47604</v>
      </c>
      <c r="H189" s="35">
        <v>3.749889091554294</v>
      </c>
      <c r="I189" s="35">
        <v>3.8067115416921231</v>
      </c>
      <c r="J189" s="35">
        <v>3.6122751380106393</v>
      </c>
      <c r="K189" s="104">
        <f t="shared" si="8"/>
        <v>2030</v>
      </c>
      <c r="L189" s="3"/>
      <c r="M189" s="3"/>
    </row>
    <row r="190" spans="7:13">
      <c r="G190" s="31">
        <v>47635</v>
      </c>
      <c r="H190" s="35">
        <v>3.7937905414174184</v>
      </c>
      <c r="I190" s="35">
        <v>3.8515540371451165</v>
      </c>
      <c r="J190" s="35">
        <v>3.6733009334537789</v>
      </c>
      <c r="K190" s="104">
        <f t="shared" si="8"/>
        <v>2030</v>
      </c>
      <c r="L190" s="3"/>
      <c r="M190" s="3"/>
    </row>
    <row r="191" spans="7:13">
      <c r="G191" s="31">
        <v>47665</v>
      </c>
      <c r="H191" s="35">
        <v>4.0571992405961677</v>
      </c>
      <c r="I191" s="35">
        <v>4.0533452666835856</v>
      </c>
      <c r="J191" s="35">
        <v>3.8713336545217301</v>
      </c>
      <c r="K191" s="104">
        <f t="shared" si="8"/>
        <v>2030</v>
      </c>
      <c r="L191" s="3"/>
      <c r="M191" s="3"/>
    </row>
    <row r="192" spans="7:13">
      <c r="G192" s="31">
        <v>47696</v>
      </c>
      <c r="H192" s="35">
        <v>4.1158020997668059</v>
      </c>
      <c r="I192" s="35">
        <v>4.1206090098630757</v>
      </c>
      <c r="J192" s="35">
        <v>3.9268390243902438</v>
      </c>
      <c r="K192" s="104">
        <f t="shared" si="8"/>
        <v>2030</v>
      </c>
      <c r="L192" s="3"/>
      <c r="M192" s="3"/>
    </row>
    <row r="193" spans="7:13">
      <c r="G193" s="31">
        <v>47727</v>
      </c>
      <c r="H193" s="35">
        <v>4.0571992405961677</v>
      </c>
      <c r="I193" s="35">
        <v>3.9860815235040965</v>
      </c>
      <c r="J193" s="35">
        <v>3.8989357823948607</v>
      </c>
      <c r="K193" s="104">
        <f t="shared" si="8"/>
        <v>2030</v>
      </c>
      <c r="L193" s="3"/>
      <c r="M193" s="3"/>
    </row>
    <row r="194" spans="7:13">
      <c r="G194" s="31">
        <v>47757</v>
      </c>
      <c r="H194" s="35">
        <v>4.0865006701814863</v>
      </c>
      <c r="I194" s="35">
        <v>4.0683100255587767</v>
      </c>
      <c r="J194" s="35">
        <v>3.9881659339556359</v>
      </c>
      <c r="K194" s="104">
        <f t="shared" si="8"/>
        <v>2030</v>
      </c>
      <c r="L194" s="3"/>
      <c r="M194" s="3"/>
    </row>
    <row r="195" spans="7:13">
      <c r="G195" s="31">
        <v>47788</v>
      </c>
      <c r="H195" s="35">
        <v>4.3206079397749164</v>
      </c>
      <c r="I195" s="35">
        <v>4.4420665292304911</v>
      </c>
      <c r="J195" s="35">
        <v>4.1923213088427174</v>
      </c>
      <c r="K195" s="104">
        <f t="shared" si="8"/>
        <v>2030</v>
      </c>
      <c r="L195" s="3"/>
      <c r="M195" s="3"/>
    </row>
    <row r="196" spans="7:13">
      <c r="G196" s="31">
        <v>47818</v>
      </c>
      <c r="H196" s="35">
        <v>4.6280194778464967</v>
      </c>
      <c r="I196" s="35">
        <v>4.9054562426356139</v>
      </c>
      <c r="J196" s="35">
        <v>4.5091937368262576</v>
      </c>
      <c r="K196" s="104">
        <f t="shared" si="8"/>
        <v>2030</v>
      </c>
      <c r="L196" s="3"/>
      <c r="M196" s="3"/>
    </row>
    <row r="197" spans="7:13">
      <c r="G197" s="31">
        <v>47849</v>
      </c>
      <c r="H197" s="35">
        <v>4.6598556331744909</v>
      </c>
      <c r="I197" s="35">
        <v>4.9033332145598951</v>
      </c>
      <c r="J197" s="35">
        <v>4.4930339455987145</v>
      </c>
      <c r="K197" s="104">
        <f t="shared" si="8"/>
        <v>2031</v>
      </c>
      <c r="L197" s="3"/>
      <c r="M197" s="3"/>
    </row>
    <row r="198" spans="7:13">
      <c r="G198" s="31">
        <v>47880</v>
      </c>
      <c r="H198" s="35">
        <v>4.5550193764574676</v>
      </c>
      <c r="I198" s="35">
        <v>4.6586153929538368</v>
      </c>
      <c r="J198" s="35">
        <v>4.4293984944293889</v>
      </c>
      <c r="K198" s="104">
        <f t="shared" si="8"/>
        <v>2031</v>
      </c>
      <c r="L198" s="3"/>
      <c r="M198" s="3"/>
    </row>
    <row r="199" spans="7:13">
      <c r="G199" s="31">
        <v>47908</v>
      </c>
      <c r="H199" s="35">
        <v>4.3903635922133226</v>
      </c>
      <c r="I199" s="35">
        <v>4.4216129660619776</v>
      </c>
      <c r="J199" s="35">
        <v>4.2864696577336137</v>
      </c>
      <c r="K199" s="104">
        <f t="shared" si="8"/>
        <v>2031</v>
      </c>
      <c r="L199" s="3"/>
      <c r="M199" s="3"/>
    </row>
    <row r="200" spans="7:13">
      <c r="G200" s="31">
        <v>47939</v>
      </c>
      <c r="H200" s="35">
        <v>4.0909617874885935</v>
      </c>
      <c r="I200" s="35">
        <v>4.0928543013609922</v>
      </c>
      <c r="J200" s="35">
        <v>4.0101472648800565</v>
      </c>
      <c r="K200" s="104">
        <f t="shared" si="8"/>
        <v>2031</v>
      </c>
      <c r="L200" s="3"/>
      <c r="M200" s="3"/>
    </row>
    <row r="201" spans="7:13">
      <c r="G201" s="31">
        <v>47969</v>
      </c>
      <c r="H201" s="35">
        <v>4.0609506346953266</v>
      </c>
      <c r="I201" s="35">
        <v>4.1004661337300341</v>
      </c>
      <c r="J201" s="35">
        <v>3.9202145137006927</v>
      </c>
      <c r="K201" s="104">
        <f t="shared" si="8"/>
        <v>2031</v>
      </c>
      <c r="L201" s="3"/>
      <c r="M201" s="3"/>
    </row>
    <row r="202" spans="7:13">
      <c r="G202" s="31">
        <v>48000</v>
      </c>
      <c r="H202" s="35">
        <v>4.0759562110919605</v>
      </c>
      <c r="I202" s="35">
        <v>4.1004661337300341</v>
      </c>
      <c r="J202" s="35">
        <v>3.9526344675298604</v>
      </c>
      <c r="K202" s="104">
        <f t="shared" si="8"/>
        <v>2031</v>
      </c>
      <c r="L202" s="3"/>
      <c r="M202" s="3"/>
    </row>
    <row r="203" spans="7:13">
      <c r="G203" s="31">
        <v>48030</v>
      </c>
      <c r="H203" s="35">
        <v>4.4801942725337121</v>
      </c>
      <c r="I203" s="35">
        <v>4.4216129660619776</v>
      </c>
      <c r="J203" s="35">
        <v>4.2900830272006427</v>
      </c>
      <c r="K203" s="104">
        <f t="shared" si="8"/>
        <v>2031</v>
      </c>
      <c r="L203" s="3"/>
      <c r="M203" s="3"/>
    </row>
    <row r="204" spans="7:13">
      <c r="G204" s="31">
        <v>48061</v>
      </c>
      <c r="H204" s="35">
        <v>4.4950984599006389</v>
      </c>
      <c r="I204" s="35">
        <v>4.4598274714249211</v>
      </c>
      <c r="J204" s="35">
        <v>4.3023283348389043</v>
      </c>
      <c r="K204" s="104">
        <f t="shared" si="8"/>
        <v>2031</v>
      </c>
      <c r="L204" s="3"/>
      <c r="M204" s="3"/>
    </row>
    <row r="205" spans="7:13">
      <c r="G205" s="31">
        <v>48092</v>
      </c>
      <c r="H205" s="35">
        <v>4.4052677795802495</v>
      </c>
      <c r="I205" s="35">
        <v>4.2839786093482868</v>
      </c>
      <c r="J205" s="35">
        <v>4.2435107096256148</v>
      </c>
      <c r="K205" s="104">
        <f t="shared" si="8"/>
        <v>2031</v>
      </c>
      <c r="L205" s="3"/>
      <c r="M205" s="3"/>
    </row>
    <row r="206" spans="7:13">
      <c r="G206" s="31">
        <v>48122</v>
      </c>
      <c r="H206" s="35">
        <v>4.4052677795802495</v>
      </c>
      <c r="I206" s="35">
        <v>4.3375203417944714</v>
      </c>
      <c r="J206" s="35">
        <v>4.3037335340760814</v>
      </c>
      <c r="K206" s="104">
        <f t="shared" si="8"/>
        <v>2031</v>
      </c>
      <c r="L206" s="3"/>
      <c r="M206" s="3"/>
    </row>
    <row r="207" spans="7:13">
      <c r="G207" s="31">
        <v>48153</v>
      </c>
      <c r="H207" s="35">
        <v>4.4950984599006389</v>
      </c>
      <c r="I207" s="35">
        <v>4.6280645011325134</v>
      </c>
      <c r="J207" s="35">
        <v>4.3650604436414735</v>
      </c>
      <c r="K207" s="104">
        <f t="shared" si="8"/>
        <v>2031</v>
      </c>
      <c r="L207" s="3"/>
      <c r="M207" s="3"/>
    </row>
    <row r="208" spans="7:13">
      <c r="G208" s="31">
        <v>48183</v>
      </c>
      <c r="H208" s="35">
        <v>4.7047709733346856</v>
      </c>
      <c r="I208" s="35">
        <v>4.9874258388274013</v>
      </c>
      <c r="J208" s="35">
        <v>4.5851748670079289</v>
      </c>
      <c r="K208" s="104">
        <f t="shared" si="8"/>
        <v>2031</v>
      </c>
      <c r="L208" s="3"/>
      <c r="M208" s="3"/>
    </row>
    <row r="209" spans="7:13">
      <c r="G209" s="31">
        <v>48214</v>
      </c>
      <c r="H209" s="35">
        <v>4.7519168721484339</v>
      </c>
      <c r="I209" s="35">
        <v>4.9376641319794494</v>
      </c>
      <c r="J209" s="35">
        <v>4.5841711532670883</v>
      </c>
      <c r="K209" s="104">
        <f t="shared" si="8"/>
        <v>2032</v>
      </c>
      <c r="L209" s="3"/>
      <c r="M209" s="3"/>
    </row>
    <row r="210" spans="7:13">
      <c r="G210" s="31">
        <v>48245</v>
      </c>
      <c r="H210" s="35">
        <v>4.64474866774815</v>
      </c>
      <c r="I210" s="35">
        <v>4.6874057249074914</v>
      </c>
      <c r="J210" s="35">
        <v>4.5182271604938267</v>
      </c>
      <c r="K210" s="104">
        <f t="shared" si="8"/>
        <v>2032</v>
      </c>
      <c r="L210" s="3"/>
      <c r="M210" s="3"/>
    </row>
    <row r="211" spans="7:13">
      <c r="G211" s="31">
        <v>48274</v>
      </c>
      <c r="H211" s="35">
        <v>4.5835096938051301</v>
      </c>
      <c r="I211" s="35">
        <v>4.5778367637313551</v>
      </c>
      <c r="J211" s="35">
        <v>4.4776771253638463</v>
      </c>
      <c r="K211" s="104">
        <f t="shared" si="8"/>
        <v>2032</v>
      </c>
      <c r="L211" s="3"/>
      <c r="M211" s="3"/>
    </row>
    <row r="212" spans="7:13">
      <c r="G212" s="31">
        <v>48305</v>
      </c>
      <c r="H212" s="35">
        <v>4.384381639460611</v>
      </c>
      <c r="I212" s="35">
        <v>4.3509834466648849</v>
      </c>
      <c r="J212" s="35">
        <v>4.3006220214794739</v>
      </c>
      <c r="K212" s="104">
        <f t="shared" si="8"/>
        <v>2032</v>
      </c>
      <c r="L212" s="3"/>
      <c r="M212" s="3"/>
    </row>
    <row r="213" spans="7:13">
      <c r="G213" s="31">
        <v>48335</v>
      </c>
      <c r="H213" s="35">
        <v>4.384381639460611</v>
      </c>
      <c r="I213" s="35">
        <v>4.3666213607835971</v>
      </c>
      <c r="J213" s="35">
        <v>4.2403991970290074</v>
      </c>
      <c r="K213" s="104">
        <f t="shared" si="8"/>
        <v>2032</v>
      </c>
      <c r="L213" s="3"/>
      <c r="M213" s="3"/>
    </row>
    <row r="214" spans="7:13">
      <c r="G214" s="31">
        <v>48366</v>
      </c>
      <c r="H214" s="35">
        <v>4.4150011264321201</v>
      </c>
      <c r="I214" s="35">
        <v>4.4135868843123074</v>
      </c>
      <c r="J214" s="35">
        <v>4.2882763424671282</v>
      </c>
      <c r="K214" s="104">
        <f t="shared" si="8"/>
        <v>2032</v>
      </c>
      <c r="L214" s="3"/>
      <c r="M214" s="3"/>
    </row>
    <row r="215" spans="7:13">
      <c r="G215" s="31">
        <v>48396</v>
      </c>
      <c r="H215" s="35">
        <v>4.64474866774815</v>
      </c>
      <c r="I215" s="35">
        <v>4.6091125919687777</v>
      </c>
      <c r="J215" s="35">
        <v>4.4529857673391549</v>
      </c>
      <c r="K215" s="104">
        <f t="shared" si="8"/>
        <v>2032</v>
      </c>
      <c r="L215" s="3"/>
      <c r="M215" s="3"/>
    </row>
    <row r="216" spans="7:13">
      <c r="G216" s="31">
        <v>48427</v>
      </c>
      <c r="H216" s="35">
        <v>4.705987641691169</v>
      </c>
      <c r="I216" s="35">
        <v>4.6560781154974897</v>
      </c>
      <c r="J216" s="35">
        <v>4.5111007929338554</v>
      </c>
      <c r="K216" s="104">
        <f t="shared" si="8"/>
        <v>2032</v>
      </c>
      <c r="L216" s="3"/>
      <c r="M216" s="3"/>
    </row>
    <row r="217" spans="7:13">
      <c r="G217" s="31">
        <v>48458</v>
      </c>
      <c r="H217" s="35">
        <v>4.6600584112339041</v>
      </c>
      <c r="I217" s="35">
        <v>4.5230522831432864</v>
      </c>
      <c r="J217" s="35">
        <v>4.4957439726989854</v>
      </c>
      <c r="K217" s="104">
        <f t="shared" si="8"/>
        <v>2032</v>
      </c>
      <c r="L217" s="3"/>
      <c r="M217" s="3"/>
    </row>
    <row r="218" spans="7:13">
      <c r="G218" s="31">
        <v>48488</v>
      </c>
      <c r="H218" s="35">
        <v>4.6600584112339041</v>
      </c>
      <c r="I218" s="35">
        <v>4.6247505060874889</v>
      </c>
      <c r="J218" s="35">
        <v>4.5559667971494529</v>
      </c>
      <c r="K218" s="104">
        <f t="shared" si="8"/>
        <v>2032</v>
      </c>
      <c r="L218" s="3"/>
      <c r="M218" s="3"/>
    </row>
    <row r="219" spans="7:13">
      <c r="G219" s="31">
        <v>48519</v>
      </c>
      <c r="H219" s="35">
        <v>4.8591864655784249</v>
      </c>
      <c r="I219" s="35">
        <v>4.9689917413894502</v>
      </c>
      <c r="J219" s="35">
        <v>4.7254940479775165</v>
      </c>
      <c r="K219" s="104">
        <f t="shared" si="8"/>
        <v>2032</v>
      </c>
      <c r="L219" s="3"/>
      <c r="M219" s="3"/>
    </row>
    <row r="220" spans="7:13">
      <c r="G220" s="31">
        <v>48549</v>
      </c>
      <c r="H220" s="35">
        <v>5.1501729808374739</v>
      </c>
      <c r="I220" s="35">
        <v>5.4070086802311002</v>
      </c>
      <c r="J220" s="35">
        <v>5.0261063133594295</v>
      </c>
      <c r="K220" s="104">
        <f t="shared" si="8"/>
        <v>2032</v>
      </c>
      <c r="L220" s="3"/>
      <c r="M220" s="3"/>
    </row>
    <row r="221" spans="7:13">
      <c r="G221" s="31">
        <v>48580</v>
      </c>
      <c r="H221" s="35">
        <v>5.1905258146608535</v>
      </c>
      <c r="I221" s="35">
        <v>5.4030733111151346</v>
      </c>
      <c r="J221" s="35">
        <v>5.0183777175549533</v>
      </c>
      <c r="K221" s="104">
        <f t="shared" si="8"/>
        <v>2033</v>
      </c>
      <c r="L221" s="3"/>
      <c r="M221" s="3"/>
    </row>
    <row r="222" spans="7:13">
      <c r="G222" s="31">
        <v>48611</v>
      </c>
      <c r="H222" s="35">
        <v>5.1905258146608535</v>
      </c>
      <c r="I222" s="35">
        <v>5.235043406097855</v>
      </c>
      <c r="J222" s="35">
        <v>5.058526267188598</v>
      </c>
      <c r="K222" s="104">
        <f t="shared" si="8"/>
        <v>2033</v>
      </c>
      <c r="L222" s="3"/>
      <c r="M222" s="3"/>
    </row>
    <row r="223" spans="7:13">
      <c r="G223" s="31">
        <v>48639</v>
      </c>
      <c r="H223" s="35">
        <v>4.9868352539795193</v>
      </c>
      <c r="I223" s="35">
        <v>4.9869598082741948</v>
      </c>
      <c r="J223" s="35">
        <v>4.8769544514704402</v>
      </c>
      <c r="K223" s="104">
        <f t="shared" si="8"/>
        <v>2033</v>
      </c>
      <c r="L223" s="3"/>
      <c r="M223" s="3"/>
    </row>
    <row r="224" spans="7:13">
      <c r="G224" s="31">
        <v>48670</v>
      </c>
      <c r="H224" s="35">
        <v>4.7988599929027673</v>
      </c>
      <c r="I224" s="35">
        <v>4.7549283739498733</v>
      </c>
      <c r="J224" s="35">
        <v>4.7109401987353205</v>
      </c>
      <c r="K224" s="104">
        <f t="shared" ref="K224:K311" si="9">YEAR(G224)</f>
        <v>2033</v>
      </c>
      <c r="L224" s="3"/>
      <c r="M224" s="3"/>
    </row>
    <row r="225" spans="7:13">
      <c r="G225" s="31">
        <v>48700</v>
      </c>
      <c r="H225" s="35">
        <v>4.8144739034776443</v>
      </c>
      <c r="I225" s="35">
        <v>4.7549283739498733</v>
      </c>
      <c r="J225" s="35">
        <v>4.6661745658938072</v>
      </c>
      <c r="K225" s="104">
        <f t="shared" si="9"/>
        <v>2033</v>
      </c>
      <c r="L225" s="3"/>
      <c r="M225" s="3"/>
    </row>
    <row r="226" spans="7:13">
      <c r="G226" s="31">
        <v>48731</v>
      </c>
      <c r="H226" s="35">
        <v>4.8458031136571025</v>
      </c>
      <c r="I226" s="35">
        <v>4.7869291386033952</v>
      </c>
      <c r="J226" s="35">
        <v>4.714754310950517</v>
      </c>
      <c r="K226" s="104">
        <f t="shared" si="9"/>
        <v>2033</v>
      </c>
      <c r="L226" s="3"/>
      <c r="M226" s="3"/>
    </row>
    <row r="227" spans="7:13">
      <c r="G227" s="31">
        <v>48761</v>
      </c>
      <c r="H227" s="35">
        <v>5.0181644641589784</v>
      </c>
      <c r="I227" s="35">
        <v>4.8989318148907213</v>
      </c>
      <c r="J227" s="35">
        <v>4.8226535380909361</v>
      </c>
      <c r="K227" s="104">
        <f t="shared" si="9"/>
        <v>2033</v>
      </c>
      <c r="L227" s="3"/>
      <c r="M227" s="3"/>
    </row>
    <row r="228" spans="7:13">
      <c r="G228" s="31">
        <v>48792</v>
      </c>
      <c r="H228" s="35">
        <v>5.0338797637635615</v>
      </c>
      <c r="I228" s="35">
        <v>4.9309325795442422</v>
      </c>
      <c r="J228" s="35">
        <v>4.8357018167218708</v>
      </c>
      <c r="K228" s="104">
        <f t="shared" si="9"/>
        <v>2033</v>
      </c>
      <c r="L228" s="3"/>
      <c r="M228" s="3"/>
    </row>
    <row r="229" spans="7:13">
      <c r="G229" s="31">
        <v>48823</v>
      </c>
      <c r="H229" s="35">
        <v>5.0338797637635615</v>
      </c>
      <c r="I229" s="35">
        <v>4.8349302855836775</v>
      </c>
      <c r="J229" s="35">
        <v>4.8658132289471041</v>
      </c>
      <c r="K229" s="104">
        <f t="shared" si="9"/>
        <v>2033</v>
      </c>
      <c r="L229" s="3"/>
      <c r="M229" s="3"/>
    </row>
    <row r="230" spans="7:13">
      <c r="G230" s="31">
        <v>48853</v>
      </c>
      <c r="H230" s="35">
        <v>5.0025505535841024</v>
      </c>
      <c r="I230" s="35">
        <v>4.8669828314097776</v>
      </c>
      <c r="J230" s="35">
        <v>4.8950212988055801</v>
      </c>
      <c r="K230" s="104">
        <f t="shared" si="9"/>
        <v>2033</v>
      </c>
      <c r="L230" s="3"/>
      <c r="M230" s="3"/>
    </row>
    <row r="231" spans="7:13">
      <c r="G231" s="31">
        <v>48884</v>
      </c>
      <c r="H231" s="35">
        <v>5.1278673943019371</v>
      </c>
      <c r="I231" s="35">
        <v>5.2190430237710954</v>
      </c>
      <c r="J231" s="35">
        <v>4.9914781893004108</v>
      </c>
      <c r="K231" s="104">
        <f t="shared" si="9"/>
        <v>2033</v>
      </c>
      <c r="L231" s="3"/>
      <c r="M231" s="3"/>
    </row>
    <row r="232" spans="7:13">
      <c r="G232" s="31">
        <v>48914</v>
      </c>
      <c r="H232" s="35">
        <v>5.3785010757376055</v>
      </c>
      <c r="I232" s="35">
        <v>5.6431826083617036</v>
      </c>
      <c r="J232" s="35">
        <v>5.2521426477968483</v>
      </c>
      <c r="K232" s="104">
        <f t="shared" si="9"/>
        <v>2033</v>
      </c>
      <c r="L232" s="3"/>
      <c r="M232" s="3"/>
    </row>
    <row r="233" spans="7:13">
      <c r="G233" s="31">
        <v>48945</v>
      </c>
      <c r="H233" s="35">
        <v>5.4063830589070268</v>
      </c>
      <c r="I233" s="35">
        <v>5.6090070344598848</v>
      </c>
      <c r="J233" s="35">
        <v>5.2320683729800255</v>
      </c>
      <c r="K233" s="104">
        <f t="shared" si="9"/>
        <v>2034</v>
      </c>
      <c r="L233" s="3"/>
      <c r="M233" s="3"/>
    </row>
    <row r="234" spans="7:13">
      <c r="G234" s="31">
        <v>48976</v>
      </c>
      <c r="H234" s="35">
        <v>5.3742427364899124</v>
      </c>
      <c r="I234" s="35">
        <v>5.3961864151621919</v>
      </c>
      <c r="J234" s="35">
        <v>5.2403991970290074</v>
      </c>
      <c r="K234" s="104">
        <f t="shared" si="9"/>
        <v>2034</v>
      </c>
      <c r="L234" s="3"/>
      <c r="M234" s="3"/>
    </row>
    <row r="235" spans="7:13">
      <c r="G235" s="31">
        <v>49004</v>
      </c>
      <c r="H235" s="35">
        <v>5.1338493470546487</v>
      </c>
      <c r="I235" s="35">
        <v>5.1342254630874891</v>
      </c>
      <c r="J235" s="35">
        <v>5.0224929438924013</v>
      </c>
      <c r="K235" s="104">
        <f t="shared" si="9"/>
        <v>2034</v>
      </c>
      <c r="L235" s="3"/>
      <c r="M235" s="3"/>
    </row>
    <row r="236" spans="7:13">
      <c r="G236" s="31">
        <v>49035</v>
      </c>
      <c r="H236" s="35">
        <v>4.9415143577004974</v>
      </c>
      <c r="I236" s="35">
        <v>4.8558498793053975</v>
      </c>
      <c r="J236" s="35">
        <v>4.8521627220716645</v>
      </c>
      <c r="K236" s="104">
        <f t="shared" si="9"/>
        <v>2034</v>
      </c>
      <c r="L236" s="3"/>
      <c r="M236" s="3"/>
    </row>
    <row r="237" spans="7:13">
      <c r="G237" s="31">
        <v>49065</v>
      </c>
      <c r="H237" s="35">
        <v>4.90947542431309</v>
      </c>
      <c r="I237" s="35">
        <v>4.8394870287705869</v>
      </c>
      <c r="J237" s="35">
        <v>4.7602225434106193</v>
      </c>
      <c r="K237" s="104">
        <f t="shared" si="9"/>
        <v>2034</v>
      </c>
      <c r="L237" s="3"/>
      <c r="M237" s="3"/>
    </row>
    <row r="238" spans="7:13">
      <c r="G238" s="31">
        <v>49096</v>
      </c>
      <c r="H238" s="35">
        <v>4.9415143577004974</v>
      </c>
      <c r="I238" s="35">
        <v>4.8558498793053975</v>
      </c>
      <c r="J238" s="35">
        <v>4.8095048880859181</v>
      </c>
      <c r="K238" s="104">
        <f t="shared" si="9"/>
        <v>2034</v>
      </c>
      <c r="L238" s="3"/>
      <c r="M238" s="3"/>
    </row>
    <row r="239" spans="7:13">
      <c r="G239" s="31">
        <v>49126</v>
      </c>
      <c r="H239" s="35">
        <v>5.1178298803609454</v>
      </c>
      <c r="I239" s="35">
        <v>4.9868562459290366</v>
      </c>
      <c r="J239" s="35">
        <v>4.9213185988156178</v>
      </c>
      <c r="K239" s="104">
        <f t="shared" si="9"/>
        <v>2034</v>
      </c>
      <c r="L239" s="3"/>
      <c r="M239" s="3"/>
    </row>
    <row r="240" spans="7:13">
      <c r="G240" s="31">
        <v>49157</v>
      </c>
      <c r="H240" s="35">
        <v>5.1819077471357602</v>
      </c>
      <c r="I240" s="35">
        <v>5.0687222797756686</v>
      </c>
      <c r="J240" s="35">
        <v>4.9822440228846725</v>
      </c>
      <c r="K240" s="104">
        <f t="shared" si="9"/>
        <v>2034</v>
      </c>
      <c r="L240" s="3"/>
      <c r="M240" s="3"/>
    </row>
    <row r="241" spans="7:13">
      <c r="G241" s="31">
        <v>49188</v>
      </c>
      <c r="H241" s="35">
        <v>5.1658882804420561</v>
      </c>
      <c r="I241" s="35">
        <v>4.970493395394227</v>
      </c>
      <c r="J241" s="35">
        <v>4.9964967580046178</v>
      </c>
      <c r="K241" s="104">
        <f t="shared" si="9"/>
        <v>2034</v>
      </c>
      <c r="L241" s="3"/>
      <c r="M241" s="3"/>
    </row>
    <row r="242" spans="7:13">
      <c r="G242" s="31">
        <v>49218</v>
      </c>
      <c r="H242" s="35">
        <v>5.1819077471357602</v>
      </c>
      <c r="I242" s="35">
        <v>5.0687222797756686</v>
      </c>
      <c r="J242" s="35">
        <v>5.0725782595603732</v>
      </c>
      <c r="K242" s="104">
        <f t="shared" si="9"/>
        <v>2034</v>
      </c>
      <c r="L242" s="3"/>
      <c r="M242" s="3"/>
    </row>
    <row r="243" spans="7:13">
      <c r="G243" s="31">
        <v>49249</v>
      </c>
      <c r="H243" s="35">
        <v>5.342203803102505</v>
      </c>
      <c r="I243" s="35">
        <v>5.4289121162318121</v>
      </c>
      <c r="J243" s="35">
        <v>5.2036632741142226</v>
      </c>
      <c r="K243" s="104">
        <f t="shared" si="9"/>
        <v>2034</v>
      </c>
      <c r="L243" s="3"/>
      <c r="M243" s="3"/>
    </row>
    <row r="244" spans="7:13">
      <c r="G244" s="31">
        <v>49279</v>
      </c>
      <c r="H244" s="35">
        <v>5.5825971925377678</v>
      </c>
      <c r="I244" s="35">
        <v>5.7891019526879575</v>
      </c>
      <c r="J244" s="35">
        <v>5.4541902238281637</v>
      </c>
      <c r="K244" s="104">
        <f t="shared" si="9"/>
        <v>2034</v>
      </c>
      <c r="L244" s="3"/>
      <c r="M244" s="3"/>
    </row>
    <row r="245" spans="7:13">
      <c r="G245" s="31">
        <v>49310</v>
      </c>
      <c r="H245" s="35">
        <v>5.6237611385988036</v>
      </c>
      <c r="I245" s="35">
        <v>5.7907589502104688</v>
      </c>
      <c r="J245" s="35">
        <v>5.4472645990163606</v>
      </c>
      <c r="K245" s="104">
        <f t="shared" si="9"/>
        <v>2035</v>
      </c>
      <c r="L245" s="3"/>
      <c r="M245" s="3"/>
    </row>
    <row r="246" spans="7:13">
      <c r="G246" s="31">
        <v>49341</v>
      </c>
      <c r="H246" s="35">
        <v>5.6237611385988036</v>
      </c>
      <c r="I246" s="35">
        <v>5.6234539816092894</v>
      </c>
      <c r="J246" s="35">
        <v>5.4874131486500053</v>
      </c>
      <c r="K246" s="104">
        <f t="shared" si="9"/>
        <v>2035</v>
      </c>
      <c r="L246" s="3"/>
      <c r="M246" s="3"/>
    </row>
    <row r="247" spans="7:13">
      <c r="G247" s="31">
        <v>49369</v>
      </c>
      <c r="H247" s="35">
        <v>5.3616704968062461</v>
      </c>
      <c r="I247" s="35">
        <v>5.3389682194629335</v>
      </c>
      <c r="J247" s="35">
        <v>5.2480274214593994</v>
      </c>
      <c r="K247" s="104">
        <f t="shared" si="9"/>
        <v>2035</v>
      </c>
      <c r="L247" s="3"/>
      <c r="M247" s="3"/>
    </row>
    <row r="248" spans="7:13">
      <c r="G248" s="31">
        <v>49400</v>
      </c>
      <c r="H248" s="35">
        <v>5.0832562212308625</v>
      </c>
      <c r="I248" s="35">
        <v>4.970855863602277</v>
      </c>
      <c r="J248" s="35">
        <v>4.9924819030412522</v>
      </c>
      <c r="K248" s="104">
        <f t="shared" si="9"/>
        <v>2035</v>
      </c>
      <c r="L248" s="3"/>
      <c r="M248" s="3"/>
    </row>
    <row r="249" spans="7:13">
      <c r="G249" s="31">
        <v>49430</v>
      </c>
      <c r="H249" s="35">
        <v>5.116004877826219</v>
      </c>
      <c r="I249" s="35">
        <v>4.970855863602277</v>
      </c>
      <c r="J249" s="35">
        <v>4.9646790324199532</v>
      </c>
      <c r="K249" s="104">
        <f t="shared" si="9"/>
        <v>2035</v>
      </c>
      <c r="L249" s="3"/>
      <c r="M249" s="3"/>
    </row>
    <row r="250" spans="7:13">
      <c r="G250" s="31">
        <v>49461</v>
      </c>
      <c r="H250" s="35">
        <v>5.1651785572341069</v>
      </c>
      <c r="I250" s="35">
        <v>5.012695051045716</v>
      </c>
      <c r="J250" s="35">
        <v>5.0309241393154673</v>
      </c>
      <c r="K250" s="104">
        <f t="shared" si="9"/>
        <v>2035</v>
      </c>
      <c r="L250" s="3"/>
      <c r="M250" s="3"/>
    </row>
    <row r="251" spans="7:13">
      <c r="G251" s="31">
        <v>49491</v>
      </c>
      <c r="H251" s="35">
        <v>5.3125982064280644</v>
      </c>
      <c r="I251" s="35">
        <v>5.146549382161175</v>
      </c>
      <c r="J251" s="35">
        <v>5.114132008431195</v>
      </c>
      <c r="K251" s="104">
        <f t="shared" si="9"/>
        <v>2035</v>
      </c>
      <c r="L251" s="3"/>
      <c r="M251" s="3"/>
    </row>
    <row r="252" spans="7:13">
      <c r="G252" s="31">
        <v>49522</v>
      </c>
      <c r="H252" s="35">
        <v>5.4108441762141339</v>
      </c>
      <c r="I252" s="35">
        <v>5.2218909882629134</v>
      </c>
      <c r="J252" s="35">
        <v>5.2088825855665961</v>
      </c>
      <c r="K252" s="104">
        <f t="shared" si="9"/>
        <v>2035</v>
      </c>
      <c r="L252" s="3"/>
      <c r="M252" s="3"/>
    </row>
    <row r="253" spans="7:13">
      <c r="G253" s="31">
        <v>49553</v>
      </c>
      <c r="H253" s="35">
        <v>5.2142508476122877</v>
      </c>
      <c r="I253" s="35">
        <v>4.9624673136445576</v>
      </c>
      <c r="J253" s="35">
        <v>5.0443739034427386</v>
      </c>
      <c r="K253" s="104">
        <f t="shared" si="9"/>
        <v>2035</v>
      </c>
      <c r="L253" s="3"/>
      <c r="M253" s="3"/>
    </row>
    <row r="254" spans="7:13">
      <c r="G254" s="31">
        <v>49583</v>
      </c>
      <c r="H254" s="35">
        <v>5.2469995042076452</v>
      </c>
      <c r="I254" s="35">
        <v>5.0378089197462952</v>
      </c>
      <c r="J254" s="35">
        <v>5.1370166817223728</v>
      </c>
      <c r="K254" s="104">
        <f t="shared" si="9"/>
        <v>2035</v>
      </c>
      <c r="L254" s="3"/>
      <c r="M254" s="3"/>
    </row>
    <row r="255" spans="7:13">
      <c r="G255" s="31">
        <v>49614</v>
      </c>
      <c r="H255" s="35">
        <v>5.3945205424313087</v>
      </c>
      <c r="I255" s="35">
        <v>5.3557453193783724</v>
      </c>
      <c r="J255" s="35">
        <v>5.255454903141624</v>
      </c>
      <c r="K255" s="104">
        <f t="shared" si="9"/>
        <v>2035</v>
      </c>
      <c r="L255" s="3"/>
      <c r="M255" s="3"/>
    </row>
    <row r="256" spans="7:13">
      <c r="G256" s="31">
        <v>49644</v>
      </c>
      <c r="H256" s="35">
        <v>5.6237611385988036</v>
      </c>
      <c r="I256" s="35">
        <v>5.815872818911048</v>
      </c>
      <c r="J256" s="35">
        <v>5.4949410017063132</v>
      </c>
      <c r="K256" s="104">
        <f t="shared" si="9"/>
        <v>2035</v>
      </c>
      <c r="L256" s="3"/>
      <c r="M256" s="3"/>
    </row>
    <row r="257" spans="7:13">
      <c r="G257" s="31">
        <v>49675</v>
      </c>
      <c r="H257" s="35">
        <v>5.6975723522254889</v>
      </c>
      <c r="I257" s="35">
        <v>5.8153032260126851</v>
      </c>
      <c r="J257" s="35">
        <v>5.5203349593495936</v>
      </c>
      <c r="K257" s="104">
        <f t="shared" si="9"/>
        <v>2036</v>
      </c>
      <c r="L257" s="3"/>
      <c r="M257" s="3"/>
    </row>
    <row r="258" spans="7:13">
      <c r="G258" s="31">
        <v>49706</v>
      </c>
      <c r="H258" s="35">
        <v>5.6472833934908246</v>
      </c>
      <c r="I258" s="35">
        <v>5.6443217941584312</v>
      </c>
      <c r="J258" s="35">
        <v>5.5106993074375188</v>
      </c>
      <c r="K258" s="104">
        <f t="shared" si="9"/>
        <v>2036</v>
      </c>
      <c r="L258" s="3"/>
      <c r="M258" s="3"/>
    </row>
    <row r="259" spans="7:13">
      <c r="G259" s="31">
        <v>49735</v>
      </c>
      <c r="H259" s="35">
        <v>5.3795149660346748</v>
      </c>
      <c r="I259" s="35">
        <v>5.2766754688509812</v>
      </c>
      <c r="J259" s="35">
        <v>5.2656927832982028</v>
      </c>
      <c r="K259" s="104">
        <f t="shared" si="9"/>
        <v>2036</v>
      </c>
      <c r="L259" s="3"/>
      <c r="M259" s="3"/>
    </row>
    <row r="260" spans="7:13">
      <c r="G260" s="31">
        <v>49766</v>
      </c>
      <c r="H260" s="35">
        <v>5.1116451495488189</v>
      </c>
      <c r="I260" s="35">
        <v>4.951800392093384</v>
      </c>
      <c r="J260" s="35">
        <v>5.0205858877848035</v>
      </c>
      <c r="K260" s="104">
        <f t="shared" si="9"/>
        <v>2036</v>
      </c>
      <c r="L260" s="3"/>
      <c r="M260" s="3"/>
    </row>
    <row r="261" spans="7:13">
      <c r="G261" s="31">
        <v>49796</v>
      </c>
      <c r="H261" s="35">
        <v>5.1451035293521246</v>
      </c>
      <c r="I261" s="35">
        <v>4.9603442855688389</v>
      </c>
      <c r="J261" s="35">
        <v>4.9934856167820936</v>
      </c>
      <c r="K261" s="104">
        <f t="shared" si="9"/>
        <v>2036</v>
      </c>
      <c r="L261" s="3"/>
      <c r="M261" s="3"/>
    </row>
    <row r="262" spans="7:13">
      <c r="G262" s="31">
        <v>49827</v>
      </c>
      <c r="H262" s="35">
        <v>5.1952910990570818</v>
      </c>
      <c r="I262" s="35">
        <v>5.0201515398970216</v>
      </c>
      <c r="J262" s="35">
        <v>5.0607344374184473</v>
      </c>
      <c r="K262" s="104">
        <f t="shared" si="9"/>
        <v>2036</v>
      </c>
      <c r="L262" s="3"/>
      <c r="M262" s="3"/>
    </row>
    <row r="263" spans="7:13">
      <c r="G263" s="31">
        <v>49857</v>
      </c>
      <c r="H263" s="35">
        <v>5.3962441559363272</v>
      </c>
      <c r="I263" s="35">
        <v>5.1911847529238546</v>
      </c>
      <c r="J263" s="35">
        <v>5.1969383920505878</v>
      </c>
      <c r="K263" s="104">
        <f t="shared" si="9"/>
        <v>2036</v>
      </c>
      <c r="L263" s="3"/>
      <c r="M263" s="3"/>
    </row>
    <row r="264" spans="7:13">
      <c r="G264" s="31">
        <v>49888</v>
      </c>
      <c r="H264" s="35">
        <v>5.479890105444591</v>
      </c>
      <c r="I264" s="35">
        <v>5.268079794202948</v>
      </c>
      <c r="J264" s="35">
        <v>5.2772354913178754</v>
      </c>
      <c r="K264" s="104">
        <f t="shared" si="9"/>
        <v>2036</v>
      </c>
      <c r="L264" s="3"/>
      <c r="M264" s="3"/>
    </row>
    <row r="265" spans="7:13">
      <c r="G265" s="31">
        <v>49919</v>
      </c>
      <c r="H265" s="35">
        <v>5.4631609155429386</v>
      </c>
      <c r="I265" s="35">
        <v>5.1740451848003657</v>
      </c>
      <c r="J265" s="35">
        <v>5.2907856268192308</v>
      </c>
      <c r="K265" s="104">
        <f t="shared" si="9"/>
        <v>2036</v>
      </c>
      <c r="L265" s="3"/>
      <c r="M265" s="3"/>
    </row>
    <row r="266" spans="7:13">
      <c r="G266" s="31">
        <v>49949</v>
      </c>
      <c r="H266" s="35">
        <v>5.4966192953462434</v>
      </c>
      <c r="I266" s="35">
        <v>5.2424481137765833</v>
      </c>
      <c r="J266" s="35">
        <v>5.3841310047174549</v>
      </c>
      <c r="K266" s="104">
        <f t="shared" si="9"/>
        <v>2036</v>
      </c>
      <c r="L266" s="3"/>
      <c r="M266" s="3"/>
    </row>
    <row r="267" spans="7:13">
      <c r="G267" s="31">
        <v>49980</v>
      </c>
      <c r="H267" s="35">
        <v>5.6641139724221841</v>
      </c>
      <c r="I267" s="35">
        <v>5.5759188651822136</v>
      </c>
      <c r="J267" s="35">
        <v>5.5223423868312755</v>
      </c>
      <c r="K267" s="104">
        <f t="shared" si="9"/>
        <v>2036</v>
      </c>
      <c r="L267" s="3"/>
      <c r="M267" s="3"/>
    </row>
    <row r="268" spans="7:13">
      <c r="G268" s="31">
        <v>50010</v>
      </c>
      <c r="H268" s="35">
        <v>5.9821713586129981</v>
      </c>
      <c r="I268" s="35">
        <v>6.0803710484420979</v>
      </c>
      <c r="J268" s="35">
        <v>5.8497538090936461</v>
      </c>
      <c r="K268" s="104">
        <f t="shared" si="9"/>
        <v>2036</v>
      </c>
      <c r="L268" s="3"/>
      <c r="M268" s="3"/>
    </row>
    <row r="269" spans="7:13">
      <c r="G269" s="31">
        <v>50041</v>
      </c>
      <c r="H269" s="35">
        <v>6.0285061451890911</v>
      </c>
      <c r="I269" s="35">
        <v>6.1702631640383983</v>
      </c>
      <c r="J269" s="35">
        <v>5.8479471243601315</v>
      </c>
      <c r="K269" s="104">
        <f t="shared" si="9"/>
        <v>2037</v>
      </c>
      <c r="L269" s="3"/>
      <c r="M269" s="3"/>
    </row>
    <row r="270" spans="7:13">
      <c r="G270" s="31">
        <v>50072</v>
      </c>
      <c r="H270" s="35">
        <v>6.0113713991686097</v>
      </c>
      <c r="I270" s="35">
        <v>5.9867506884201447</v>
      </c>
      <c r="J270" s="35">
        <v>5.8711329117735618</v>
      </c>
      <c r="K270" s="104">
        <f t="shared" si="9"/>
        <v>2037</v>
      </c>
      <c r="L270" s="3"/>
      <c r="M270" s="3"/>
    </row>
    <row r="271" spans="7:13">
      <c r="G271" s="31">
        <v>50100</v>
      </c>
      <c r="H271" s="35">
        <v>5.7889238679914836</v>
      </c>
      <c r="I271" s="35">
        <v>5.6634290468399024</v>
      </c>
      <c r="J271" s="35">
        <v>5.6709923918498442</v>
      </c>
      <c r="K271" s="104">
        <f t="shared" si="9"/>
        <v>2037</v>
      </c>
      <c r="L271" s="3"/>
      <c r="M271" s="3"/>
    </row>
    <row r="272" spans="7:13">
      <c r="G272" s="31">
        <v>50131</v>
      </c>
      <c r="H272" s="35">
        <v>5.5836110828348371</v>
      </c>
      <c r="I272" s="35">
        <v>5.418711225233845</v>
      </c>
      <c r="J272" s="35">
        <v>5.487814634146341</v>
      </c>
      <c r="K272" s="104">
        <f t="shared" si="9"/>
        <v>2037</v>
      </c>
      <c r="L272" s="3"/>
      <c r="M272" s="3"/>
    </row>
    <row r="273" spans="7:13">
      <c r="G273" s="31">
        <v>50161</v>
      </c>
      <c r="H273" s="35">
        <v>5.5836110828348371</v>
      </c>
      <c r="I273" s="35">
        <v>5.4274622433996136</v>
      </c>
      <c r="J273" s="35">
        <v>5.4275918096958753</v>
      </c>
      <c r="K273" s="104">
        <f t="shared" si="9"/>
        <v>2037</v>
      </c>
      <c r="L273" s="3"/>
      <c r="M273" s="3"/>
    </row>
    <row r="274" spans="7:13">
      <c r="G274" s="31">
        <v>50192</v>
      </c>
      <c r="H274" s="35">
        <v>5.6178805748757989</v>
      </c>
      <c r="I274" s="35">
        <v>5.4799165712216489</v>
      </c>
      <c r="J274" s="35">
        <v>5.4790823246010234</v>
      </c>
      <c r="K274" s="104">
        <f t="shared" si="9"/>
        <v>2037</v>
      </c>
      <c r="L274" s="3"/>
      <c r="M274" s="3"/>
    </row>
    <row r="275" spans="7:13">
      <c r="G275" s="31">
        <v>50222</v>
      </c>
      <c r="H275" s="35">
        <v>5.8231933600324446</v>
      </c>
      <c r="I275" s="35">
        <v>5.6284767553494071</v>
      </c>
      <c r="J275" s="35">
        <v>5.6196022483187793</v>
      </c>
      <c r="K275" s="104">
        <f t="shared" si="9"/>
        <v>2037</v>
      </c>
      <c r="L275" s="3"/>
      <c r="M275" s="3"/>
    </row>
    <row r="276" spans="7:13">
      <c r="G276" s="31">
        <v>50253</v>
      </c>
      <c r="H276" s="35">
        <v>5.874496209064179</v>
      </c>
      <c r="I276" s="35">
        <v>5.6808793019988615</v>
      </c>
      <c r="J276" s="35">
        <v>5.6678808792532367</v>
      </c>
      <c r="K276" s="104">
        <f t="shared" si="9"/>
        <v>2037</v>
      </c>
      <c r="L276" s="3"/>
      <c r="M276" s="3"/>
    </row>
    <row r="277" spans="7:13">
      <c r="G277" s="31">
        <v>50284</v>
      </c>
      <c r="H277" s="35">
        <v>5.874496209064179</v>
      </c>
      <c r="I277" s="35">
        <v>5.5585721723684118</v>
      </c>
      <c r="J277" s="35">
        <v>5.69799229147847</v>
      </c>
      <c r="K277" s="104">
        <f t="shared" si="9"/>
        <v>2037</v>
      </c>
      <c r="L277" s="3"/>
      <c r="M277" s="3"/>
    </row>
    <row r="278" spans="7:13">
      <c r="G278" s="31">
        <v>50314</v>
      </c>
      <c r="H278" s="35">
        <v>5.8573614630436994</v>
      </c>
      <c r="I278" s="35">
        <v>5.5760224275273709</v>
      </c>
      <c r="J278" s="35">
        <v>5.7412523537087221</v>
      </c>
      <c r="K278" s="104">
        <f t="shared" si="9"/>
        <v>2037</v>
      </c>
      <c r="L278" s="3"/>
      <c r="M278" s="3"/>
    </row>
    <row r="279" spans="7:13">
      <c r="G279" s="31">
        <v>50345</v>
      </c>
      <c r="H279" s="35">
        <v>6.0455395021798646</v>
      </c>
      <c r="I279" s="35">
        <v>5.9954499254133351</v>
      </c>
      <c r="J279" s="35">
        <v>5.8999394961357012</v>
      </c>
      <c r="K279" s="104">
        <f t="shared" si="9"/>
        <v>2037</v>
      </c>
      <c r="L279" s="3"/>
      <c r="M279" s="3"/>
    </row>
    <row r="280" spans="7:13">
      <c r="G280" s="31">
        <v>50375</v>
      </c>
      <c r="H280" s="35">
        <v>6.4048622234614223</v>
      </c>
      <c r="I280" s="35">
        <v>6.5546865892612871</v>
      </c>
      <c r="J280" s="35">
        <v>6.2682020676503054</v>
      </c>
      <c r="K280" s="104">
        <f t="shared" si="9"/>
        <v>2037</v>
      </c>
      <c r="L280" s="3"/>
      <c r="M280" s="3"/>
    </row>
    <row r="281" spans="7:13">
      <c r="G281" s="31">
        <v>50406</v>
      </c>
      <c r="H281" s="35">
        <v>6.4474456159383555</v>
      </c>
      <c r="I281" s="35">
        <v>6.5175594885224921</v>
      </c>
      <c r="J281" s="35">
        <v>6.2626816420756803</v>
      </c>
      <c r="K281" s="104">
        <f t="shared" ref="K281:K304" si="10">YEAR(G281)</f>
        <v>2038</v>
      </c>
      <c r="L281" s="3"/>
      <c r="M281" s="3"/>
    </row>
    <row r="282" spans="7:13">
      <c r="G282" s="31">
        <v>50437</v>
      </c>
      <c r="H282" s="35">
        <v>6.3949260985501368</v>
      </c>
      <c r="I282" s="35">
        <v>6.3119364522132138</v>
      </c>
      <c r="J282" s="35">
        <v>6.2508378199337553</v>
      </c>
      <c r="K282" s="104">
        <f t="shared" si="10"/>
        <v>2038</v>
      </c>
      <c r="L282" s="3"/>
      <c r="M282" s="3"/>
    </row>
    <row r="283" spans="7:13">
      <c r="G283" s="31">
        <v>50465</v>
      </c>
      <c r="H283" s="35">
        <v>6.1148895984994427</v>
      </c>
      <c r="I283" s="35">
        <v>5.9186066653068208</v>
      </c>
      <c r="J283" s="35">
        <v>5.993686359530261</v>
      </c>
      <c r="K283" s="104">
        <f t="shared" si="10"/>
        <v>2038</v>
      </c>
      <c r="L283" s="3"/>
      <c r="M283" s="3"/>
    </row>
    <row r="284" spans="7:13">
      <c r="G284" s="31">
        <v>50496</v>
      </c>
      <c r="H284" s="35">
        <v>5.8348530984487486</v>
      </c>
      <c r="I284" s="35">
        <v>5.6593383342062005</v>
      </c>
      <c r="J284" s="35">
        <v>5.7365348991267684</v>
      </c>
      <c r="K284" s="104">
        <f t="shared" si="10"/>
        <v>2038</v>
      </c>
      <c r="L284" s="3"/>
      <c r="M284" s="3"/>
    </row>
    <row r="285" spans="7:13">
      <c r="G285" s="31">
        <v>50526</v>
      </c>
      <c r="H285" s="35">
        <v>5.8348530984487486</v>
      </c>
      <c r="I285" s="35">
        <v>5.6772546199183651</v>
      </c>
      <c r="J285" s="35">
        <v>5.6763120746763027</v>
      </c>
      <c r="K285" s="104">
        <f t="shared" si="10"/>
        <v>2038</v>
      </c>
      <c r="L285" s="3"/>
      <c r="M285" s="3"/>
    </row>
    <row r="286" spans="7:13">
      <c r="G286" s="31">
        <v>50557</v>
      </c>
      <c r="H286" s="35">
        <v>5.8698323136976578</v>
      </c>
      <c r="I286" s="35">
        <v>5.7040772673140365</v>
      </c>
      <c r="J286" s="35">
        <v>5.7285051892000398</v>
      </c>
      <c r="K286" s="104">
        <f t="shared" si="10"/>
        <v>2038</v>
      </c>
      <c r="L286" s="3"/>
      <c r="M286" s="3"/>
    </row>
    <row r="287" spans="7:13">
      <c r="G287" s="31">
        <v>50587</v>
      </c>
      <c r="H287" s="35">
        <v>6.0799103832505326</v>
      </c>
      <c r="I287" s="35">
        <v>5.8739195133715629</v>
      </c>
      <c r="J287" s="35">
        <v>5.8737425674997494</v>
      </c>
      <c r="K287" s="104">
        <f t="shared" si="10"/>
        <v>2038</v>
      </c>
      <c r="L287" s="3"/>
      <c r="M287" s="3"/>
    </row>
    <row r="288" spans="7:13">
      <c r="G288" s="31">
        <v>50618</v>
      </c>
      <c r="H288" s="35">
        <v>6.1498688137483528</v>
      </c>
      <c r="I288" s="35">
        <v>5.9364711698464072</v>
      </c>
      <c r="J288" s="35">
        <v>5.9404895312656825</v>
      </c>
      <c r="K288" s="104">
        <f t="shared" si="10"/>
        <v>2038</v>
      </c>
      <c r="L288" s="3"/>
      <c r="M288" s="3"/>
    </row>
    <row r="289" spans="7:13">
      <c r="G289" s="31">
        <v>50649</v>
      </c>
      <c r="H289" s="35">
        <v>6.1148895984994427</v>
      </c>
      <c r="I289" s="35">
        <v>5.7934515711845513</v>
      </c>
      <c r="J289" s="35">
        <v>5.9359728194318979</v>
      </c>
      <c r="K289" s="104">
        <f t="shared" si="10"/>
        <v>2038</v>
      </c>
      <c r="L289" s="3"/>
      <c r="M289" s="3"/>
    </row>
    <row r="290" spans="7:13">
      <c r="G290" s="31">
        <v>50679</v>
      </c>
      <c r="H290" s="35">
        <v>6.062370081111224</v>
      </c>
      <c r="I290" s="35">
        <v>5.8202742185802219</v>
      </c>
      <c r="J290" s="35">
        <v>5.9442032721067948</v>
      </c>
      <c r="K290" s="104">
        <f t="shared" si="10"/>
        <v>2038</v>
      </c>
      <c r="L290" s="3"/>
      <c r="M290" s="3"/>
    </row>
    <row r="291" spans="7:13">
      <c r="G291" s="31">
        <v>50710</v>
      </c>
      <c r="H291" s="35">
        <v>6.2549078485247902</v>
      </c>
      <c r="I291" s="35">
        <v>6.1956877197744493</v>
      </c>
      <c r="J291" s="35">
        <v>6.1072063836193911</v>
      </c>
      <c r="K291" s="104">
        <f t="shared" si="10"/>
        <v>2038</v>
      </c>
      <c r="L291" s="3"/>
      <c r="M291" s="3"/>
    </row>
    <row r="292" spans="7:13">
      <c r="G292" s="31">
        <v>50740</v>
      </c>
      <c r="H292" s="35">
        <v>6.6399833833519217</v>
      </c>
      <c r="I292" s="35">
        <v>6.7409952481987814</v>
      </c>
      <c r="J292" s="35">
        <v>6.5009632841513598</v>
      </c>
      <c r="K292" s="104">
        <f t="shared" si="10"/>
        <v>2038</v>
      </c>
      <c r="L292" s="3"/>
      <c r="M292" s="3"/>
    </row>
    <row r="293" spans="7:13">
      <c r="G293" s="31">
        <v>50771</v>
      </c>
      <c r="H293" s="35">
        <v>6.6855070576903577</v>
      </c>
      <c r="I293" s="35">
        <v>6.7037645851148291</v>
      </c>
      <c r="J293" s="35">
        <v>6.4983536284251731</v>
      </c>
      <c r="K293" s="104">
        <f t="shared" si="10"/>
        <v>2039</v>
      </c>
      <c r="L293" s="3"/>
      <c r="M293" s="3"/>
    </row>
    <row r="294" spans="7:13">
      <c r="G294" s="31">
        <v>50802</v>
      </c>
      <c r="H294" s="35">
        <v>6.6317708719456556</v>
      </c>
      <c r="I294" s="35">
        <v>6.4934812432734823</v>
      </c>
      <c r="J294" s="35">
        <v>6.4853053497942383</v>
      </c>
      <c r="K294" s="104">
        <f t="shared" si="10"/>
        <v>2039</v>
      </c>
      <c r="L294" s="3"/>
      <c r="M294" s="3"/>
    </row>
    <row r="295" spans="7:13">
      <c r="G295" s="31">
        <v>50830</v>
      </c>
      <c r="H295" s="35">
        <v>6.3274010047652842</v>
      </c>
      <c r="I295" s="35">
        <v>6.1093685050860653</v>
      </c>
      <c r="J295" s="35">
        <v>6.2040647596105583</v>
      </c>
      <c r="K295" s="104">
        <f t="shared" si="10"/>
        <v>2039</v>
      </c>
      <c r="L295" s="3"/>
      <c r="M295" s="3"/>
    </row>
    <row r="296" spans="7:13">
      <c r="G296" s="31">
        <v>50861</v>
      </c>
      <c r="H296" s="35">
        <v>6.0588214650714791</v>
      </c>
      <c r="I296" s="35">
        <v>5.8716411417781078</v>
      </c>
      <c r="J296" s="35">
        <v>5.9582552644785709</v>
      </c>
      <c r="K296" s="104">
        <f t="shared" si="10"/>
        <v>2039</v>
      </c>
      <c r="L296" s="3"/>
      <c r="M296" s="3"/>
    </row>
    <row r="297" spans="7:13">
      <c r="G297" s="31">
        <v>50891</v>
      </c>
      <c r="H297" s="35">
        <v>6.0588214650714791</v>
      </c>
      <c r="I297" s="35">
        <v>5.8441453391389162</v>
      </c>
      <c r="J297" s="35">
        <v>5.8980324400281035</v>
      </c>
      <c r="K297" s="104">
        <f t="shared" si="10"/>
        <v>2039</v>
      </c>
      <c r="L297" s="3"/>
      <c r="M297" s="3"/>
    </row>
    <row r="298" spans="7:13">
      <c r="G298" s="31">
        <v>50922</v>
      </c>
      <c r="H298" s="35">
        <v>6.0766659342999088</v>
      </c>
      <c r="I298" s="35">
        <v>5.8899198956983243</v>
      </c>
      <c r="J298" s="35">
        <v>5.9332627923316261</v>
      </c>
      <c r="K298" s="104">
        <f t="shared" si="10"/>
        <v>2039</v>
      </c>
      <c r="L298" s="3"/>
      <c r="M298" s="3"/>
    </row>
    <row r="299" spans="7:13">
      <c r="G299" s="31">
        <v>50952</v>
      </c>
      <c r="H299" s="35">
        <v>6.3631913322518505</v>
      </c>
      <c r="I299" s="35">
        <v>6.1185337726324631</v>
      </c>
      <c r="J299" s="35">
        <v>6.1541801866907555</v>
      </c>
      <c r="K299" s="104">
        <f t="shared" si="10"/>
        <v>2039</v>
      </c>
      <c r="L299" s="3"/>
      <c r="M299" s="3"/>
    </row>
    <row r="300" spans="7:13">
      <c r="G300" s="31">
        <v>50983</v>
      </c>
      <c r="H300" s="35">
        <v>6.4348733762546901</v>
      </c>
      <c r="I300" s="35">
        <v>6.2099793234061194</v>
      </c>
      <c r="J300" s="35">
        <v>6.2226334638161198</v>
      </c>
      <c r="K300" s="104">
        <f t="shared" si="10"/>
        <v>2039</v>
      </c>
      <c r="L300" s="3"/>
      <c r="M300" s="3"/>
    </row>
    <row r="301" spans="7:13">
      <c r="G301" s="31">
        <v>51014</v>
      </c>
      <c r="H301" s="35">
        <v>6.3631913322518505</v>
      </c>
      <c r="I301" s="35">
        <v>6.118481991459884</v>
      </c>
      <c r="J301" s="35">
        <v>6.1817823145638862</v>
      </c>
      <c r="K301" s="104">
        <f t="shared" si="10"/>
        <v>2039</v>
      </c>
      <c r="L301" s="3"/>
      <c r="M301" s="3"/>
    </row>
    <row r="302" spans="7:13">
      <c r="G302" s="31">
        <v>51044</v>
      </c>
      <c r="H302" s="35">
        <v>6.3453468630234209</v>
      </c>
      <c r="I302" s="35">
        <v>6.1550912804728934</v>
      </c>
      <c r="J302" s="35">
        <v>6.2243397771755493</v>
      </c>
      <c r="K302" s="104">
        <f t="shared" si="10"/>
        <v>2039</v>
      </c>
      <c r="L302" s="3"/>
      <c r="M302" s="3"/>
    </row>
    <row r="303" spans="7:13">
      <c r="G303" s="31">
        <v>51075</v>
      </c>
      <c r="H303" s="35">
        <v>6.613926402717226</v>
      </c>
      <c r="I303" s="35">
        <v>6.5392040186603104</v>
      </c>
      <c r="J303" s="35">
        <v>6.4626214192512288</v>
      </c>
      <c r="K303" s="104">
        <f t="shared" si="10"/>
        <v>2039</v>
      </c>
      <c r="L303" s="3"/>
      <c r="M303" s="3"/>
    </row>
    <row r="304" spans="7:13">
      <c r="G304" s="31">
        <v>51105</v>
      </c>
      <c r="H304" s="35">
        <v>6.9003504116394607</v>
      </c>
      <c r="I304" s="35">
        <v>6.9872665049821929</v>
      </c>
      <c r="J304" s="35">
        <v>6.7587169727993572</v>
      </c>
      <c r="K304" s="104">
        <f t="shared" si="10"/>
        <v>2039</v>
      </c>
      <c r="L304" s="3"/>
      <c r="M304" s="3"/>
    </row>
    <row r="305" spans="7:13">
      <c r="G305" s="31">
        <v>51136</v>
      </c>
      <c r="H305" s="35">
        <v>6.9494227020176416</v>
      </c>
      <c r="I305" s="35">
        <v>6.9700233745135485</v>
      </c>
      <c r="J305" s="35">
        <v>6.7596203151661145</v>
      </c>
      <c r="K305" s="104">
        <f t="shared" si="9"/>
        <v>2040</v>
      </c>
      <c r="L305" s="3"/>
      <c r="M305" s="3"/>
    </row>
    <row r="306" spans="7:13">
      <c r="G306" s="31">
        <v>51167</v>
      </c>
      <c r="H306" s="35">
        <v>6.8395169938152698</v>
      </c>
      <c r="I306" s="35">
        <v>6.7080106412662666</v>
      </c>
      <c r="J306" s="35">
        <v>6.6909662952925819</v>
      </c>
      <c r="K306" s="104">
        <f t="shared" si="9"/>
        <v>2040</v>
      </c>
      <c r="L306" s="3"/>
      <c r="M306" s="3"/>
    </row>
    <row r="307" spans="7:13">
      <c r="G307" s="31">
        <v>51196</v>
      </c>
      <c r="H307" s="35">
        <v>6.5647527233093381</v>
      </c>
      <c r="I307" s="35">
        <v>6.3806500682249014</v>
      </c>
      <c r="J307" s="35">
        <v>6.4390341463414638</v>
      </c>
      <c r="K307" s="104">
        <f t="shared" si="9"/>
        <v>2040</v>
      </c>
      <c r="L307" s="3"/>
      <c r="M307" s="3"/>
    </row>
    <row r="308" spans="7:13">
      <c r="G308" s="31">
        <v>51227</v>
      </c>
      <c r="H308" s="35">
        <v>6.2533870130791849</v>
      </c>
      <c r="I308" s="35">
        <v>6.0999443316767774</v>
      </c>
      <c r="J308" s="35">
        <v>6.1508679313459798</v>
      </c>
      <c r="K308" s="104">
        <f t="shared" si="9"/>
        <v>2040</v>
      </c>
      <c r="L308" s="3"/>
      <c r="M308" s="3"/>
    </row>
    <row r="309" spans="7:13">
      <c r="G309" s="31">
        <v>51257</v>
      </c>
      <c r="H309" s="35">
        <v>6.2716370384264426</v>
      </c>
      <c r="I309" s="35">
        <v>6.1093167239134871</v>
      </c>
      <c r="J309" s="35">
        <v>6.1087119542306532</v>
      </c>
      <c r="K309" s="104">
        <f t="shared" si="9"/>
        <v>2040</v>
      </c>
      <c r="L309" s="3"/>
      <c r="M309" s="3"/>
    </row>
    <row r="310" spans="7:13">
      <c r="G310" s="31">
        <v>51288</v>
      </c>
      <c r="H310" s="35">
        <v>6.3083398671803712</v>
      </c>
      <c r="I310" s="35">
        <v>6.1467027305151749</v>
      </c>
      <c r="J310" s="35">
        <v>6.1626113821138206</v>
      </c>
      <c r="K310" s="104">
        <f t="shared" si="9"/>
        <v>2040</v>
      </c>
      <c r="L310" s="3"/>
      <c r="M310" s="3"/>
    </row>
    <row r="311" spans="7:13">
      <c r="G311" s="31">
        <v>51318</v>
      </c>
      <c r="H311" s="35">
        <v>6.5647527233093381</v>
      </c>
      <c r="I311" s="35">
        <v>6.3805982870523223</v>
      </c>
      <c r="J311" s="35">
        <v>6.3537184783699692</v>
      </c>
      <c r="K311" s="104">
        <f t="shared" si="9"/>
        <v>2040</v>
      </c>
      <c r="L311" s="3"/>
      <c r="M311" s="3"/>
    </row>
    <row r="312" spans="7:13">
      <c r="G312" s="31">
        <v>51349</v>
      </c>
      <c r="H312" s="35">
        <v>6.6930098458886755</v>
      </c>
      <c r="I312" s="35">
        <v>6.4928598692025412</v>
      </c>
      <c r="J312" s="35">
        <v>6.4781789822342661</v>
      </c>
      <c r="K312" s="104">
        <f t="shared" ref="K312:K328" si="11">YEAR(G312)</f>
        <v>2040</v>
      </c>
      <c r="L312" s="3"/>
      <c r="M312" s="3"/>
    </row>
    <row r="313" spans="7:13">
      <c r="G313" s="31">
        <v>51380</v>
      </c>
      <c r="H313" s="35">
        <v>6.6197055774105245</v>
      </c>
      <c r="I313" s="35">
        <v>6.333839888213924</v>
      </c>
      <c r="J313" s="35">
        <v>6.4357218909966871</v>
      </c>
      <c r="K313" s="104">
        <f t="shared" si="11"/>
        <v>2040</v>
      </c>
      <c r="L313" s="3"/>
      <c r="M313" s="3"/>
    </row>
    <row r="314" spans="7:13">
      <c r="G314" s="31">
        <v>51410</v>
      </c>
      <c r="H314" s="35">
        <v>6.5647527233093381</v>
      </c>
      <c r="I314" s="35">
        <v>6.3245192771497916</v>
      </c>
      <c r="J314" s="35">
        <v>6.4415434306935655</v>
      </c>
      <c r="K314" s="104">
        <f t="shared" si="11"/>
        <v>2040</v>
      </c>
      <c r="L314" s="3"/>
      <c r="M314" s="3"/>
    </row>
    <row r="315" spans="7:13">
      <c r="G315" s="31">
        <v>51441</v>
      </c>
      <c r="H315" s="35">
        <v>6.7479626999898619</v>
      </c>
      <c r="I315" s="35">
        <v>6.698690030202135</v>
      </c>
      <c r="J315" s="35">
        <v>6.5953123757904244</v>
      </c>
      <c r="K315" s="104">
        <f t="shared" si="11"/>
        <v>2040</v>
      </c>
      <c r="L315" s="3"/>
      <c r="M315" s="3"/>
    </row>
    <row r="316" spans="7:13">
      <c r="G316" s="31">
        <v>51471</v>
      </c>
      <c r="H316" s="35">
        <v>7.150882704045423</v>
      </c>
      <c r="I316" s="35">
        <v>7.2693703331899382</v>
      </c>
      <c r="J316" s="35">
        <v>7.0067346381611966</v>
      </c>
      <c r="K316" s="104">
        <f t="shared" si="11"/>
        <v>2040</v>
      </c>
      <c r="L316" s="3"/>
      <c r="M316" s="3"/>
    </row>
    <row r="317" spans="7:13">
      <c r="G317" s="31">
        <v>51502</v>
      </c>
      <c r="H317" s="35">
        <v>7.2407133843658116</v>
      </c>
      <c r="I317" s="35">
        <v>7.2640886535869296</v>
      </c>
      <c r="J317" s="35">
        <v>7.0479872729097659</v>
      </c>
      <c r="K317" s="104">
        <f t="shared" si="11"/>
        <v>2041</v>
      </c>
      <c r="L317" s="3"/>
      <c r="M317" s="3"/>
    </row>
    <row r="318" spans="7:13">
      <c r="G318" s="31">
        <v>51533</v>
      </c>
      <c r="H318" s="35">
        <v>7.1470299209165571</v>
      </c>
      <c r="I318" s="35">
        <v>7.1109199450996847</v>
      </c>
      <c r="J318" s="35">
        <v>6.9953926728896914</v>
      </c>
      <c r="K318" s="104">
        <f t="shared" si="11"/>
        <v>2041</v>
      </c>
      <c r="L318" s="3"/>
      <c r="M318" s="3"/>
    </row>
    <row r="319" spans="7:13">
      <c r="G319" s="31">
        <v>51561</v>
      </c>
      <c r="H319" s="35">
        <v>6.809708619081416</v>
      </c>
      <c r="I319" s="35">
        <v>6.6228306123746119</v>
      </c>
      <c r="J319" s="35">
        <v>6.6815313861286763</v>
      </c>
      <c r="K319" s="104">
        <f t="shared" si="11"/>
        <v>2041</v>
      </c>
      <c r="L319" s="3"/>
      <c r="M319" s="3"/>
    </row>
    <row r="320" spans="7:13">
      <c r="G320" s="31">
        <v>51592</v>
      </c>
      <c r="H320" s="35">
        <v>6.5099012582378588</v>
      </c>
      <c r="I320" s="35">
        <v>6.3644425612078255</v>
      </c>
      <c r="J320" s="35">
        <v>6.4048075077787807</v>
      </c>
      <c r="K320" s="104">
        <f t="shared" si="11"/>
        <v>2041</v>
      </c>
      <c r="L320" s="3"/>
      <c r="M320" s="3"/>
    </row>
    <row r="321" spans="7:13">
      <c r="G321" s="31">
        <v>51622</v>
      </c>
      <c r="H321" s="35">
        <v>6.5286582287336508</v>
      </c>
      <c r="I321" s="35">
        <v>6.3740220781348507</v>
      </c>
      <c r="J321" s="35">
        <v>6.3631533875338748</v>
      </c>
      <c r="K321" s="104">
        <f t="shared" si="11"/>
        <v>2041</v>
      </c>
      <c r="L321" s="3"/>
      <c r="M321" s="3"/>
    </row>
    <row r="322" spans="7:13">
      <c r="G322" s="31">
        <v>51653</v>
      </c>
      <c r="H322" s="35">
        <v>6.5660707806955294</v>
      </c>
      <c r="I322" s="35">
        <v>6.3836015950618767</v>
      </c>
      <c r="J322" s="35">
        <v>6.4177554150356313</v>
      </c>
      <c r="K322" s="104">
        <f t="shared" si="11"/>
        <v>2041</v>
      </c>
      <c r="L322" s="3"/>
      <c r="M322" s="3"/>
    </row>
    <row r="323" spans="7:13">
      <c r="G323" s="31">
        <v>51683</v>
      </c>
      <c r="H323" s="35">
        <v>6.7535390966237454</v>
      </c>
      <c r="I323" s="35">
        <v>6.5749848089120642</v>
      </c>
      <c r="J323" s="35">
        <v>6.5406099769145838</v>
      </c>
      <c r="K323" s="104">
        <f t="shared" si="11"/>
        <v>2041</v>
      </c>
      <c r="L323" s="3"/>
      <c r="M323" s="3"/>
    </row>
    <row r="324" spans="7:13">
      <c r="G324" s="31">
        <v>51714</v>
      </c>
      <c r="H324" s="35">
        <v>6.8472225600730008</v>
      </c>
      <c r="I324" s="35">
        <v>6.6611486800827127</v>
      </c>
      <c r="J324" s="35">
        <v>6.6308438422161995</v>
      </c>
      <c r="K324" s="104">
        <f t="shared" si="11"/>
        <v>2041</v>
      </c>
      <c r="L324" s="3"/>
      <c r="M324" s="3"/>
    </row>
    <row r="325" spans="7:13">
      <c r="G325" s="31">
        <v>51745</v>
      </c>
      <c r="H325" s="35">
        <v>6.809708619081416</v>
      </c>
      <c r="I325" s="35">
        <v>6.5558257750580147</v>
      </c>
      <c r="J325" s="35">
        <v>6.6238178460303123</v>
      </c>
      <c r="K325" s="104">
        <f t="shared" si="11"/>
        <v>2041</v>
      </c>
      <c r="L325" s="3"/>
      <c r="M325" s="3"/>
    </row>
    <row r="326" spans="7:13">
      <c r="G326" s="31">
        <v>51775</v>
      </c>
      <c r="H326" s="35">
        <v>6.7909516485856232</v>
      </c>
      <c r="I326" s="35">
        <v>6.5558775562305929</v>
      </c>
      <c r="J326" s="35">
        <v>6.6654719662752182</v>
      </c>
      <c r="K326" s="104">
        <f t="shared" si="11"/>
        <v>2041</v>
      </c>
      <c r="L326" s="3"/>
      <c r="M326" s="3"/>
    </row>
    <row r="327" spans="7:13">
      <c r="G327" s="31">
        <v>51806</v>
      </c>
      <c r="H327" s="35">
        <v>6.978318575484133</v>
      </c>
      <c r="I327" s="35">
        <v>6.9674343158846233</v>
      </c>
      <c r="J327" s="35">
        <v>6.8233561377095242</v>
      </c>
      <c r="K327" s="104">
        <f t="shared" si="11"/>
        <v>2041</v>
      </c>
      <c r="L327" s="3"/>
      <c r="M327" s="3"/>
    </row>
    <row r="328" spans="7:13">
      <c r="G328" s="31">
        <v>51836</v>
      </c>
      <c r="H328" s="35">
        <v>7.3719107888066517</v>
      </c>
      <c r="I328" s="35">
        <v>7.522424923581136</v>
      </c>
      <c r="J328" s="35">
        <v>7.225544233664559</v>
      </c>
      <c r="K328" s="104">
        <f t="shared" si="11"/>
        <v>2041</v>
      </c>
      <c r="L328" s="3"/>
      <c r="M328" s="3"/>
    </row>
    <row r="329" spans="7:13">
      <c r="G329" s="31">
        <v>51867</v>
      </c>
      <c r="H329" s="35">
        <v>7.4266608648484231</v>
      </c>
      <c r="I329" s="35">
        <v>7.4700741581042589</v>
      </c>
      <c r="J329" s="35">
        <v>7.2320683729800264</v>
      </c>
      <c r="K329" s="104">
        <f t="shared" ref="K329:K340" si="12">YEAR(G329)</f>
        <v>2042</v>
      </c>
    </row>
    <row r="330" spans="7:13">
      <c r="G330" s="31">
        <v>51898</v>
      </c>
      <c r="H330" s="35">
        <v>7.2925231785460811</v>
      </c>
      <c r="I330" s="35">
        <v>7.2057312720909446</v>
      </c>
      <c r="J330" s="35">
        <v>7.1394255947003913</v>
      </c>
      <c r="K330" s="104">
        <f t="shared" si="12"/>
        <v>2042</v>
      </c>
    </row>
    <row r="331" spans="7:13">
      <c r="G331" s="31">
        <v>51926</v>
      </c>
      <c r="H331" s="35">
        <v>7.004882501267363</v>
      </c>
      <c r="I331" s="35">
        <v>6.8238969054969818</v>
      </c>
      <c r="J331" s="35">
        <v>6.87474628124059</v>
      </c>
      <c r="K331" s="104">
        <f t="shared" si="12"/>
        <v>2042</v>
      </c>
    </row>
    <row r="332" spans="7:13">
      <c r="G332" s="31">
        <v>51957</v>
      </c>
      <c r="H332" s="35">
        <v>7.2732592629017541</v>
      </c>
      <c r="I332" s="35">
        <v>7.0980264331276341</v>
      </c>
      <c r="J332" s="35">
        <v>7.1605035832580546</v>
      </c>
      <c r="K332" s="104">
        <f t="shared" si="12"/>
        <v>2042</v>
      </c>
    </row>
    <row r="333" spans="7:13">
      <c r="G333" s="31">
        <v>51987</v>
      </c>
      <c r="H333" s="35">
        <v>7.2732592629017541</v>
      </c>
      <c r="I333" s="35">
        <v>7.0980264331276341</v>
      </c>
      <c r="J333" s="35">
        <v>7.1002807588075871</v>
      </c>
      <c r="K333" s="104">
        <f t="shared" si="12"/>
        <v>2042</v>
      </c>
    </row>
    <row r="334" spans="7:13">
      <c r="G334" s="31">
        <v>52018</v>
      </c>
      <c r="H334" s="35">
        <v>7.3308482317753221</v>
      </c>
      <c r="I334" s="35">
        <v>7.1372247807695697</v>
      </c>
      <c r="J334" s="35">
        <v>7.1748566897520822</v>
      </c>
      <c r="K334" s="104">
        <f t="shared" si="12"/>
        <v>2042</v>
      </c>
    </row>
    <row r="335" spans="7:13">
      <c r="G335" s="31">
        <v>52048</v>
      </c>
      <c r="H335" s="35">
        <v>7.5224734979215251</v>
      </c>
      <c r="I335" s="35">
        <v>7.3232227526715929</v>
      </c>
      <c r="J335" s="35">
        <v>7.3018264779684827</v>
      </c>
      <c r="K335" s="104">
        <f t="shared" si="12"/>
        <v>2042</v>
      </c>
    </row>
    <row r="336" spans="7:13">
      <c r="G336" s="31">
        <v>52079</v>
      </c>
      <c r="H336" s="35">
        <v>7.5992249934097131</v>
      </c>
      <c r="I336" s="35">
        <v>7.4113543084002229</v>
      </c>
      <c r="J336" s="35">
        <v>7.3752983237980523</v>
      </c>
      <c r="K336" s="104">
        <f t="shared" si="12"/>
        <v>2042</v>
      </c>
    </row>
    <row r="337" spans="7:11">
      <c r="G337" s="31">
        <v>52110</v>
      </c>
      <c r="H337" s="35">
        <v>0</v>
      </c>
      <c r="I337" s="35">
        <v>0</v>
      </c>
      <c r="J337" s="35">
        <v>0</v>
      </c>
      <c r="K337" s="104">
        <f t="shared" si="12"/>
        <v>2042</v>
      </c>
    </row>
    <row r="338" spans="7:11">
      <c r="G338" s="31">
        <v>52140</v>
      </c>
      <c r="H338" s="35">
        <v>0</v>
      </c>
      <c r="I338" s="35">
        <v>0</v>
      </c>
      <c r="J338" s="35">
        <v>0</v>
      </c>
      <c r="K338" s="104">
        <f t="shared" si="12"/>
        <v>2042</v>
      </c>
    </row>
    <row r="339" spans="7:11">
      <c r="G339" s="31">
        <v>52171</v>
      </c>
      <c r="H339" s="35">
        <v>0</v>
      </c>
      <c r="I339" s="35">
        <v>0</v>
      </c>
      <c r="J339" s="35">
        <v>0</v>
      </c>
      <c r="K339" s="104">
        <f t="shared" si="12"/>
        <v>2042</v>
      </c>
    </row>
    <row r="340" spans="7:11">
      <c r="G340" s="31">
        <v>52201</v>
      </c>
      <c r="H340" s="35">
        <v>0</v>
      </c>
      <c r="I340" s="35">
        <v>0</v>
      </c>
      <c r="J340" s="35">
        <v>0</v>
      </c>
      <c r="K340" s="104">
        <f t="shared" si="12"/>
        <v>2042</v>
      </c>
    </row>
    <row r="341" spans="7:11">
      <c r="G341" s="31">
        <v>0</v>
      </c>
      <c r="H341" s="35" t="e">
        <v>#N/A</v>
      </c>
      <c r="I341" s="35" t="e">
        <v>#N/A</v>
      </c>
      <c r="J341" s="35" t="e">
        <v>#N/A</v>
      </c>
      <c r="K341" s="104">
        <f t="shared" ref="K341:K343" si="13">YEAR(G341)</f>
        <v>1900</v>
      </c>
    </row>
    <row r="342" spans="7:11">
      <c r="G342" s="31">
        <v>0</v>
      </c>
      <c r="H342" s="35" t="e">
        <v>#N/A</v>
      </c>
      <c r="I342" s="35" t="e">
        <v>#N/A</v>
      </c>
      <c r="J342" s="35" t="e">
        <v>#N/A</v>
      </c>
      <c r="K342" s="104">
        <f t="shared" si="13"/>
        <v>1900</v>
      </c>
    </row>
    <row r="343" spans="7:11">
      <c r="G343" s="31">
        <v>0</v>
      </c>
      <c r="H343" s="35" t="e">
        <v>#N/A</v>
      </c>
      <c r="I343" s="35" t="e">
        <v>#N/A</v>
      </c>
      <c r="J343" s="35" t="e">
        <v>#N/A</v>
      </c>
      <c r="K343" s="104">
        <f t="shared" si="13"/>
        <v>1900</v>
      </c>
    </row>
    <row r="344" spans="7:11">
      <c r="G344" s="31"/>
      <c r="H344" s="35"/>
      <c r="K344" s="104"/>
    </row>
    <row r="345" spans="7:11">
      <c r="G345" s="31"/>
      <c r="H345" s="35"/>
      <c r="K345" s="104"/>
    </row>
  </sheetData>
  <phoneticPr fontId="8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277"/>
  <sheetViews>
    <sheetView topLeftCell="A2" zoomScale="80" zoomScaleNormal="80" zoomScaleSheetLayoutView="80" workbookViewId="0">
      <selection activeCell="B24" sqref="B24"/>
    </sheetView>
  </sheetViews>
  <sheetFormatPr defaultColWidth="9.33203125" defaultRowHeight="12.75" outlineLevelRow="1"/>
  <cols>
    <col min="1" max="1" width="18.5" style="56" customWidth="1"/>
    <col min="2" max="2" width="22.83203125" style="56" customWidth="1"/>
    <col min="3" max="3" width="18.1640625" style="56" customWidth="1"/>
    <col min="4" max="4" width="16.1640625" style="56" customWidth="1"/>
    <col min="5" max="5" width="18.5" style="56" customWidth="1"/>
    <col min="6" max="7" width="16.1640625" style="56" customWidth="1"/>
    <col min="8" max="8" width="3.83203125" style="56" customWidth="1"/>
    <col min="9" max="9" width="9.5" style="56" customWidth="1"/>
    <col min="10" max="11" width="10" style="56" customWidth="1"/>
    <col min="12" max="12" width="9.33203125" style="56" customWidth="1"/>
    <col min="13" max="13" width="21.1640625" style="56" customWidth="1"/>
    <col min="14" max="14" width="13.6640625" style="56" customWidth="1"/>
    <col min="15" max="15" width="14.6640625" style="56" customWidth="1"/>
    <col min="16" max="16" width="14.33203125" style="56" customWidth="1"/>
    <col min="17" max="17" width="14.6640625" style="56" customWidth="1"/>
    <col min="18" max="18" width="13.6640625" style="56" customWidth="1"/>
    <col min="19" max="19" width="16" style="56" customWidth="1"/>
    <col min="20" max="20" width="15.1640625" style="56" bestFit="1" customWidth="1"/>
    <col min="21" max="16384" width="9.33203125" style="56"/>
  </cols>
  <sheetData>
    <row r="1" spans="1:18" s="3" customFormat="1" ht="15.75" hidden="1">
      <c r="B1" s="1" t="s">
        <v>37</v>
      </c>
      <c r="C1" s="1"/>
      <c r="D1" s="11"/>
      <c r="E1" s="11"/>
      <c r="F1" s="11"/>
      <c r="G1" s="11"/>
      <c r="H1" s="32"/>
      <c r="I1" s="94"/>
      <c r="J1" s="94"/>
      <c r="K1" s="94"/>
    </row>
    <row r="2" spans="1:18" ht="5.25" customHeight="1"/>
    <row r="3" spans="1:18" ht="15.75">
      <c r="B3" s="1" t="str">
        <f>"Table "&amp;RIGHT('Table 4'!B3,1)+1</f>
        <v>Table 5</v>
      </c>
      <c r="C3" s="83"/>
      <c r="D3" s="83"/>
      <c r="E3" s="83"/>
      <c r="F3" s="83"/>
      <c r="G3" s="83"/>
      <c r="M3" s="56" t="s">
        <v>57</v>
      </c>
      <c r="O3" s="118"/>
    </row>
    <row r="4" spans="1:18" ht="38.25">
      <c r="B4" s="83" t="str">
        <f ca="1">'Table 1'!B5</f>
        <v>QF - Sch37 - UT - Wind - 10.0 MW and 31.0% CF</v>
      </c>
      <c r="C4" s="83"/>
      <c r="D4" s="83"/>
      <c r="E4" s="83"/>
      <c r="F4" s="83"/>
      <c r="G4" s="83"/>
      <c r="K4" s="56">
        <f>MIN(K13:K24)</f>
        <v>43466</v>
      </c>
      <c r="M4" s="57" t="s">
        <v>178</v>
      </c>
      <c r="P4" s="251" t="s">
        <v>165</v>
      </c>
      <c r="Q4" s="251" t="s">
        <v>177</v>
      </c>
      <c r="R4" s="251" t="s">
        <v>166</v>
      </c>
    </row>
    <row r="5" spans="1:18">
      <c r="B5" s="83" t="str">
        <f>TEXT($K$5,"MMMM YYYY")&amp;"  through  "&amp;TEXT($K$6,"MMMM YYYY")</f>
        <v>January 2019  through  December 2038</v>
      </c>
      <c r="C5" s="83"/>
      <c r="D5" s="83"/>
      <c r="E5" s="83"/>
      <c r="F5" s="83"/>
      <c r="G5" s="83"/>
      <c r="J5" s="56" t="s">
        <v>40</v>
      </c>
      <c r="K5" s="210">
        <f>MIN(K13:K24)</f>
        <v>43466</v>
      </c>
      <c r="M5" s="56" t="s">
        <v>41</v>
      </c>
      <c r="O5" s="3" t="s">
        <v>100</v>
      </c>
      <c r="P5" s="5">
        <f>MATCH('Table 5'!K5,'Table 5'!$B$12:$B$264,FALSE)+ROW('Table 5'!$B$11)</f>
        <v>13</v>
      </c>
      <c r="Q5" s="5">
        <v>13</v>
      </c>
      <c r="R5" s="5">
        <v>25</v>
      </c>
    </row>
    <row r="6" spans="1:18">
      <c r="B6" s="83" t="s">
        <v>42</v>
      </c>
      <c r="C6" s="83"/>
      <c r="D6" s="83"/>
      <c r="E6" s="83"/>
      <c r="F6" s="83"/>
      <c r="G6" s="83"/>
      <c r="J6" s="56" t="s">
        <v>43</v>
      </c>
      <c r="K6" s="210">
        <f>EDATE(K5,20*12-1)</f>
        <v>50740</v>
      </c>
      <c r="M6" s="57">
        <v>10</v>
      </c>
      <c r="N6" s="56" t="s">
        <v>34</v>
      </c>
      <c r="O6" s="5" t="s">
        <v>101</v>
      </c>
      <c r="P6">
        <f>P5+179</f>
        <v>192</v>
      </c>
      <c r="Q6">
        <f>Q5+239</f>
        <v>252</v>
      </c>
      <c r="R6">
        <f>R5+179</f>
        <v>204</v>
      </c>
    </row>
    <row r="7" spans="1:18">
      <c r="A7" s="107"/>
      <c r="B7" s="190"/>
      <c r="C7" s="58"/>
      <c r="D7" s="58"/>
      <c r="E7" s="58"/>
      <c r="F7" s="58"/>
      <c r="G7" s="91"/>
      <c r="M7" s="111">
        <f ca="1">SUM(OFFSET(F12,MATCH(K5,B13:B24,0),0,12))/(EDATE(K5,12)-K5)/24/Study_MW</f>
        <v>0.31004977168949777</v>
      </c>
      <c r="N7" s="88" t="s">
        <v>36</v>
      </c>
    </row>
    <row r="8" spans="1:18">
      <c r="A8" s="107"/>
      <c r="B8" s="107"/>
      <c r="J8" s="56" t="str">
        <f>'Table 1'!I38</f>
        <v>Discount Rate - 2017 IRP Update</v>
      </c>
    </row>
    <row r="9" spans="1:18">
      <c r="A9" s="107"/>
      <c r="C9" s="58"/>
      <c r="D9" s="58"/>
      <c r="E9" s="58"/>
      <c r="F9" s="58"/>
      <c r="G9" s="91"/>
      <c r="J9" s="110">
        <f>'Table 1'!I39</f>
        <v>6.9099999999999995E-2</v>
      </c>
      <c r="K9" s="93">
        <f>((1+J9)^(1/12))-1</f>
        <v>5.5836284214501042E-3</v>
      </c>
    </row>
    <row r="10" spans="1:18">
      <c r="A10" s="107" t="str">
        <f>R4</f>
        <v>15 Year Starting 2020</v>
      </c>
      <c r="C10" s="58">
        <f ca="1">NPV($K$9,INDIRECT("C"&amp;$R$5&amp;":C"&amp;$R$6))</f>
        <v>4052782.7116620797</v>
      </c>
      <c r="D10" s="58">
        <f ca="1">NPV($K$9,INDIRECT("d"&amp;$R$5&amp;":d"&amp;$R$6))</f>
        <v>3421156.0754563948</v>
      </c>
      <c r="E10" s="58">
        <f ca="1">NPV($K$9,INDIRECT("e"&amp;$R$5&amp;":e"&amp;$R$6))</f>
        <v>7473938.787118475</v>
      </c>
      <c r="F10" s="58">
        <f ca="1">NPV($K$9,INDIRECT("f"&amp;$R$5&amp;":f"&amp;$R$6))</f>
        <v>256067.75498941689</v>
      </c>
      <c r="G10" s="91">
        <f ca="1">($C10+D10)/$F10</f>
        <v>29.187348432165411</v>
      </c>
      <c r="N10" s="59"/>
    </row>
    <row r="11" spans="1:18">
      <c r="B11" s="92"/>
      <c r="C11" s="61" t="s">
        <v>19</v>
      </c>
      <c r="D11" s="62" t="s">
        <v>44</v>
      </c>
      <c r="E11" s="62" t="s">
        <v>45</v>
      </c>
      <c r="F11" s="62" t="s">
        <v>45</v>
      </c>
      <c r="G11" s="63" t="s">
        <v>53</v>
      </c>
    </row>
    <row r="12" spans="1:18">
      <c r="B12" s="67" t="s">
        <v>46</v>
      </c>
      <c r="C12" s="61" t="s">
        <v>47</v>
      </c>
      <c r="D12" s="65" t="str">
        <f>TEXT((SUM(F25:F72)/(8760*3+8784))/Study_MW,"0.0%")&amp;" CF"</f>
        <v>31.0% CF</v>
      </c>
      <c r="E12" s="66" t="s">
        <v>52</v>
      </c>
      <c r="F12" s="67" t="s">
        <v>48</v>
      </c>
      <c r="G12" s="65" t="str">
        <f>D12</f>
        <v>31.0% CF</v>
      </c>
      <c r="I12" s="62" t="s">
        <v>49</v>
      </c>
      <c r="J12" s="68" t="s">
        <v>0</v>
      </c>
      <c r="K12" s="68" t="s">
        <v>50</v>
      </c>
      <c r="L12" s="68" t="s">
        <v>49</v>
      </c>
      <c r="M12" s="68"/>
      <c r="N12" s="63"/>
      <c r="P12" s="56" t="s">
        <v>45</v>
      </c>
      <c r="Q12" s="56" t="s">
        <v>85</v>
      </c>
      <c r="R12" s="56" t="s">
        <v>86</v>
      </c>
    </row>
    <row r="13" spans="1:18">
      <c r="B13" s="74">
        <f>[11]NPC!$F$3</f>
        <v>43466</v>
      </c>
      <c r="C13" s="69">
        <f>IF(F13="","",-INDEX([11]Delta!$F$1:$EE$997,$L$13,$I13))</f>
        <v>44405.972369536757</v>
      </c>
      <c r="D13" s="70">
        <f>IF(ISNUMBER($F13),VLOOKUP($J13,'Table 1'!$B$13:$C$33,2,FALSE)/12*1000*Study_MW,"")</f>
        <v>0</v>
      </c>
      <c r="E13" s="71">
        <f>IF(ISNUMBER(C13+D13),C13+D13,"")</f>
        <v>44405.972369536757</v>
      </c>
      <c r="F13" s="69">
        <f>IF(INDEX([11]Delta!$F$1:$EE$997,$L$14,$I13)=0,"",INDEX([11]Delta!$F$1:$EE$997,$L$14,$I13))</f>
        <v>2063.09</v>
      </c>
      <c r="G13" s="72">
        <f>IF(ISNUMBER($F13),E13/$F13,"")</f>
        <v>21.524011249890577</v>
      </c>
      <c r="I13" s="60">
        <v>1</v>
      </c>
      <c r="J13" s="73">
        <f>YEAR(B13)</f>
        <v>2019</v>
      </c>
      <c r="K13" s="74">
        <f t="shared" ref="K13:K24" si="0">IF(ISNUMBER(F13),B13,"")</f>
        <v>43466</v>
      </c>
      <c r="L13" s="56">
        <f>MATCH(M13,[11]Delta!$A$1:$A$997,FALSE)</f>
        <v>283</v>
      </c>
      <c r="M13" s="56" t="s">
        <v>51</v>
      </c>
    </row>
    <row r="14" spans="1:18">
      <c r="B14" s="78">
        <f t="shared" ref="B14:B77" si="1">EDATE(B13,1)</f>
        <v>43497</v>
      </c>
      <c r="C14" s="75">
        <f>IF(F14="","",-INDEX([11]Delta!$F$1:$EE$997,$L$13,$I14))</f>
        <v>71752.31986759603</v>
      </c>
      <c r="D14" s="71">
        <f>IF(ISNUMBER($F14),VLOOKUP($J14,'Table 1'!$B$13:$C$33,2,FALSE)/12*1000*Study_MW,"")</f>
        <v>0</v>
      </c>
      <c r="E14" s="71">
        <f t="shared" ref="E14:E22" si="2">IF(ISNUMBER(C14+D14),C14+D14,"")</f>
        <v>71752.31986759603</v>
      </c>
      <c r="F14" s="75">
        <f>IF(INDEX([11]Delta!$F$1:$EE$997,$L$14,$I14)=0,"",INDEX([11]Delta!$F$1:$EE$997,$L$14,$I14))</f>
        <v>1725.33</v>
      </c>
      <c r="G14" s="76">
        <f t="shared" ref="G14:G77" si="3">IF(ISNUMBER($F14),E14/$F14,"")</f>
        <v>41.587591862192177</v>
      </c>
      <c r="I14" s="77">
        <f>I13+1</f>
        <v>2</v>
      </c>
      <c r="J14" s="73">
        <f t="shared" ref="J14:J77" si="4">YEAR(B14)</f>
        <v>2019</v>
      </c>
      <c r="K14" s="78">
        <f t="shared" si="0"/>
        <v>43497</v>
      </c>
      <c r="L14" s="56">
        <f>MATCH(M14,[11]Delta!$C$304:$C$507,FALSE)+ROW([11]Delta!$C$303)+2</f>
        <v>379</v>
      </c>
      <c r="M14" s="90" t="str">
        <f>CHOOSE([11]NPC!$EQ$84,[11]NPC!$EI$84,[11]NPC!$EK$84,[11]NPC!$EM$84,[11]NPC!$EO$84)</f>
        <v>QF - Sch37 - UT - Wind</v>
      </c>
    </row>
    <row r="15" spans="1:18">
      <c r="B15" s="78">
        <f t="shared" si="1"/>
        <v>43525</v>
      </c>
      <c r="C15" s="75">
        <f>IF(F15="","",-INDEX([11]Delta!$F$1:$EE$997,$L$13,$I15))</f>
        <v>49020.60698454082</v>
      </c>
      <c r="D15" s="71">
        <f>IF(ISNUMBER($F15),VLOOKUP($J15,'Table 1'!$B$13:$C$33,2,FALSE)/12*1000*Study_MW,"")</f>
        <v>0</v>
      </c>
      <c r="E15" s="71">
        <f t="shared" si="2"/>
        <v>49020.60698454082</v>
      </c>
      <c r="F15" s="75">
        <f>IF(INDEX([11]Delta!$F$1:$EE$997,$L$14,$I15)=0,"",INDEX([11]Delta!$F$1:$EE$997,$L$14,$I15))</f>
        <v>2108.62</v>
      </c>
      <c r="G15" s="76">
        <f t="shared" si="3"/>
        <v>23.247719828390522</v>
      </c>
      <c r="I15" s="77">
        <f t="shared" ref="I15:I24" si="5">I14+1</f>
        <v>3</v>
      </c>
      <c r="J15" s="73">
        <f t="shared" si="4"/>
        <v>2019</v>
      </c>
      <c r="K15" s="78">
        <f t="shared" si="0"/>
        <v>43525</v>
      </c>
    </row>
    <row r="16" spans="1:18">
      <c r="B16" s="78">
        <f t="shared" si="1"/>
        <v>43556</v>
      </c>
      <c r="C16" s="75">
        <f>IF(F16="","",-INDEX([11]Delta!$F$1:$EE$997,$L$13,$I16))</f>
        <v>35084.383104741573</v>
      </c>
      <c r="D16" s="71">
        <f>IF(ISNUMBER($F16),VLOOKUP($J16,'Table 1'!$B$13:$C$33,2,FALSE)/12*1000*Study_MW,"")</f>
        <v>0</v>
      </c>
      <c r="E16" s="71">
        <f t="shared" si="2"/>
        <v>35084.383104741573</v>
      </c>
      <c r="F16" s="75">
        <f>IF(INDEX([11]Delta!$F$1:$EE$997,$L$14,$I16)=0,"",INDEX([11]Delta!$F$1:$EE$997,$L$14,$I16))</f>
        <v>1813.43</v>
      </c>
      <c r="G16" s="76">
        <f t="shared" si="3"/>
        <v>19.346974024220163</v>
      </c>
      <c r="I16" s="77">
        <f t="shared" si="5"/>
        <v>4</v>
      </c>
      <c r="J16" s="73">
        <f t="shared" si="4"/>
        <v>2019</v>
      </c>
      <c r="K16" s="78">
        <f t="shared" si="0"/>
        <v>43556</v>
      </c>
      <c r="L16" s="73">
        <f>YEAR(B13)</f>
        <v>2019</v>
      </c>
      <c r="M16" s="56">
        <f>SUMIF($J$13:$J$264,L16,$C$13:$C$264)</f>
        <v>638139.0729739517</v>
      </c>
      <c r="N16" s="56">
        <f>SUMIF($J$13:$J$264,L16,$D$13:$D$264)</f>
        <v>0</v>
      </c>
      <c r="O16" s="56">
        <f t="shared" ref="O16:O25" si="6">SUMIF($J$13:$J$264,L16,$F$13:$F$264)</f>
        <v>27160.36</v>
      </c>
      <c r="P16" s="117">
        <f t="shared" ref="P16:P25" si="7">(M16+N16)/O16</f>
        <v>23.495236181477406</v>
      </c>
      <c r="Q16" s="180">
        <f>M16/O16</f>
        <v>23.495236181477406</v>
      </c>
      <c r="R16" s="180">
        <f>IFERROR(N16/O16,0)</f>
        <v>0</v>
      </c>
    </row>
    <row r="17" spans="2:18">
      <c r="B17" s="78">
        <f t="shared" si="1"/>
        <v>43586</v>
      </c>
      <c r="C17" s="75">
        <f>IF(F17="","",-INDEX([11]Delta!$F$1:$EE$997,$L$13,$I17))</f>
        <v>27462.589917466044</v>
      </c>
      <c r="D17" s="71">
        <f>IF(ISNUMBER($F17),VLOOKUP($J17,'Table 1'!$B$13:$C$33,2,FALSE)/12*1000*Study_MW,"")</f>
        <v>0</v>
      </c>
      <c r="E17" s="71">
        <f t="shared" si="2"/>
        <v>27462.589917466044</v>
      </c>
      <c r="F17" s="75">
        <f>IF(INDEX([11]Delta!$F$1:$EE$997,$L$14,$I17)=0,"",INDEX([11]Delta!$F$1:$EE$997,$L$14,$I17))</f>
        <v>1788.74</v>
      </c>
      <c r="G17" s="76">
        <f t="shared" si="3"/>
        <v>15.353036169295731</v>
      </c>
      <c r="I17" s="77">
        <f t="shared" si="5"/>
        <v>5</v>
      </c>
      <c r="J17" s="73">
        <f t="shared" si="4"/>
        <v>2019</v>
      </c>
      <c r="K17" s="78">
        <f t="shared" si="0"/>
        <v>43586</v>
      </c>
      <c r="L17" s="73">
        <f>L16+1</f>
        <v>2020</v>
      </c>
      <c r="M17" s="56">
        <f>SUMIF($J$13:$J$264,L17,$C$13:$C$264)</f>
        <v>526156.85670414567</v>
      </c>
      <c r="N17" s="56">
        <f t="shared" ref="N17:N35" si="8">SUMIF($J$13:$J$264,L17,$D$13:$D$264)</f>
        <v>0</v>
      </c>
      <c r="O17" s="56">
        <f t="shared" si="6"/>
        <v>27185.480000000003</v>
      </c>
      <c r="P17" s="117">
        <f t="shared" si="7"/>
        <v>19.354333883534359</v>
      </c>
      <c r="Q17" s="180">
        <f t="shared" ref="Q17:Q33" si="9">M17/O17</f>
        <v>19.354333883534359</v>
      </c>
      <c r="R17" s="180">
        <f t="shared" ref="R17:R33" si="10">IFERROR(N17/O17,0)</f>
        <v>0</v>
      </c>
    </row>
    <row r="18" spans="2:18">
      <c r="B18" s="78">
        <f t="shared" si="1"/>
        <v>43617</v>
      </c>
      <c r="C18" s="75">
        <f>IF(F18="","",-INDEX([11]Delta!$F$1:$EE$997,$L$13,$I18))</f>
        <v>36230.800156190991</v>
      </c>
      <c r="D18" s="71">
        <f>IF(ISNUMBER($F18),VLOOKUP($J18,'Table 1'!$B$13:$C$33,2,FALSE)/12*1000*Study_MW,"")</f>
        <v>0</v>
      </c>
      <c r="E18" s="71">
        <f t="shared" si="2"/>
        <v>36230.800156190991</v>
      </c>
      <c r="F18" s="75">
        <f>IF(INDEX([11]Delta!$F$1:$EE$997,$L$14,$I18)=0,"",INDEX([11]Delta!$F$1:$EE$997,$L$14,$I18))</f>
        <v>2241.88</v>
      </c>
      <c r="G18" s="76">
        <f t="shared" si="3"/>
        <v>16.160900742319388</v>
      </c>
      <c r="I18" s="77">
        <f t="shared" si="5"/>
        <v>6</v>
      </c>
      <c r="J18" s="73">
        <f t="shared" si="4"/>
        <v>2019</v>
      </c>
      <c r="K18" s="78">
        <f t="shared" si="0"/>
        <v>43617</v>
      </c>
      <c r="L18" s="73">
        <f t="shared" ref="L18:L35" si="11">L17+1</f>
        <v>2021</v>
      </c>
      <c r="M18" s="56">
        <f t="shared" ref="M18:M35" si="12">SUMIF($J$13:$J$264,L18,$C$13:$C$264)</f>
        <v>487808.59988889098</v>
      </c>
      <c r="N18" s="56">
        <f t="shared" si="8"/>
        <v>0</v>
      </c>
      <c r="O18" s="56">
        <f t="shared" si="6"/>
        <v>27160.36</v>
      </c>
      <c r="P18" s="117">
        <f t="shared" si="7"/>
        <v>17.960314218548316</v>
      </c>
      <c r="Q18" s="180">
        <f t="shared" si="9"/>
        <v>17.960314218548316</v>
      </c>
      <c r="R18" s="180">
        <f t="shared" si="10"/>
        <v>0</v>
      </c>
    </row>
    <row r="19" spans="2:18">
      <c r="B19" s="78">
        <f t="shared" si="1"/>
        <v>43647</v>
      </c>
      <c r="C19" s="75">
        <f>IF(F19="","",-INDEX([11]Delta!$F$1:$EE$997,$L$13,$I19))</f>
        <v>92500.29255771637</v>
      </c>
      <c r="D19" s="71">
        <f>IF(ISNUMBER($F19),VLOOKUP($J19,'Table 1'!$B$13:$C$33,2,FALSE)/12*1000*Study_MW,"")</f>
        <v>0</v>
      </c>
      <c r="E19" s="71">
        <f t="shared" si="2"/>
        <v>92500.29255771637</v>
      </c>
      <c r="F19" s="75">
        <f>IF(INDEX([11]Delta!$F$1:$EE$997,$L$14,$I19)=0,"",INDEX([11]Delta!$F$1:$EE$997,$L$14,$I19))</f>
        <v>2577.4499999999998</v>
      </c>
      <c r="G19" s="76">
        <f t="shared" si="3"/>
        <v>35.88829756453719</v>
      </c>
      <c r="I19" s="77">
        <f t="shared" si="5"/>
        <v>7</v>
      </c>
      <c r="J19" s="73">
        <f t="shared" si="4"/>
        <v>2019</v>
      </c>
      <c r="K19" s="78">
        <f t="shared" si="0"/>
        <v>43647</v>
      </c>
      <c r="L19" s="73">
        <f t="shared" si="11"/>
        <v>2022</v>
      </c>
      <c r="M19" s="56">
        <f t="shared" si="12"/>
        <v>435632.01277454197</v>
      </c>
      <c r="N19" s="56">
        <f t="shared" si="8"/>
        <v>0</v>
      </c>
      <c r="O19" s="56">
        <f t="shared" si="6"/>
        <v>27160.36</v>
      </c>
      <c r="P19" s="117">
        <f t="shared" si="7"/>
        <v>16.039257681950531</v>
      </c>
      <c r="Q19" s="180">
        <f t="shared" si="9"/>
        <v>16.039257681950531</v>
      </c>
      <c r="R19" s="180">
        <f t="shared" si="10"/>
        <v>0</v>
      </c>
    </row>
    <row r="20" spans="2:18">
      <c r="B20" s="78">
        <f t="shared" si="1"/>
        <v>43678</v>
      </c>
      <c r="C20" s="75">
        <f>IF(F20="","",-INDEX([11]Delta!$F$1:$EE$997,$L$13,$I20))</f>
        <v>89519.106201410294</v>
      </c>
      <c r="D20" s="71">
        <f>IF(ISNUMBER($F20),VLOOKUP($J20,'Table 1'!$B$13:$C$33,2,FALSE)/12*1000*Study_MW,"")</f>
        <v>0</v>
      </c>
      <c r="E20" s="71">
        <f t="shared" si="2"/>
        <v>89519.106201410294</v>
      </c>
      <c r="F20" s="75">
        <f>IF(INDEX([11]Delta!$F$1:$EE$997,$L$14,$I20)=0,"",INDEX([11]Delta!$F$1:$EE$997,$L$14,$I20))</f>
        <v>2687.86</v>
      </c>
      <c r="G20" s="76">
        <f t="shared" si="3"/>
        <v>33.304973548254111</v>
      </c>
      <c r="I20" s="77">
        <f t="shared" si="5"/>
        <v>8</v>
      </c>
      <c r="J20" s="73">
        <f t="shared" si="4"/>
        <v>2019</v>
      </c>
      <c r="K20" s="78">
        <f t="shared" si="0"/>
        <v>43678</v>
      </c>
      <c r="L20" s="73">
        <f t="shared" si="11"/>
        <v>2023</v>
      </c>
      <c r="M20" s="56">
        <f t="shared" si="12"/>
        <v>429836.26023845375</v>
      </c>
      <c r="N20" s="56">
        <f t="shared" si="8"/>
        <v>0</v>
      </c>
      <c r="O20" s="56">
        <f t="shared" si="6"/>
        <v>27160.36</v>
      </c>
      <c r="P20" s="117">
        <f t="shared" si="7"/>
        <v>15.82586755987232</v>
      </c>
      <c r="Q20" s="180">
        <f t="shared" si="9"/>
        <v>15.82586755987232</v>
      </c>
      <c r="R20" s="180">
        <f t="shared" si="10"/>
        <v>0</v>
      </c>
    </row>
    <row r="21" spans="2:18">
      <c r="B21" s="78">
        <f t="shared" si="1"/>
        <v>43709</v>
      </c>
      <c r="C21" s="75">
        <f>IF(F21="","",-INDEX([11]Delta!$F$1:$EE$997,$L$13,$I21))</f>
        <v>53678.759429633617</v>
      </c>
      <c r="D21" s="71">
        <f>IF(ISNUMBER($F21),VLOOKUP($J21,'Table 1'!$B$13:$C$33,2,FALSE)/12*1000*Study_MW,"")</f>
        <v>0</v>
      </c>
      <c r="E21" s="71">
        <f t="shared" si="2"/>
        <v>53678.759429633617</v>
      </c>
      <c r="F21" s="75">
        <f>IF(INDEX([11]Delta!$F$1:$EE$997,$L$14,$I21)=0,"",INDEX([11]Delta!$F$1:$EE$997,$L$14,$I21))</f>
        <v>2630.99</v>
      </c>
      <c r="G21" s="76">
        <f t="shared" si="3"/>
        <v>20.402494661566035</v>
      </c>
      <c r="I21" s="77">
        <f t="shared" si="5"/>
        <v>9</v>
      </c>
      <c r="J21" s="73">
        <f t="shared" si="4"/>
        <v>2019</v>
      </c>
      <c r="K21" s="78">
        <f t="shared" si="0"/>
        <v>43709</v>
      </c>
      <c r="L21" s="73">
        <f t="shared" si="11"/>
        <v>2024</v>
      </c>
      <c r="M21" s="56">
        <f t="shared" si="12"/>
        <v>605996.60828182101</v>
      </c>
      <c r="N21" s="56">
        <f t="shared" si="8"/>
        <v>0</v>
      </c>
      <c r="O21" s="56">
        <f t="shared" si="6"/>
        <v>27185.480000000003</v>
      </c>
      <c r="P21" s="117">
        <f t="shared" si="7"/>
        <v>22.29118662910572</v>
      </c>
      <c r="Q21" s="180">
        <f t="shared" si="9"/>
        <v>22.29118662910572</v>
      </c>
      <c r="R21" s="180">
        <f t="shared" si="10"/>
        <v>0</v>
      </c>
    </row>
    <row r="22" spans="2:18">
      <c r="B22" s="78">
        <f t="shared" si="1"/>
        <v>43739</v>
      </c>
      <c r="C22" s="75">
        <f>IF(F22="","",-INDEX([11]Delta!$F$1:$EE$997,$L$13,$I22))</f>
        <v>40542.327302575111</v>
      </c>
      <c r="D22" s="71">
        <f>IF(ISNUMBER($F22),VLOOKUP($J22,'Table 1'!$B$13:$C$33,2,FALSE)/12*1000*Study_MW,"")</f>
        <v>0</v>
      </c>
      <c r="E22" s="71">
        <f t="shared" si="2"/>
        <v>40542.327302575111</v>
      </c>
      <c r="F22" s="75">
        <f>IF(INDEX([11]Delta!$F$1:$EE$997,$L$14,$I22)=0,"",INDEX([11]Delta!$F$1:$EE$997,$L$14,$I22))</f>
        <v>2527.04</v>
      </c>
      <c r="G22" s="76">
        <f t="shared" si="3"/>
        <v>16.043405447707638</v>
      </c>
      <c r="I22" s="77">
        <f t="shared" si="5"/>
        <v>10</v>
      </c>
      <c r="J22" s="73">
        <f t="shared" si="4"/>
        <v>2019</v>
      </c>
      <c r="K22" s="78">
        <f t="shared" si="0"/>
        <v>43739</v>
      </c>
      <c r="L22" s="73">
        <f t="shared" si="11"/>
        <v>2025</v>
      </c>
      <c r="M22" s="56">
        <f t="shared" si="12"/>
        <v>654045.70370058715</v>
      </c>
      <c r="N22" s="56">
        <f t="shared" si="8"/>
        <v>0</v>
      </c>
      <c r="O22" s="56">
        <f t="shared" si="6"/>
        <v>27160.36</v>
      </c>
      <c r="P22" s="117">
        <f t="shared" si="7"/>
        <v>24.080892289372716</v>
      </c>
      <c r="Q22" s="180">
        <f t="shared" si="9"/>
        <v>24.080892289372716</v>
      </c>
      <c r="R22" s="180">
        <f t="shared" si="10"/>
        <v>0</v>
      </c>
    </row>
    <row r="23" spans="2:18">
      <c r="B23" s="78">
        <f t="shared" si="1"/>
        <v>43770</v>
      </c>
      <c r="C23" s="75">
        <f>IF(F23="","",-INDEX([11]Delta!$F$1:$EE$997,$L$13,$I23))</f>
        <v>43771.90278467536</v>
      </c>
      <c r="D23" s="71">
        <f>IF(ISNUMBER($F23),VLOOKUP($J23,'Table 1'!$B$13:$C$33,2,FALSE)/12*1000*Study_MW,"")</f>
        <v>0</v>
      </c>
      <c r="E23" s="71">
        <f t="shared" ref="E23" si="13">IF(ISNUMBER(C23+D23),C23+D23,"")</f>
        <v>43771.90278467536</v>
      </c>
      <c r="F23" s="75">
        <f>IF(INDEX([11]Delta!$F$1:$EE$997,$L$14,$I23)=0,"",INDEX([11]Delta!$F$1:$EE$997,$L$14,$I23))</f>
        <v>2516.33</v>
      </c>
      <c r="G23" s="76">
        <f t="shared" ref="G23" si="14">IF(ISNUMBER($F23),E23/$F23,"")</f>
        <v>17.395136084963166</v>
      </c>
      <c r="I23" s="77">
        <f t="shared" si="5"/>
        <v>11</v>
      </c>
      <c r="J23" s="73">
        <f t="shared" si="4"/>
        <v>2019</v>
      </c>
      <c r="K23" s="78">
        <f t="shared" si="0"/>
        <v>43770</v>
      </c>
      <c r="L23" s="73">
        <f t="shared" si="11"/>
        <v>2026</v>
      </c>
      <c r="M23" s="56">
        <f t="shared" si="12"/>
        <v>689786.41111317277</v>
      </c>
      <c r="N23" s="56">
        <f t="shared" si="8"/>
        <v>0</v>
      </c>
      <c r="O23" s="56">
        <f t="shared" si="6"/>
        <v>27160.36</v>
      </c>
      <c r="P23" s="117">
        <f t="shared" si="7"/>
        <v>25.396806637068607</v>
      </c>
      <c r="Q23" s="180">
        <f t="shared" si="9"/>
        <v>25.396806637068607</v>
      </c>
      <c r="R23" s="180">
        <f t="shared" si="10"/>
        <v>0</v>
      </c>
    </row>
    <row r="24" spans="2:18">
      <c r="B24" s="82">
        <f t="shared" si="1"/>
        <v>43800</v>
      </c>
      <c r="C24" s="79">
        <f>IF(F24="","",-INDEX([11]Delta!$F$1:$EE$997,$L$13,$I24))</f>
        <v>54170.012297868729</v>
      </c>
      <c r="D24" s="80">
        <f>IF(F24&lt;&gt;0,VLOOKUP($J24,'Table 1'!$B$13:$C$33,2,FALSE)/12*1000*Study_MW,0)</f>
        <v>0</v>
      </c>
      <c r="E24" s="80">
        <f t="shared" ref="E24" si="15">IF(ISNUMBER(C24+D24),C24+D24,"")</f>
        <v>54170.012297868729</v>
      </c>
      <c r="F24" s="79">
        <f>IF(INDEX([11]Delta!$F$1:$EE$997,$L$14,$I24)=0,"",INDEX([11]Delta!$F$1:$EE$997,$L$14,$I24))</f>
        <v>2479.6</v>
      </c>
      <c r="G24" s="81">
        <f t="shared" ref="G24" si="16">IF(ISNUMBER($F24),E24/$F24,"")</f>
        <v>21.846270486315831</v>
      </c>
      <c r="I24" s="64">
        <f t="shared" si="5"/>
        <v>12</v>
      </c>
      <c r="J24" s="73">
        <f t="shared" si="4"/>
        <v>2019</v>
      </c>
      <c r="K24" s="82">
        <f t="shared" si="0"/>
        <v>43800</v>
      </c>
      <c r="L24" s="73">
        <f t="shared" si="11"/>
        <v>2027</v>
      </c>
      <c r="M24" s="56">
        <f t="shared" si="12"/>
        <v>716308.04132671654</v>
      </c>
      <c r="N24" s="56">
        <f t="shared" si="8"/>
        <v>0</v>
      </c>
      <c r="O24" s="56">
        <f t="shared" si="6"/>
        <v>27160.36</v>
      </c>
      <c r="P24" s="117">
        <f t="shared" si="7"/>
        <v>26.373289651783576</v>
      </c>
      <c r="Q24" s="180">
        <f t="shared" si="9"/>
        <v>26.373289651783576</v>
      </c>
      <c r="R24" s="180">
        <f t="shared" si="10"/>
        <v>0</v>
      </c>
    </row>
    <row r="25" spans="2:18">
      <c r="B25" s="74">
        <f t="shared" si="1"/>
        <v>43831</v>
      </c>
      <c r="C25" s="69">
        <f>IF(F25&lt;&gt;0,-INDEX([11]Delta!$F$1:$EE$997,$L$13,$I25),0)</f>
        <v>36859.775479257107</v>
      </c>
      <c r="D25" s="70">
        <f>IF(F25&lt;&gt;0,VLOOKUP($J25,'Table 1'!$B$13:$C$33,2,FALSE)/12*1000*Study_MW,0)</f>
        <v>0</v>
      </c>
      <c r="E25" s="70">
        <f t="shared" ref="E25:E77" si="17">C25+D25</f>
        <v>36859.775479257107</v>
      </c>
      <c r="F25" s="69">
        <f>INDEX([11]Delta!$F$1:$EE$997,$L$14,$I25)</f>
        <v>2063.09</v>
      </c>
      <c r="G25" s="72">
        <f t="shared" si="3"/>
        <v>17.866295449668751</v>
      </c>
      <c r="I25" s="60">
        <f>I13+13</f>
        <v>14</v>
      </c>
      <c r="J25" s="73">
        <f t="shared" si="4"/>
        <v>2020</v>
      </c>
      <c r="K25" s="74">
        <f>IF(ISNUMBER(F25),IF(F25&lt;&gt;0,B25,""),"")</f>
        <v>43831</v>
      </c>
      <c r="L25" s="73">
        <f t="shared" si="11"/>
        <v>2028</v>
      </c>
      <c r="M25" s="56">
        <f t="shared" si="12"/>
        <v>800628.50738115609</v>
      </c>
      <c r="N25" s="56">
        <f t="shared" si="8"/>
        <v>0</v>
      </c>
      <c r="O25" s="56">
        <f t="shared" si="6"/>
        <v>27185.480000000003</v>
      </c>
      <c r="P25" s="117">
        <f t="shared" si="7"/>
        <v>29.450593014401658</v>
      </c>
      <c r="Q25" s="180">
        <f t="shared" si="9"/>
        <v>29.450593014401658</v>
      </c>
      <c r="R25" s="180">
        <f t="shared" si="10"/>
        <v>0</v>
      </c>
    </row>
    <row r="26" spans="2:18">
      <c r="B26" s="78">
        <f t="shared" si="1"/>
        <v>43862</v>
      </c>
      <c r="C26" s="75">
        <f>IF(F26&lt;&gt;0,-INDEX([11]Delta!$F$1:$EE$997,$L$13,$I26),0)</f>
        <v>33367.171293824911</v>
      </c>
      <c r="D26" s="71">
        <f>IF(F26&lt;&gt;0,VLOOKUP($J26,'Table 1'!$B$13:$C$33,2,FALSE)/12*1000*Study_MW,0)</f>
        <v>0</v>
      </c>
      <c r="E26" s="71">
        <f t="shared" si="17"/>
        <v>33367.171293824911</v>
      </c>
      <c r="F26" s="75">
        <f>INDEX([11]Delta!$F$1:$EE$997,$L$14,$I26)</f>
        <v>1750.45</v>
      </c>
      <c r="G26" s="76">
        <f t="shared" si="3"/>
        <v>19.062053354180303</v>
      </c>
      <c r="I26" s="77">
        <f t="shared" ref="I26:I89" si="18">I14+13</f>
        <v>15</v>
      </c>
      <c r="J26" s="73">
        <f t="shared" si="4"/>
        <v>2020</v>
      </c>
      <c r="K26" s="78">
        <f t="shared" ref="K26:K89" si="19">IF(ISNUMBER(F26),IF(F26&lt;&gt;0,B26,""),"")</f>
        <v>43862</v>
      </c>
      <c r="L26" s="73">
        <f t="shared" si="11"/>
        <v>2029</v>
      </c>
      <c r="M26" s="56">
        <f t="shared" si="12"/>
        <v>972841.88563776016</v>
      </c>
      <c r="N26" s="56">
        <f t="shared" si="8"/>
        <v>0</v>
      </c>
      <c r="O26" s="56">
        <f>SUMIF($J$13:$J$264,L26,$F$13:$F$264)</f>
        <v>27160.36</v>
      </c>
      <c r="P26" s="117">
        <f>(M26+N26)/O26</f>
        <v>35.818445913005576</v>
      </c>
      <c r="Q26" s="180">
        <f t="shared" si="9"/>
        <v>35.818445913005576</v>
      </c>
      <c r="R26" s="180">
        <f t="shared" si="10"/>
        <v>0</v>
      </c>
    </row>
    <row r="27" spans="2:18">
      <c r="B27" s="78">
        <f t="shared" si="1"/>
        <v>43891</v>
      </c>
      <c r="C27" s="75">
        <f>IF(F27&lt;&gt;0,-INDEX([11]Delta!$F$1:$EE$997,$L$13,$I27),0)</f>
        <v>37435.864361926913</v>
      </c>
      <c r="D27" s="71">
        <f>IF(F27&lt;&gt;0,VLOOKUP($J27,'Table 1'!$B$13:$C$33,2,FALSE)/12*1000*Study_MW,0)</f>
        <v>0</v>
      </c>
      <c r="E27" s="71">
        <f t="shared" si="17"/>
        <v>37435.864361926913</v>
      </c>
      <c r="F27" s="75">
        <f>INDEX([11]Delta!$F$1:$EE$997,$L$14,$I27)</f>
        <v>2108.62</v>
      </c>
      <c r="G27" s="76">
        <f t="shared" si="3"/>
        <v>17.753727253809085</v>
      </c>
      <c r="I27" s="77">
        <f t="shared" si="18"/>
        <v>16</v>
      </c>
      <c r="J27" s="73">
        <f t="shared" si="4"/>
        <v>2020</v>
      </c>
      <c r="K27" s="78">
        <f t="shared" si="19"/>
        <v>43891</v>
      </c>
      <c r="L27" s="73">
        <f t="shared" si="11"/>
        <v>2030</v>
      </c>
      <c r="M27" s="56">
        <f t="shared" si="12"/>
        <v>-171544.56033670902</v>
      </c>
      <c r="N27" s="56">
        <f t="shared" si="8"/>
        <v>1508199.9999999988</v>
      </c>
      <c r="O27" s="56">
        <f t="shared" ref="O27:O31" si="20">SUMIF($J$13:$J$264,L27,$F$13:$F$264)</f>
        <v>27160.36</v>
      </c>
      <c r="P27" s="117">
        <f t="shared" ref="P27:P31" si="21">(M27+N27)/O27</f>
        <v>49.213465493951105</v>
      </c>
      <c r="Q27" s="180">
        <f t="shared" si="9"/>
        <v>-6.3159899330019567</v>
      </c>
      <c r="R27" s="180">
        <f t="shared" si="10"/>
        <v>55.529455426953056</v>
      </c>
    </row>
    <row r="28" spans="2:18">
      <c r="B28" s="78">
        <f t="shared" si="1"/>
        <v>43922</v>
      </c>
      <c r="C28" s="75">
        <f>IF(F28&lt;&gt;0,-INDEX([11]Delta!$F$1:$EE$997,$L$13,$I28),0)</f>
        <v>29335.685843929648</v>
      </c>
      <c r="D28" s="71">
        <f>IF(F28&lt;&gt;0,VLOOKUP($J28,'Table 1'!$B$13:$C$33,2,FALSE)/12*1000*Study_MW,0)</f>
        <v>0</v>
      </c>
      <c r="E28" s="71">
        <f t="shared" si="17"/>
        <v>29335.685843929648</v>
      </c>
      <c r="F28" s="75">
        <f>INDEX([11]Delta!$F$1:$EE$997,$L$14,$I28)</f>
        <v>1813.43</v>
      </c>
      <c r="G28" s="76">
        <f t="shared" si="3"/>
        <v>16.176905556834093</v>
      </c>
      <c r="I28" s="77">
        <f t="shared" si="18"/>
        <v>17</v>
      </c>
      <c r="J28" s="73">
        <f t="shared" si="4"/>
        <v>2020</v>
      </c>
      <c r="K28" s="78">
        <f t="shared" si="19"/>
        <v>43922</v>
      </c>
      <c r="L28" s="73">
        <f t="shared" si="11"/>
        <v>2031</v>
      </c>
      <c r="M28" s="56">
        <f t="shared" si="12"/>
        <v>-180600.51394811273</v>
      </c>
      <c r="N28" s="56">
        <f t="shared" si="8"/>
        <v>1542899.9999999981</v>
      </c>
      <c r="O28" s="56">
        <f t="shared" si="20"/>
        <v>27160.36</v>
      </c>
      <c r="P28" s="117">
        <f t="shared" si="21"/>
        <v>50.157637308632339</v>
      </c>
      <c r="Q28" s="180">
        <f t="shared" si="9"/>
        <v>-6.6494153224814667</v>
      </c>
      <c r="R28" s="180">
        <f t="shared" si="10"/>
        <v>56.807052631113805</v>
      </c>
    </row>
    <row r="29" spans="2:18">
      <c r="B29" s="78">
        <f t="shared" si="1"/>
        <v>43952</v>
      </c>
      <c r="C29" s="75">
        <f>IF(F29&lt;&gt;0,-INDEX([11]Delta!$F$1:$EE$997,$L$13,$I29),0)</f>
        <v>26996.167340859771</v>
      </c>
      <c r="D29" s="71">
        <f>IF(F29&lt;&gt;0,VLOOKUP($J29,'Table 1'!$B$13:$C$33,2,FALSE)/12*1000*Study_MW,0)</f>
        <v>0</v>
      </c>
      <c r="E29" s="71">
        <f t="shared" si="17"/>
        <v>26996.167340859771</v>
      </c>
      <c r="F29" s="75">
        <f>INDEX([11]Delta!$F$1:$EE$997,$L$14,$I29)</f>
        <v>1788.74</v>
      </c>
      <c r="G29" s="76">
        <f t="shared" si="3"/>
        <v>15.092281349363111</v>
      </c>
      <c r="I29" s="77">
        <f t="shared" si="18"/>
        <v>18</v>
      </c>
      <c r="J29" s="73">
        <f t="shared" si="4"/>
        <v>2020</v>
      </c>
      <c r="K29" s="78">
        <f t="shared" si="19"/>
        <v>43952</v>
      </c>
      <c r="L29" s="73">
        <f t="shared" si="11"/>
        <v>2032</v>
      </c>
      <c r="M29" s="56">
        <f t="shared" si="12"/>
        <v>-199444.96025115252</v>
      </c>
      <c r="N29" s="56">
        <f t="shared" si="8"/>
        <v>1578399.9999999988</v>
      </c>
      <c r="O29" s="56">
        <f t="shared" si="20"/>
        <v>27185.480000000003</v>
      </c>
      <c r="P29" s="117">
        <f t="shared" si="21"/>
        <v>50.723954101558853</v>
      </c>
      <c r="Q29" s="180">
        <f t="shared" si="9"/>
        <v>-7.3364516738771028</v>
      </c>
      <c r="R29" s="180">
        <f t="shared" si="10"/>
        <v>58.060405775435953</v>
      </c>
    </row>
    <row r="30" spans="2:18">
      <c r="B30" s="78">
        <f t="shared" si="1"/>
        <v>43983</v>
      </c>
      <c r="C30" s="75">
        <f>IF(F30&lt;&gt;0,-INDEX([11]Delta!$F$1:$EE$997,$L$13,$I30),0)</f>
        <v>33568.759078472853</v>
      </c>
      <c r="D30" s="71">
        <f>IF(F30&lt;&gt;0,VLOOKUP($J30,'Table 1'!$B$13:$C$33,2,FALSE)/12*1000*Study_MW,0)</f>
        <v>0</v>
      </c>
      <c r="E30" s="71">
        <f t="shared" si="17"/>
        <v>33568.759078472853</v>
      </c>
      <c r="F30" s="75">
        <f>INDEX([11]Delta!$F$1:$EE$997,$L$14,$I30)</f>
        <v>2241.88</v>
      </c>
      <c r="G30" s="76">
        <f t="shared" si="3"/>
        <v>14.973486127033048</v>
      </c>
      <c r="I30" s="77">
        <f t="shared" si="18"/>
        <v>19</v>
      </c>
      <c r="J30" s="73">
        <f t="shared" si="4"/>
        <v>2020</v>
      </c>
      <c r="K30" s="78">
        <f t="shared" si="19"/>
        <v>43983</v>
      </c>
      <c r="L30" s="73">
        <f t="shared" si="11"/>
        <v>2033</v>
      </c>
      <c r="M30" s="56">
        <f t="shared" si="12"/>
        <v>-92099.304504498839</v>
      </c>
      <c r="N30" s="56">
        <f t="shared" si="8"/>
        <v>1614699.9999999984</v>
      </c>
      <c r="O30" s="56">
        <f t="shared" si="20"/>
        <v>27160.36</v>
      </c>
      <c r="P30" s="117">
        <f t="shared" si="21"/>
        <v>56.059665464504135</v>
      </c>
      <c r="Q30" s="180">
        <f t="shared" si="9"/>
        <v>-3.3909456466887344</v>
      </c>
      <c r="R30" s="180">
        <f t="shared" si="10"/>
        <v>59.45061111119287</v>
      </c>
    </row>
    <row r="31" spans="2:18">
      <c r="B31" s="78">
        <f t="shared" si="1"/>
        <v>44013</v>
      </c>
      <c r="C31" s="75">
        <f>IF(F31&lt;&gt;0,-INDEX([11]Delta!$F$1:$EE$997,$L$13,$I31),0)</f>
        <v>82271.386134088039</v>
      </c>
      <c r="D31" s="71">
        <f>IF(F31&lt;&gt;0,VLOOKUP($J31,'Table 1'!$B$13:$C$33,2,FALSE)/12*1000*Study_MW,0)</f>
        <v>0</v>
      </c>
      <c r="E31" s="71">
        <f t="shared" si="17"/>
        <v>82271.386134088039</v>
      </c>
      <c r="F31" s="75">
        <f>INDEX([11]Delta!$F$1:$EE$997,$L$14,$I31)</f>
        <v>2577.4499999999998</v>
      </c>
      <c r="G31" s="76">
        <f t="shared" si="3"/>
        <v>31.919682684082346</v>
      </c>
      <c r="I31" s="77">
        <f t="shared" si="18"/>
        <v>20</v>
      </c>
      <c r="J31" s="73">
        <f t="shared" si="4"/>
        <v>2020</v>
      </c>
      <c r="K31" s="78">
        <f t="shared" si="19"/>
        <v>44013</v>
      </c>
      <c r="L31" s="73">
        <f t="shared" si="11"/>
        <v>2034</v>
      </c>
      <c r="M31" s="56">
        <f t="shared" si="12"/>
        <v>-93907.760471075773</v>
      </c>
      <c r="N31" s="56">
        <f t="shared" si="8"/>
        <v>1651899.9999999988</v>
      </c>
      <c r="O31" s="56">
        <f t="shared" si="20"/>
        <v>27160.36</v>
      </c>
      <c r="P31" s="117">
        <f t="shared" si="21"/>
        <v>57.362724188078623</v>
      </c>
      <c r="Q31" s="180">
        <f t="shared" si="9"/>
        <v>-3.4575300353557821</v>
      </c>
      <c r="R31" s="180">
        <f t="shared" si="10"/>
        <v>60.820254223434404</v>
      </c>
    </row>
    <row r="32" spans="2:18">
      <c r="B32" s="78">
        <f t="shared" si="1"/>
        <v>44044</v>
      </c>
      <c r="C32" s="75">
        <f>IF(F32&lt;&gt;0,-INDEX([11]Delta!$F$1:$EE$997,$L$13,$I32),0)</f>
        <v>72786.106512069702</v>
      </c>
      <c r="D32" s="71">
        <f>IF(F32&lt;&gt;0,VLOOKUP($J32,'Table 1'!$B$13:$C$33,2,FALSE)/12*1000*Study_MW,0)</f>
        <v>0</v>
      </c>
      <c r="E32" s="71">
        <f t="shared" si="17"/>
        <v>72786.106512069702</v>
      </c>
      <c r="F32" s="75">
        <f>INDEX([11]Delta!$F$1:$EE$997,$L$14,$I32)</f>
        <v>2687.86</v>
      </c>
      <c r="G32" s="76">
        <f t="shared" si="3"/>
        <v>27.079575019558199</v>
      </c>
      <c r="I32" s="77">
        <f t="shared" si="18"/>
        <v>21</v>
      </c>
      <c r="J32" s="73">
        <f t="shared" si="4"/>
        <v>2020</v>
      </c>
      <c r="K32" s="78">
        <f t="shared" si="19"/>
        <v>44044</v>
      </c>
      <c r="L32" s="73">
        <f t="shared" si="11"/>
        <v>2035</v>
      </c>
      <c r="M32" s="56">
        <f t="shared" si="12"/>
        <v>-78983.485732764006</v>
      </c>
      <c r="N32" s="56">
        <f t="shared" si="8"/>
        <v>1688299.9999999984</v>
      </c>
      <c r="O32" s="56">
        <f t="shared" ref="O32:O35" si="22">SUMIF($J$13:$J$264,L32,$F$13:$F$264)</f>
        <v>27160.36</v>
      </c>
      <c r="P32" s="117">
        <f t="shared" ref="P32:P34" si="23">(M32+N32)/O32</f>
        <v>59.252399978028066</v>
      </c>
      <c r="Q32" s="180">
        <f t="shared" si="9"/>
        <v>-2.9080426670619977</v>
      </c>
      <c r="R32" s="180">
        <f t="shared" si="10"/>
        <v>62.160442645090065</v>
      </c>
    </row>
    <row r="33" spans="2:20">
      <c r="B33" s="78">
        <f t="shared" si="1"/>
        <v>44075</v>
      </c>
      <c r="C33" s="75">
        <f>IF(F33&lt;&gt;0,-INDEX([11]Delta!$F$1:$EE$997,$L$13,$I33),0)</f>
        <v>53032.818685233593</v>
      </c>
      <c r="D33" s="71">
        <f>IF(F33&lt;&gt;0,VLOOKUP($J33,'Table 1'!$B$13:$C$33,2,FALSE)/12*1000*Study_MW,0)</f>
        <v>0</v>
      </c>
      <c r="E33" s="71">
        <f t="shared" si="17"/>
        <v>53032.818685233593</v>
      </c>
      <c r="F33" s="75">
        <f>INDEX([11]Delta!$F$1:$EE$997,$L$14,$I33)</f>
        <v>2630.99</v>
      </c>
      <c r="G33" s="76">
        <f t="shared" si="3"/>
        <v>20.156982233012513</v>
      </c>
      <c r="I33" s="77">
        <f t="shared" si="18"/>
        <v>22</v>
      </c>
      <c r="J33" s="73">
        <f t="shared" si="4"/>
        <v>2020</v>
      </c>
      <c r="K33" s="78">
        <f t="shared" si="19"/>
        <v>44075</v>
      </c>
      <c r="L33" s="73">
        <f t="shared" si="11"/>
        <v>2036</v>
      </c>
      <c r="M33" s="56">
        <f t="shared" si="12"/>
        <v>-85080.628411620855</v>
      </c>
      <c r="N33" s="56">
        <f t="shared" si="8"/>
        <v>1725499.9999999981</v>
      </c>
      <c r="O33" s="56">
        <f t="shared" si="22"/>
        <v>27185.480000000003</v>
      </c>
      <c r="P33" s="117">
        <f t="shared" si="23"/>
        <v>60.341747564816849</v>
      </c>
      <c r="Q33" s="180">
        <f t="shared" si="9"/>
        <v>-3.1296349526151772</v>
      </c>
      <c r="R33" s="180">
        <f t="shared" si="10"/>
        <v>63.471382517432026</v>
      </c>
    </row>
    <row r="34" spans="2:20">
      <c r="B34" s="78">
        <f t="shared" si="1"/>
        <v>44105</v>
      </c>
      <c r="C34" s="75">
        <f>IF(F34&lt;&gt;0,-INDEX([11]Delta!$F$1:$EE$997,$L$13,$I34),0)</f>
        <v>38876.270504176617</v>
      </c>
      <c r="D34" s="71">
        <f>IF(F34&lt;&gt;0,VLOOKUP($J34,'Table 1'!$B$13:$C$33,2,FALSE)/12*1000*Study_MW,0)</f>
        <v>0</v>
      </c>
      <c r="E34" s="71">
        <f t="shared" si="17"/>
        <v>38876.270504176617</v>
      </c>
      <c r="F34" s="75">
        <f>INDEX([11]Delta!$F$1:$EE$997,$L$14,$I34)</f>
        <v>2527.04</v>
      </c>
      <c r="G34" s="76">
        <f t="shared" si="3"/>
        <v>15.384113628663028</v>
      </c>
      <c r="I34" s="77">
        <f t="shared" si="18"/>
        <v>23</v>
      </c>
      <c r="J34" s="73">
        <f t="shared" si="4"/>
        <v>2020</v>
      </c>
      <c r="K34" s="78">
        <f t="shared" si="19"/>
        <v>44105</v>
      </c>
      <c r="L34" s="73">
        <f t="shared" si="11"/>
        <v>2037</v>
      </c>
      <c r="M34" s="56">
        <f t="shared" si="12"/>
        <v>-85606.223224053858</v>
      </c>
      <c r="N34" s="56">
        <f t="shared" si="8"/>
        <v>1763399.9999999974</v>
      </c>
      <c r="O34" s="56">
        <f t="shared" si="22"/>
        <v>27125.119655172413</v>
      </c>
      <c r="P34" s="117">
        <f t="shared" si="23"/>
        <v>61.853875599623755</v>
      </c>
      <c r="Q34" s="180">
        <f t="shared" ref="Q34" si="24">M34/O34</f>
        <v>-3.1559758744780262</v>
      </c>
      <c r="R34" s="180">
        <f t="shared" ref="R34" si="25">IFERROR(N34/O34,0)</f>
        <v>65.009851474101779</v>
      </c>
    </row>
    <row r="35" spans="2:20">
      <c r="B35" s="78">
        <f t="shared" si="1"/>
        <v>44136</v>
      </c>
      <c r="C35" s="75">
        <f>IF(F35&lt;&gt;0,-INDEX([11]Delta!$F$1:$EE$997,$L$13,$I35),0)</f>
        <v>40256.30563929677</v>
      </c>
      <c r="D35" s="71">
        <f>IF(F35&lt;&gt;0,VLOOKUP($J35,'Table 1'!$B$13:$C$33,2,FALSE)/12*1000*Study_MW,0)</f>
        <v>0</v>
      </c>
      <c r="E35" s="71">
        <f t="shared" si="17"/>
        <v>40256.30563929677</v>
      </c>
      <c r="F35" s="75">
        <f>INDEX([11]Delta!$F$1:$EE$997,$L$14,$I35)</f>
        <v>2516.33</v>
      </c>
      <c r="G35" s="76">
        <f t="shared" si="3"/>
        <v>15.998023168382831</v>
      </c>
      <c r="I35" s="77">
        <f t="shared" si="18"/>
        <v>24</v>
      </c>
      <c r="J35" s="73">
        <f t="shared" si="4"/>
        <v>2020</v>
      </c>
      <c r="K35" s="78">
        <f t="shared" si="19"/>
        <v>44136</v>
      </c>
      <c r="L35" s="73">
        <f t="shared" si="11"/>
        <v>2038</v>
      </c>
      <c r="M35" s="56">
        <f t="shared" si="12"/>
        <v>-87575.16635820712</v>
      </c>
      <c r="N35" s="56">
        <f t="shared" si="8"/>
        <v>1803999.9999999984</v>
      </c>
      <c r="O35" s="56">
        <f t="shared" si="22"/>
        <v>27125.119655172413</v>
      </c>
      <c r="P35" s="117">
        <f t="shared" ref="P35" si="26">(M35+N35)/O35</f>
        <v>63.278055745442252</v>
      </c>
      <c r="Q35" s="180">
        <f t="shared" ref="Q35" si="27">M35/O35</f>
        <v>-3.2285633195910219</v>
      </c>
      <c r="R35" s="180">
        <f t="shared" ref="R35" si="28">IFERROR(N35/O35,0)</f>
        <v>66.506619065033277</v>
      </c>
    </row>
    <row r="36" spans="2:20">
      <c r="B36" s="82">
        <f t="shared" si="1"/>
        <v>44166</v>
      </c>
      <c r="C36" s="79">
        <f>IF(F36&lt;&gt;0,-INDEX([11]Delta!$F$1:$EE$997,$L$13,$I36),0)</f>
        <v>41370.545831009746</v>
      </c>
      <c r="D36" s="80">
        <f>IF(F36&lt;&gt;0,VLOOKUP($J36,'Table 1'!$B$13:$C$33,2,FALSE)/12*1000*Study_MW,0)</f>
        <v>0</v>
      </c>
      <c r="E36" s="80">
        <f t="shared" si="17"/>
        <v>41370.545831009746</v>
      </c>
      <c r="F36" s="79">
        <f>INDEX([11]Delta!$F$1:$EE$997,$L$14,$I36)</f>
        <v>2479.6</v>
      </c>
      <c r="G36" s="81">
        <f t="shared" si="3"/>
        <v>16.684362732299462</v>
      </c>
      <c r="I36" s="64">
        <f t="shared" si="18"/>
        <v>25</v>
      </c>
      <c r="J36" s="73">
        <f t="shared" si="4"/>
        <v>2020</v>
      </c>
      <c r="K36" s="82">
        <f t="shared" si="19"/>
        <v>44166</v>
      </c>
      <c r="L36" s="73"/>
      <c r="P36" s="117"/>
      <c r="Q36" s="180"/>
      <c r="R36" s="180">
        <f t="shared" ref="R36" si="29">IFERROR(N36/O36,0)</f>
        <v>0</v>
      </c>
    </row>
    <row r="37" spans="2:20" outlineLevel="1">
      <c r="B37" s="74">
        <f t="shared" si="1"/>
        <v>44197</v>
      </c>
      <c r="C37" s="69">
        <f>IF(F37&lt;&gt;0,-INDEX([11]Delta!$F$1:$EE$997,$L$13,$I37),0)</f>
        <v>32298.558898165822</v>
      </c>
      <c r="D37" s="70">
        <f>IF(F37&lt;&gt;0,VLOOKUP($J37,'Table 1'!$B$13:$C$33,2,FALSE)/12*1000*Study_MW,0)</f>
        <v>0</v>
      </c>
      <c r="E37" s="70">
        <f t="shared" si="17"/>
        <v>32298.558898165822</v>
      </c>
      <c r="F37" s="69">
        <f>INDEX([11]Delta!$F$1:$EE$997,$L$14,$I37)</f>
        <v>2063.09</v>
      </c>
      <c r="G37" s="72">
        <f t="shared" si="3"/>
        <v>15.655428943073652</v>
      </c>
      <c r="I37" s="60">
        <f>I25+13</f>
        <v>27</v>
      </c>
      <c r="J37" s="73">
        <f t="shared" si="4"/>
        <v>2021</v>
      </c>
      <c r="K37" s="74">
        <f t="shared" si="19"/>
        <v>44197</v>
      </c>
      <c r="L37" s="73"/>
      <c r="P37" s="117"/>
      <c r="Q37" s="180"/>
      <c r="R37" s="180">
        <f t="shared" ref="R37" si="30">IFERROR(N37/O37,0)</f>
        <v>0</v>
      </c>
    </row>
    <row r="38" spans="2:20" outlineLevel="1">
      <c r="B38" s="78">
        <f t="shared" si="1"/>
        <v>44228</v>
      </c>
      <c r="C38" s="75">
        <f>IF(F38&lt;&gt;0,-INDEX([11]Delta!$F$1:$EE$997,$L$13,$I38),0)</f>
        <v>27427.792403519154</v>
      </c>
      <c r="D38" s="71">
        <f>IF(F38&lt;&gt;0,VLOOKUP($J38,'Table 1'!$B$13:$C$33,2,FALSE)/12*1000*Study_MW,0)</f>
        <v>0</v>
      </c>
      <c r="E38" s="71">
        <f t="shared" si="17"/>
        <v>27427.792403519154</v>
      </c>
      <c r="F38" s="75">
        <f>INDEX([11]Delta!$F$1:$EE$997,$L$14,$I38)</f>
        <v>1725.33</v>
      </c>
      <c r="G38" s="76">
        <f t="shared" si="3"/>
        <v>15.897128319520993</v>
      </c>
      <c r="I38" s="77">
        <f t="shared" si="18"/>
        <v>28</v>
      </c>
      <c r="J38" s="73">
        <f t="shared" si="4"/>
        <v>2021</v>
      </c>
      <c r="K38" s="78">
        <f t="shared" si="19"/>
        <v>44228</v>
      </c>
      <c r="M38" s="191"/>
    </row>
    <row r="39" spans="2:20" outlineLevel="1">
      <c r="B39" s="78">
        <f t="shared" si="1"/>
        <v>44256</v>
      </c>
      <c r="C39" s="75">
        <f>IF(F39&lt;&gt;0,-INDEX([11]Delta!$F$1:$EE$997,$L$13,$I39),0)</f>
        <v>33529.992938995361</v>
      </c>
      <c r="D39" s="71">
        <f>IF(F39&lt;&gt;0,VLOOKUP($J39,'Table 1'!$B$13:$C$33,2,FALSE)/12*1000*Study_MW,0)</f>
        <v>0</v>
      </c>
      <c r="E39" s="71">
        <f t="shared" si="17"/>
        <v>33529.992938995361</v>
      </c>
      <c r="F39" s="75">
        <f>INDEX([11]Delta!$F$1:$EE$997,$L$14,$I39)</f>
        <v>2108.62</v>
      </c>
      <c r="G39" s="76">
        <f t="shared" si="3"/>
        <v>15.901391876675438</v>
      </c>
      <c r="I39" s="77">
        <f t="shared" si="18"/>
        <v>29</v>
      </c>
      <c r="J39" s="73">
        <f t="shared" si="4"/>
        <v>2021</v>
      </c>
      <c r="K39" s="78">
        <f t="shared" si="19"/>
        <v>44256</v>
      </c>
    </row>
    <row r="40" spans="2:20" outlineLevel="1">
      <c r="B40" s="78">
        <f t="shared" si="1"/>
        <v>44287</v>
      </c>
      <c r="C40" s="75">
        <f>IF(F40&lt;&gt;0,-INDEX([11]Delta!$F$1:$EE$997,$L$13,$I40),0)</f>
        <v>26798.928269505501</v>
      </c>
      <c r="D40" s="71">
        <f>IF(F40&lt;&gt;0,VLOOKUP($J40,'Table 1'!$B$13:$C$33,2,FALSE)/12*1000*Study_MW,0)</f>
        <v>0</v>
      </c>
      <c r="E40" s="71">
        <f t="shared" si="17"/>
        <v>26798.928269505501</v>
      </c>
      <c r="F40" s="75">
        <f>INDEX([11]Delta!$F$1:$EE$997,$L$14,$I40)</f>
        <v>1813.43</v>
      </c>
      <c r="G40" s="76">
        <f t="shared" si="3"/>
        <v>14.778032937309684</v>
      </c>
      <c r="I40" s="77">
        <f t="shared" si="18"/>
        <v>30</v>
      </c>
      <c r="J40" s="73">
        <f t="shared" si="4"/>
        <v>2021</v>
      </c>
      <c r="K40" s="78">
        <f t="shared" si="19"/>
        <v>44287</v>
      </c>
      <c r="O40" s="218"/>
      <c r="P40" s="58"/>
      <c r="Q40" s="58"/>
      <c r="R40" s="58"/>
      <c r="S40" s="58"/>
      <c r="T40" s="91"/>
    </row>
    <row r="41" spans="2:20" outlineLevel="1">
      <c r="B41" s="78">
        <f t="shared" si="1"/>
        <v>44317</v>
      </c>
      <c r="C41" s="75">
        <f>IF(F41&lt;&gt;0,-INDEX([11]Delta!$F$1:$EE$997,$L$13,$I41),0)</f>
        <v>25933.872016087174</v>
      </c>
      <c r="D41" s="71">
        <f>IF(F41&lt;&gt;0,VLOOKUP($J41,'Table 1'!$B$13:$C$33,2,FALSE)/12*1000*Study_MW,0)</f>
        <v>0</v>
      </c>
      <c r="E41" s="71">
        <f t="shared" si="17"/>
        <v>25933.872016087174</v>
      </c>
      <c r="F41" s="75">
        <f>INDEX([11]Delta!$F$1:$EE$997,$L$14,$I41)</f>
        <v>1788.74</v>
      </c>
      <c r="G41" s="76">
        <f t="shared" si="3"/>
        <v>14.498402236259698</v>
      </c>
      <c r="I41" s="77">
        <f t="shared" si="18"/>
        <v>31</v>
      </c>
      <c r="J41" s="73">
        <f t="shared" si="4"/>
        <v>2021</v>
      </c>
      <c r="K41" s="78">
        <f t="shared" si="19"/>
        <v>44317</v>
      </c>
      <c r="O41" s="218"/>
      <c r="P41" s="58"/>
      <c r="Q41" s="58"/>
      <c r="R41" s="58"/>
      <c r="S41" s="58"/>
      <c r="T41" s="91"/>
    </row>
    <row r="42" spans="2:20" outlineLevel="1">
      <c r="B42" s="78">
        <f t="shared" si="1"/>
        <v>44348</v>
      </c>
      <c r="C42" s="75">
        <f>IF(F42&lt;&gt;0,-INDEX([11]Delta!$F$1:$EE$997,$L$13,$I42),0)</f>
        <v>32741.241478413343</v>
      </c>
      <c r="D42" s="71">
        <f>IF(F42&lt;&gt;0,VLOOKUP($J42,'Table 1'!$B$13:$C$33,2,FALSE)/12*1000*Study_MW,0)</f>
        <v>0</v>
      </c>
      <c r="E42" s="71">
        <f t="shared" si="17"/>
        <v>32741.241478413343</v>
      </c>
      <c r="F42" s="75">
        <f>INDEX([11]Delta!$F$1:$EE$997,$L$14,$I42)</f>
        <v>2241.88</v>
      </c>
      <c r="G42" s="76">
        <f t="shared" si="3"/>
        <v>14.604368422223018</v>
      </c>
      <c r="I42" s="77">
        <f t="shared" si="18"/>
        <v>32</v>
      </c>
      <c r="J42" s="73">
        <f t="shared" si="4"/>
        <v>2021</v>
      </c>
      <c r="K42" s="78">
        <f t="shared" si="19"/>
        <v>44348</v>
      </c>
    </row>
    <row r="43" spans="2:20" outlineLevel="1">
      <c r="B43" s="78">
        <f t="shared" si="1"/>
        <v>44378</v>
      </c>
      <c r="C43" s="75">
        <f>IF(F43&lt;&gt;0,-INDEX([11]Delta!$F$1:$EE$997,$L$13,$I43),0)</f>
        <v>81999.559932351112</v>
      </c>
      <c r="D43" s="71">
        <f>IF(F43&lt;&gt;0,VLOOKUP($J43,'Table 1'!$B$13:$C$33,2,FALSE)/12*1000*Study_MW,0)</f>
        <v>0</v>
      </c>
      <c r="E43" s="71">
        <f t="shared" si="17"/>
        <v>81999.559932351112</v>
      </c>
      <c r="F43" s="75">
        <f>INDEX([11]Delta!$F$1:$EE$997,$L$14,$I43)</f>
        <v>2577.4499999999998</v>
      </c>
      <c r="G43" s="76">
        <f t="shared" si="3"/>
        <v>31.814219454247848</v>
      </c>
      <c r="I43" s="77">
        <f t="shared" si="18"/>
        <v>33</v>
      </c>
      <c r="J43" s="73">
        <f t="shared" si="4"/>
        <v>2021</v>
      </c>
      <c r="K43" s="78">
        <f t="shared" si="19"/>
        <v>44378</v>
      </c>
    </row>
    <row r="44" spans="2:20" outlineLevel="1">
      <c r="B44" s="78">
        <f t="shared" si="1"/>
        <v>44409</v>
      </c>
      <c r="C44" s="75">
        <f>IF(F44&lt;&gt;0,-INDEX([11]Delta!$F$1:$EE$997,$L$13,$I44),0)</f>
        <v>63234.38747368753</v>
      </c>
      <c r="D44" s="71">
        <f>IF(F44&lt;&gt;0,VLOOKUP($J44,'Table 1'!$B$13:$C$33,2,FALSE)/12*1000*Study_MW,0)</f>
        <v>0</v>
      </c>
      <c r="E44" s="71">
        <f t="shared" si="17"/>
        <v>63234.38747368753</v>
      </c>
      <c r="F44" s="75">
        <f>INDEX([11]Delta!$F$1:$EE$997,$L$14,$I44)</f>
        <v>2687.86</v>
      </c>
      <c r="G44" s="76">
        <f t="shared" si="3"/>
        <v>23.525923029357006</v>
      </c>
      <c r="I44" s="77">
        <f t="shared" si="18"/>
        <v>34</v>
      </c>
      <c r="J44" s="73">
        <f t="shared" si="4"/>
        <v>2021</v>
      </c>
      <c r="K44" s="78">
        <f t="shared" si="19"/>
        <v>44409</v>
      </c>
    </row>
    <row r="45" spans="2:20" outlineLevel="1">
      <c r="B45" s="78">
        <f t="shared" si="1"/>
        <v>44440</v>
      </c>
      <c r="C45" s="75">
        <f>IF(F45&lt;&gt;0,-INDEX([11]Delta!$F$1:$EE$997,$L$13,$I45),0)</f>
        <v>49635.170053526759</v>
      </c>
      <c r="D45" s="71">
        <f>IF(F45&lt;&gt;0,VLOOKUP($J45,'Table 1'!$B$13:$C$33,2,FALSE)/12*1000*Study_MW,0)</f>
        <v>0</v>
      </c>
      <c r="E45" s="71">
        <f t="shared" si="17"/>
        <v>49635.170053526759</v>
      </c>
      <c r="F45" s="75">
        <f>INDEX([11]Delta!$F$1:$EE$997,$L$14,$I45)</f>
        <v>2630.99</v>
      </c>
      <c r="G45" s="76">
        <f t="shared" si="3"/>
        <v>18.865586738652279</v>
      </c>
      <c r="I45" s="77">
        <f t="shared" si="18"/>
        <v>35</v>
      </c>
      <c r="J45" s="73">
        <f t="shared" si="4"/>
        <v>2021</v>
      </c>
      <c r="K45" s="78">
        <f t="shared" si="19"/>
        <v>44440</v>
      </c>
    </row>
    <row r="46" spans="2:20" outlineLevel="1">
      <c r="B46" s="78">
        <f t="shared" si="1"/>
        <v>44470</v>
      </c>
      <c r="C46" s="75">
        <f>IF(F46&lt;&gt;0,-INDEX([11]Delta!$F$1:$EE$997,$L$13,$I46),0)</f>
        <v>36586.799840852618</v>
      </c>
      <c r="D46" s="71">
        <f>IF(F46&lt;&gt;0,VLOOKUP($J46,'Table 1'!$B$13:$C$33,2,FALSE)/12*1000*Study_MW,0)</f>
        <v>0</v>
      </c>
      <c r="E46" s="71">
        <f t="shared" si="17"/>
        <v>36586.799840852618</v>
      </c>
      <c r="F46" s="75">
        <f>INDEX([11]Delta!$F$1:$EE$997,$L$14,$I46)</f>
        <v>2527.04</v>
      </c>
      <c r="G46" s="76">
        <f t="shared" si="3"/>
        <v>14.478124541302321</v>
      </c>
      <c r="I46" s="77">
        <f t="shared" si="18"/>
        <v>36</v>
      </c>
      <c r="J46" s="73">
        <f t="shared" si="4"/>
        <v>2021</v>
      </c>
      <c r="K46" s="78">
        <f t="shared" si="19"/>
        <v>44470</v>
      </c>
    </row>
    <row r="47" spans="2:20" outlineLevel="1">
      <c r="B47" s="78">
        <f t="shared" si="1"/>
        <v>44501</v>
      </c>
      <c r="C47" s="75">
        <f>IF(F47&lt;&gt;0,-INDEX([11]Delta!$F$1:$EE$997,$L$13,$I47),0)</f>
        <v>37596.57983276248</v>
      </c>
      <c r="D47" s="71">
        <f>IF(F47&lt;&gt;0,VLOOKUP($J47,'Table 1'!$B$13:$C$33,2,FALSE)/12*1000*Study_MW,0)</f>
        <v>0</v>
      </c>
      <c r="E47" s="71">
        <f t="shared" si="17"/>
        <v>37596.57983276248</v>
      </c>
      <c r="F47" s="75">
        <f>INDEX([11]Delta!$F$1:$EE$997,$L$14,$I47)</f>
        <v>2516.33</v>
      </c>
      <c r="G47" s="76">
        <f t="shared" si="3"/>
        <v>14.94103707890558</v>
      </c>
      <c r="I47" s="77">
        <f t="shared" si="18"/>
        <v>37</v>
      </c>
      <c r="J47" s="73">
        <f t="shared" si="4"/>
        <v>2021</v>
      </c>
      <c r="K47" s="78">
        <f t="shared" si="19"/>
        <v>44501</v>
      </c>
    </row>
    <row r="48" spans="2:20" outlineLevel="1">
      <c r="B48" s="82">
        <f t="shared" si="1"/>
        <v>44531</v>
      </c>
      <c r="C48" s="79">
        <f>IF(F48&lt;&gt;0,-INDEX([11]Delta!$F$1:$EE$997,$L$13,$I48),0)</f>
        <v>40025.716751024127</v>
      </c>
      <c r="D48" s="80">
        <f>IF(F48&lt;&gt;0,VLOOKUP($J48,'Table 1'!$B$13:$C$33,2,FALSE)/12*1000*Study_MW,0)</f>
        <v>0</v>
      </c>
      <c r="E48" s="80">
        <f t="shared" si="17"/>
        <v>40025.716751024127</v>
      </c>
      <c r="F48" s="79">
        <f>INDEX([11]Delta!$F$1:$EE$997,$L$14,$I48)</f>
        <v>2479.6</v>
      </c>
      <c r="G48" s="81">
        <f t="shared" si="3"/>
        <v>16.142005465004086</v>
      </c>
      <c r="I48" s="64">
        <f t="shared" si="18"/>
        <v>38</v>
      </c>
      <c r="J48" s="73">
        <f t="shared" si="4"/>
        <v>2021</v>
      </c>
      <c r="K48" s="82">
        <f t="shared" si="19"/>
        <v>44531</v>
      </c>
    </row>
    <row r="49" spans="2:11" outlineLevel="1">
      <c r="B49" s="74">
        <f t="shared" si="1"/>
        <v>44562</v>
      </c>
      <c r="C49" s="69">
        <f>IF(F49&lt;&gt;0,-INDEX([11]Delta!$F$1:$EE$997,$L$13,$I49),0)</f>
        <v>29391.577244341373</v>
      </c>
      <c r="D49" s="70">
        <f>IF(F49&lt;&gt;0,VLOOKUP($J49,'Table 1'!$B$13:$C$33,2,FALSE)/12*1000*Study_MW,0)</f>
        <v>0</v>
      </c>
      <c r="E49" s="70">
        <f t="shared" si="17"/>
        <v>29391.577244341373</v>
      </c>
      <c r="F49" s="69">
        <f>INDEX([11]Delta!$F$1:$EE$997,$L$14,$I49)</f>
        <v>2063.09</v>
      </c>
      <c r="G49" s="72">
        <f t="shared" si="3"/>
        <v>14.246386364308572</v>
      </c>
      <c r="I49" s="60">
        <f>I37+13</f>
        <v>40</v>
      </c>
      <c r="J49" s="73">
        <f t="shared" si="4"/>
        <v>2022</v>
      </c>
      <c r="K49" s="74">
        <f t="shared" si="19"/>
        <v>44562</v>
      </c>
    </row>
    <row r="50" spans="2:11" outlineLevel="1">
      <c r="B50" s="78">
        <f t="shared" si="1"/>
        <v>44593</v>
      </c>
      <c r="C50" s="75">
        <f>IF(F50&lt;&gt;0,-INDEX([11]Delta!$F$1:$EE$997,$L$13,$I50),0)</f>
        <v>23394.418034017086</v>
      </c>
      <c r="D50" s="71">
        <f>IF(F50&lt;&gt;0,VLOOKUP($J50,'Table 1'!$B$13:$C$33,2,FALSE)/12*1000*Study_MW,0)</f>
        <v>0</v>
      </c>
      <c r="E50" s="71">
        <f t="shared" si="17"/>
        <v>23394.418034017086</v>
      </c>
      <c r="F50" s="75">
        <f>INDEX([11]Delta!$F$1:$EE$997,$L$14,$I50)</f>
        <v>1725.33</v>
      </c>
      <c r="G50" s="76">
        <f t="shared" si="3"/>
        <v>13.559387499212955</v>
      </c>
      <c r="I50" s="77">
        <f t="shared" si="18"/>
        <v>41</v>
      </c>
      <c r="J50" s="73">
        <f t="shared" si="4"/>
        <v>2022</v>
      </c>
      <c r="K50" s="78">
        <f t="shared" si="19"/>
        <v>44593</v>
      </c>
    </row>
    <row r="51" spans="2:11" outlineLevel="1">
      <c r="B51" s="78">
        <f t="shared" si="1"/>
        <v>44621</v>
      </c>
      <c r="C51" s="75">
        <f>IF(F51&lt;&gt;0,-INDEX([11]Delta!$F$1:$EE$997,$L$13,$I51),0)</f>
        <v>28385.329847276211</v>
      </c>
      <c r="D51" s="71">
        <f>IF(F51&lt;&gt;0,VLOOKUP($J51,'Table 1'!$B$13:$C$33,2,FALSE)/12*1000*Study_MW,0)</f>
        <v>0</v>
      </c>
      <c r="E51" s="71">
        <f t="shared" si="17"/>
        <v>28385.329847276211</v>
      </c>
      <c r="F51" s="75">
        <f>INDEX([11]Delta!$F$1:$EE$997,$L$14,$I51)</f>
        <v>2108.62</v>
      </c>
      <c r="G51" s="76">
        <f t="shared" si="3"/>
        <v>13.46156720854218</v>
      </c>
      <c r="I51" s="77">
        <f t="shared" si="18"/>
        <v>42</v>
      </c>
      <c r="J51" s="73">
        <f t="shared" si="4"/>
        <v>2022</v>
      </c>
      <c r="K51" s="78">
        <f t="shared" si="19"/>
        <v>44621</v>
      </c>
    </row>
    <row r="52" spans="2:11" outlineLevel="1">
      <c r="B52" s="78">
        <f t="shared" si="1"/>
        <v>44652</v>
      </c>
      <c r="C52" s="75">
        <f>IF(F52&lt;&gt;0,-INDEX([11]Delta!$F$1:$EE$997,$L$13,$I52),0)</f>
        <v>23887.162157058716</v>
      </c>
      <c r="D52" s="71">
        <f>IF(F52&lt;&gt;0,VLOOKUP($J52,'Table 1'!$B$13:$C$33,2,FALSE)/12*1000*Study_MW,0)</f>
        <v>0</v>
      </c>
      <c r="E52" s="71">
        <f t="shared" si="17"/>
        <v>23887.162157058716</v>
      </c>
      <c r="F52" s="75">
        <f>INDEX([11]Delta!$F$1:$EE$997,$L$14,$I52)</f>
        <v>1813.43</v>
      </c>
      <c r="G52" s="76">
        <f t="shared" si="3"/>
        <v>13.172365162735101</v>
      </c>
      <c r="I52" s="77">
        <f t="shared" si="18"/>
        <v>43</v>
      </c>
      <c r="J52" s="73">
        <f t="shared" si="4"/>
        <v>2022</v>
      </c>
      <c r="K52" s="78">
        <f t="shared" si="19"/>
        <v>44652</v>
      </c>
    </row>
    <row r="53" spans="2:11" outlineLevel="1">
      <c r="B53" s="78">
        <f t="shared" si="1"/>
        <v>44682</v>
      </c>
      <c r="C53" s="75">
        <f>IF(F53&lt;&gt;0,-INDEX([11]Delta!$F$1:$EE$997,$L$13,$I53),0)</f>
        <v>26160.25700442493</v>
      </c>
      <c r="D53" s="71">
        <f>IF(F53&lt;&gt;0,VLOOKUP($J53,'Table 1'!$B$13:$C$33,2,FALSE)/12*1000*Study_MW,0)</f>
        <v>0</v>
      </c>
      <c r="E53" s="71">
        <f t="shared" si="17"/>
        <v>26160.25700442493</v>
      </c>
      <c r="F53" s="75">
        <f>INDEX([11]Delta!$F$1:$EE$997,$L$14,$I53)</f>
        <v>1788.74</v>
      </c>
      <c r="G53" s="76">
        <f t="shared" si="3"/>
        <v>14.624963384519232</v>
      </c>
      <c r="I53" s="77">
        <f t="shared" si="18"/>
        <v>44</v>
      </c>
      <c r="J53" s="73">
        <f t="shared" si="4"/>
        <v>2022</v>
      </c>
      <c r="K53" s="78">
        <f t="shared" si="19"/>
        <v>44682</v>
      </c>
    </row>
    <row r="54" spans="2:11" outlineLevel="1">
      <c r="B54" s="78">
        <f t="shared" si="1"/>
        <v>44713</v>
      </c>
      <c r="C54" s="75">
        <f>IF(F54&lt;&gt;0,-INDEX([11]Delta!$F$1:$EE$997,$L$13,$I54),0)</f>
        <v>32959.19095531106</v>
      </c>
      <c r="D54" s="71">
        <f>IF(F54&lt;&gt;0,VLOOKUP($J54,'Table 1'!$B$13:$C$33,2,FALSE)/12*1000*Study_MW,0)</f>
        <v>0</v>
      </c>
      <c r="E54" s="71">
        <f t="shared" si="17"/>
        <v>32959.19095531106</v>
      </c>
      <c r="F54" s="75">
        <f>INDEX([11]Delta!$F$1:$EE$997,$L$14,$I54)</f>
        <v>2241.88</v>
      </c>
      <c r="G54" s="76">
        <f t="shared" si="3"/>
        <v>14.701585702763332</v>
      </c>
      <c r="I54" s="77">
        <f t="shared" si="18"/>
        <v>45</v>
      </c>
      <c r="J54" s="73">
        <f t="shared" si="4"/>
        <v>2022</v>
      </c>
      <c r="K54" s="78">
        <f t="shared" si="19"/>
        <v>44713</v>
      </c>
    </row>
    <row r="55" spans="2:11" outlineLevel="1">
      <c r="B55" s="78">
        <f t="shared" si="1"/>
        <v>44743</v>
      </c>
      <c r="C55" s="75">
        <f>IF(F55&lt;&gt;0,-INDEX([11]Delta!$F$1:$EE$997,$L$13,$I55),0)</f>
        <v>65853.397174626589</v>
      </c>
      <c r="D55" s="71">
        <f>IF(F55&lt;&gt;0,VLOOKUP($J55,'Table 1'!$B$13:$C$33,2,FALSE)/12*1000*Study_MW,0)</f>
        <v>0</v>
      </c>
      <c r="E55" s="71">
        <f t="shared" si="17"/>
        <v>65853.397174626589</v>
      </c>
      <c r="F55" s="75">
        <f>INDEX([11]Delta!$F$1:$EE$997,$L$14,$I55)</f>
        <v>2577.4499999999998</v>
      </c>
      <c r="G55" s="76">
        <f t="shared" si="3"/>
        <v>25.549825282595819</v>
      </c>
      <c r="I55" s="77">
        <f t="shared" si="18"/>
        <v>46</v>
      </c>
      <c r="J55" s="73">
        <f t="shared" si="4"/>
        <v>2022</v>
      </c>
      <c r="K55" s="78">
        <f t="shared" si="19"/>
        <v>44743</v>
      </c>
    </row>
    <row r="56" spans="2:11" outlineLevel="1">
      <c r="B56" s="78">
        <f t="shared" si="1"/>
        <v>44774</v>
      </c>
      <c r="C56" s="75">
        <f>IF(F56&lt;&gt;0,-INDEX([11]Delta!$F$1:$EE$997,$L$13,$I56),0)</f>
        <v>55371.532094851136</v>
      </c>
      <c r="D56" s="71">
        <f>IF(F56&lt;&gt;0,VLOOKUP($J56,'Table 1'!$B$13:$C$33,2,FALSE)/12*1000*Study_MW,0)</f>
        <v>0</v>
      </c>
      <c r="E56" s="71">
        <f t="shared" si="17"/>
        <v>55371.532094851136</v>
      </c>
      <c r="F56" s="75">
        <f>INDEX([11]Delta!$F$1:$EE$997,$L$14,$I56)</f>
        <v>2687.86</v>
      </c>
      <c r="G56" s="76">
        <f t="shared" si="3"/>
        <v>20.600601257078544</v>
      </c>
      <c r="I56" s="77">
        <f t="shared" si="18"/>
        <v>47</v>
      </c>
      <c r="J56" s="73">
        <f t="shared" si="4"/>
        <v>2022</v>
      </c>
      <c r="K56" s="78">
        <f t="shared" si="19"/>
        <v>44774</v>
      </c>
    </row>
    <row r="57" spans="2:11" outlineLevel="1">
      <c r="B57" s="78">
        <f t="shared" si="1"/>
        <v>44805</v>
      </c>
      <c r="C57" s="75">
        <f>IF(F57&lt;&gt;0,-INDEX([11]Delta!$F$1:$EE$997,$L$13,$I57),0)</f>
        <v>40340.988714292645</v>
      </c>
      <c r="D57" s="71">
        <f>IF(F57&lt;&gt;0,VLOOKUP($J57,'Table 1'!$B$13:$C$33,2,FALSE)/12*1000*Study_MW,0)</f>
        <v>0</v>
      </c>
      <c r="E57" s="71">
        <f t="shared" si="17"/>
        <v>40340.988714292645</v>
      </c>
      <c r="F57" s="75">
        <f>INDEX([11]Delta!$F$1:$EE$997,$L$14,$I57)</f>
        <v>2630.99</v>
      </c>
      <c r="G57" s="76">
        <f t="shared" si="3"/>
        <v>15.333007238451172</v>
      </c>
      <c r="I57" s="77">
        <f t="shared" si="18"/>
        <v>48</v>
      </c>
      <c r="J57" s="73">
        <f t="shared" si="4"/>
        <v>2022</v>
      </c>
      <c r="K57" s="78">
        <f t="shared" si="19"/>
        <v>44805</v>
      </c>
    </row>
    <row r="58" spans="2:11" outlineLevel="1">
      <c r="B58" s="78">
        <f t="shared" si="1"/>
        <v>44835</v>
      </c>
      <c r="C58" s="75">
        <f>IF(F58&lt;&gt;0,-INDEX([11]Delta!$F$1:$EE$997,$L$13,$I58),0)</f>
        <v>36262.435788884759</v>
      </c>
      <c r="D58" s="71">
        <f>IF(F58&lt;&gt;0,VLOOKUP($J58,'Table 1'!$B$13:$C$33,2,FALSE)/12*1000*Study_MW,0)</f>
        <v>0</v>
      </c>
      <c r="E58" s="71">
        <f t="shared" si="17"/>
        <v>36262.435788884759</v>
      </c>
      <c r="F58" s="75">
        <f>INDEX([11]Delta!$F$1:$EE$997,$L$14,$I58)</f>
        <v>2527.04</v>
      </c>
      <c r="G58" s="76">
        <f t="shared" si="3"/>
        <v>14.349767233160044</v>
      </c>
      <c r="I58" s="77">
        <f t="shared" si="18"/>
        <v>49</v>
      </c>
      <c r="J58" s="73">
        <f t="shared" si="4"/>
        <v>2022</v>
      </c>
      <c r="K58" s="78">
        <f t="shared" si="19"/>
        <v>44835</v>
      </c>
    </row>
    <row r="59" spans="2:11" outlineLevel="1">
      <c r="B59" s="78">
        <f t="shared" si="1"/>
        <v>44866</v>
      </c>
      <c r="C59" s="75">
        <f>IF(F59&lt;&gt;0,-INDEX([11]Delta!$F$1:$EE$997,$L$13,$I59),0)</f>
        <v>38567.434062168002</v>
      </c>
      <c r="D59" s="71">
        <f>IF(F59&lt;&gt;0,VLOOKUP($J59,'Table 1'!$B$13:$C$33,2,FALSE)/12*1000*Study_MW,0)</f>
        <v>0</v>
      </c>
      <c r="E59" s="71">
        <f t="shared" si="17"/>
        <v>38567.434062168002</v>
      </c>
      <c r="F59" s="75">
        <f>INDEX([11]Delta!$F$1:$EE$997,$L$14,$I59)</f>
        <v>2516.33</v>
      </c>
      <c r="G59" s="76">
        <f t="shared" si="3"/>
        <v>15.326858584592642</v>
      </c>
      <c r="I59" s="77">
        <f t="shared" si="18"/>
        <v>50</v>
      </c>
      <c r="J59" s="73">
        <f t="shared" si="4"/>
        <v>2022</v>
      </c>
      <c r="K59" s="78">
        <f t="shared" si="19"/>
        <v>44866</v>
      </c>
    </row>
    <row r="60" spans="2:11" outlineLevel="1">
      <c r="B60" s="82">
        <f t="shared" si="1"/>
        <v>44896</v>
      </c>
      <c r="C60" s="79">
        <f>IF(F60&lt;&gt;0,-INDEX([11]Delta!$F$1:$EE$997,$L$13,$I60),0)</f>
        <v>35058.289697289467</v>
      </c>
      <c r="D60" s="80">
        <f>IF(F60&lt;&gt;0,VLOOKUP($J60,'Table 1'!$B$13:$C$33,2,FALSE)/12*1000*Study_MW,0)</f>
        <v>0</v>
      </c>
      <c r="E60" s="80">
        <f t="shared" si="17"/>
        <v>35058.289697289467</v>
      </c>
      <c r="F60" s="79">
        <f>INDEX([11]Delta!$F$1:$EE$997,$L$14,$I60)</f>
        <v>2479.6</v>
      </c>
      <c r="G60" s="81">
        <f t="shared" si="3"/>
        <v>14.138687569482766</v>
      </c>
      <c r="I60" s="64">
        <f t="shared" si="18"/>
        <v>51</v>
      </c>
      <c r="J60" s="73">
        <f t="shared" si="4"/>
        <v>2022</v>
      </c>
      <c r="K60" s="82">
        <f t="shared" si="19"/>
        <v>44896</v>
      </c>
    </row>
    <row r="61" spans="2:11" outlineLevel="1">
      <c r="B61" s="74">
        <f t="shared" si="1"/>
        <v>44927</v>
      </c>
      <c r="C61" s="69">
        <f>IF(F61&lt;&gt;0,-INDEX([11]Delta!$F$1:$EE$997,$L$13,$I61),0)</f>
        <v>26352.351116046309</v>
      </c>
      <c r="D61" s="70">
        <f>IF(F61&lt;&gt;0,VLOOKUP($J61,'Table 1'!$B$13:$C$33,2,FALSE)/12*1000*Study_MW,0)</f>
        <v>0</v>
      </c>
      <c r="E61" s="70">
        <f t="shared" si="17"/>
        <v>26352.351116046309</v>
      </c>
      <c r="F61" s="69">
        <f>INDEX([11]Delta!$F$1:$EE$997,$L$14,$I61)</f>
        <v>2063.09</v>
      </c>
      <c r="G61" s="72">
        <f t="shared" si="3"/>
        <v>12.773243589007899</v>
      </c>
      <c r="I61" s="60">
        <f>I49+13</f>
        <v>53</v>
      </c>
      <c r="J61" s="73">
        <f t="shared" si="4"/>
        <v>2023</v>
      </c>
      <c r="K61" s="74">
        <f t="shared" si="19"/>
        <v>44927</v>
      </c>
    </row>
    <row r="62" spans="2:11" outlineLevel="1">
      <c r="B62" s="78">
        <f t="shared" si="1"/>
        <v>44958</v>
      </c>
      <c r="C62" s="75">
        <f>IF(F62&lt;&gt;0,-INDEX([11]Delta!$F$1:$EE$997,$L$13,$I62),0)</f>
        <v>22795.219212830067</v>
      </c>
      <c r="D62" s="71">
        <f>IF(F62&lt;&gt;0,VLOOKUP($J62,'Table 1'!$B$13:$C$33,2,FALSE)/12*1000*Study_MW,0)</f>
        <v>0</v>
      </c>
      <c r="E62" s="71">
        <f t="shared" si="17"/>
        <v>22795.219212830067</v>
      </c>
      <c r="F62" s="75">
        <f>INDEX([11]Delta!$F$1:$EE$997,$L$14,$I62)</f>
        <v>1725.33</v>
      </c>
      <c r="G62" s="76">
        <f t="shared" si="3"/>
        <v>13.212092302823267</v>
      </c>
      <c r="I62" s="77">
        <f t="shared" si="18"/>
        <v>54</v>
      </c>
      <c r="J62" s="73">
        <f t="shared" si="4"/>
        <v>2023</v>
      </c>
      <c r="K62" s="78">
        <f t="shared" si="19"/>
        <v>44958</v>
      </c>
    </row>
    <row r="63" spans="2:11" outlineLevel="1">
      <c r="B63" s="78">
        <f t="shared" si="1"/>
        <v>44986</v>
      </c>
      <c r="C63" s="75">
        <f>IF(F63&lt;&gt;0,-INDEX([11]Delta!$F$1:$EE$997,$L$13,$I63),0)</f>
        <v>29643.593362480402</v>
      </c>
      <c r="D63" s="71">
        <f>IF(F63&lt;&gt;0,VLOOKUP($J63,'Table 1'!$B$13:$C$33,2,FALSE)/12*1000*Study_MW,0)</f>
        <v>0</v>
      </c>
      <c r="E63" s="71">
        <f t="shared" si="17"/>
        <v>29643.593362480402</v>
      </c>
      <c r="F63" s="75">
        <f>INDEX([11]Delta!$F$1:$EE$997,$L$14,$I63)</f>
        <v>2108.62</v>
      </c>
      <c r="G63" s="76">
        <f t="shared" si="3"/>
        <v>14.05829090233442</v>
      </c>
      <c r="I63" s="77">
        <f t="shared" si="18"/>
        <v>55</v>
      </c>
      <c r="J63" s="73">
        <f t="shared" si="4"/>
        <v>2023</v>
      </c>
      <c r="K63" s="78">
        <f t="shared" si="19"/>
        <v>44986</v>
      </c>
    </row>
    <row r="64" spans="2:11" outlineLevel="1">
      <c r="B64" s="78">
        <f t="shared" si="1"/>
        <v>45017</v>
      </c>
      <c r="C64" s="75">
        <f>IF(F64&lt;&gt;0,-INDEX([11]Delta!$F$1:$EE$997,$L$13,$I64),0)</f>
        <v>23627.493711665273</v>
      </c>
      <c r="D64" s="71">
        <f>IF(F64&lt;&gt;0,VLOOKUP($J64,'Table 1'!$B$13:$C$33,2,FALSE)/12*1000*Study_MW,0)</f>
        <v>0</v>
      </c>
      <c r="E64" s="71">
        <f t="shared" si="17"/>
        <v>23627.493711665273</v>
      </c>
      <c r="F64" s="75">
        <f>INDEX([11]Delta!$F$1:$EE$997,$L$14,$I64)</f>
        <v>1813.43</v>
      </c>
      <c r="G64" s="76">
        <f t="shared" si="3"/>
        <v>13.029173285798333</v>
      </c>
      <c r="I64" s="77">
        <f t="shared" si="18"/>
        <v>56</v>
      </c>
      <c r="J64" s="73">
        <f t="shared" si="4"/>
        <v>2023</v>
      </c>
      <c r="K64" s="78">
        <f t="shared" si="19"/>
        <v>45017</v>
      </c>
    </row>
    <row r="65" spans="2:11" outlineLevel="1">
      <c r="B65" s="78">
        <f t="shared" si="1"/>
        <v>45047</v>
      </c>
      <c r="C65" s="75">
        <f>IF(F65&lt;&gt;0,-INDEX([11]Delta!$F$1:$EE$997,$L$13,$I65),0)</f>
        <v>28201.449772968888</v>
      </c>
      <c r="D65" s="71">
        <f>IF(F65&lt;&gt;0,VLOOKUP($J65,'Table 1'!$B$13:$C$33,2,FALSE)/12*1000*Study_MW,0)</f>
        <v>0</v>
      </c>
      <c r="E65" s="71">
        <f t="shared" si="17"/>
        <v>28201.449772968888</v>
      </c>
      <c r="F65" s="75">
        <f>INDEX([11]Delta!$F$1:$EE$997,$L$14,$I65)</f>
        <v>1788.74</v>
      </c>
      <c r="G65" s="76">
        <f t="shared" si="3"/>
        <v>15.766097796755755</v>
      </c>
      <c r="I65" s="77">
        <f t="shared" si="18"/>
        <v>57</v>
      </c>
      <c r="J65" s="73">
        <f t="shared" si="4"/>
        <v>2023</v>
      </c>
      <c r="K65" s="78">
        <f t="shared" si="19"/>
        <v>45047</v>
      </c>
    </row>
    <row r="66" spans="2:11" outlineLevel="1">
      <c r="B66" s="78">
        <f t="shared" si="1"/>
        <v>45078</v>
      </c>
      <c r="C66" s="75">
        <f>IF(F66&lt;&gt;0,-INDEX([11]Delta!$F$1:$EE$997,$L$13,$I66),0)</f>
        <v>30897.338550522923</v>
      </c>
      <c r="D66" s="71">
        <f>IF(F66&lt;&gt;0,VLOOKUP($J66,'Table 1'!$B$13:$C$33,2,FALSE)/12*1000*Study_MW,0)</f>
        <v>0</v>
      </c>
      <c r="E66" s="71">
        <f t="shared" si="17"/>
        <v>30897.338550522923</v>
      </c>
      <c r="F66" s="75">
        <f>INDEX([11]Delta!$F$1:$EE$997,$L$14,$I66)</f>
        <v>2241.88</v>
      </c>
      <c r="G66" s="76">
        <f t="shared" si="3"/>
        <v>13.781887768534856</v>
      </c>
      <c r="I66" s="77">
        <f t="shared" si="18"/>
        <v>58</v>
      </c>
      <c r="J66" s="73">
        <f t="shared" si="4"/>
        <v>2023</v>
      </c>
      <c r="K66" s="78">
        <f t="shared" si="19"/>
        <v>45078</v>
      </c>
    </row>
    <row r="67" spans="2:11" outlineLevel="1">
      <c r="B67" s="78">
        <f t="shared" si="1"/>
        <v>45108</v>
      </c>
      <c r="C67" s="75">
        <f>IF(F67&lt;&gt;0,-INDEX([11]Delta!$F$1:$EE$997,$L$13,$I67),0)</f>
        <v>56855.046438366175</v>
      </c>
      <c r="D67" s="71">
        <f>IF(F67&lt;&gt;0,VLOOKUP($J67,'Table 1'!$B$13:$C$33,2,FALSE)/12*1000*Study_MW,0)</f>
        <v>0</v>
      </c>
      <c r="E67" s="71">
        <f t="shared" si="17"/>
        <v>56855.046438366175</v>
      </c>
      <c r="F67" s="75">
        <f>INDEX([11]Delta!$F$1:$EE$997,$L$14,$I67)</f>
        <v>2577.4499999999998</v>
      </c>
      <c r="G67" s="76">
        <f t="shared" si="3"/>
        <v>22.058641850808428</v>
      </c>
      <c r="I67" s="77">
        <f t="shared" si="18"/>
        <v>59</v>
      </c>
      <c r="J67" s="73">
        <f t="shared" si="4"/>
        <v>2023</v>
      </c>
      <c r="K67" s="78">
        <f t="shared" si="19"/>
        <v>45108</v>
      </c>
    </row>
    <row r="68" spans="2:11" outlineLevel="1">
      <c r="B68" s="78">
        <f t="shared" si="1"/>
        <v>45139</v>
      </c>
      <c r="C68" s="75">
        <f>IF(F68&lt;&gt;0,-INDEX([11]Delta!$F$1:$EE$997,$L$13,$I68),0)</f>
        <v>61079.209283590317</v>
      </c>
      <c r="D68" s="71">
        <f>IF(F68&lt;&gt;0,VLOOKUP($J68,'Table 1'!$B$13:$C$33,2,FALSE)/12*1000*Study_MW,0)</f>
        <v>0</v>
      </c>
      <c r="E68" s="71">
        <f t="shared" si="17"/>
        <v>61079.209283590317</v>
      </c>
      <c r="F68" s="75">
        <f>INDEX([11]Delta!$F$1:$EE$997,$L$14,$I68)</f>
        <v>2687.86</v>
      </c>
      <c r="G68" s="76">
        <f t="shared" si="3"/>
        <v>22.724103667449313</v>
      </c>
      <c r="I68" s="77">
        <f t="shared" si="18"/>
        <v>60</v>
      </c>
      <c r="J68" s="73">
        <f t="shared" si="4"/>
        <v>2023</v>
      </c>
      <c r="K68" s="78">
        <f t="shared" si="19"/>
        <v>45139</v>
      </c>
    </row>
    <row r="69" spans="2:11" outlineLevel="1">
      <c r="B69" s="78">
        <f t="shared" si="1"/>
        <v>45170</v>
      </c>
      <c r="C69" s="75">
        <f>IF(F69&lt;&gt;0,-INDEX([11]Delta!$F$1:$EE$997,$L$13,$I69),0)</f>
        <v>38605.809133470058</v>
      </c>
      <c r="D69" s="71">
        <f>IF(F69&lt;&gt;0,VLOOKUP($J69,'Table 1'!$B$13:$C$33,2,FALSE)/12*1000*Study_MW,0)</f>
        <v>0</v>
      </c>
      <c r="E69" s="71">
        <f t="shared" si="17"/>
        <v>38605.809133470058</v>
      </c>
      <c r="F69" s="75">
        <f>INDEX([11]Delta!$F$1:$EE$997,$L$14,$I69)</f>
        <v>2630.99</v>
      </c>
      <c r="G69" s="76">
        <f t="shared" si="3"/>
        <v>14.673491398093518</v>
      </c>
      <c r="I69" s="77">
        <f t="shared" si="18"/>
        <v>61</v>
      </c>
      <c r="J69" s="73">
        <f t="shared" si="4"/>
        <v>2023</v>
      </c>
      <c r="K69" s="78">
        <f t="shared" si="19"/>
        <v>45170</v>
      </c>
    </row>
    <row r="70" spans="2:11" outlineLevel="1">
      <c r="B70" s="78">
        <f t="shared" si="1"/>
        <v>45200</v>
      </c>
      <c r="C70" s="75">
        <f>IF(F70&lt;&gt;0,-INDEX([11]Delta!$F$1:$EE$997,$L$13,$I70),0)</f>
        <v>40169.431502521038</v>
      </c>
      <c r="D70" s="71">
        <f>IF(F70&lt;&gt;0,VLOOKUP($J70,'Table 1'!$B$13:$C$33,2,FALSE)/12*1000*Study_MW,0)</f>
        <v>0</v>
      </c>
      <c r="E70" s="71">
        <f t="shared" si="17"/>
        <v>40169.431502521038</v>
      </c>
      <c r="F70" s="75">
        <f>INDEX([11]Delta!$F$1:$EE$997,$L$14,$I70)</f>
        <v>2527.04</v>
      </c>
      <c r="G70" s="76">
        <f t="shared" si="3"/>
        <v>15.895843161374984</v>
      </c>
      <c r="I70" s="77">
        <f t="shared" si="18"/>
        <v>62</v>
      </c>
      <c r="J70" s="73">
        <f t="shared" si="4"/>
        <v>2023</v>
      </c>
      <c r="K70" s="78">
        <f t="shared" si="19"/>
        <v>45200</v>
      </c>
    </row>
    <row r="71" spans="2:11" outlineLevel="1">
      <c r="B71" s="78">
        <f t="shared" si="1"/>
        <v>45231</v>
      </c>
      <c r="C71" s="75">
        <f>IF(F71&lt;&gt;0,-INDEX([11]Delta!$F$1:$EE$997,$L$13,$I71),0)</f>
        <v>35855.57011128962</v>
      </c>
      <c r="D71" s="71">
        <f>IF(F71&lt;&gt;0,VLOOKUP($J71,'Table 1'!$B$13:$C$33,2,FALSE)/12*1000*Study_MW,0)</f>
        <v>0</v>
      </c>
      <c r="E71" s="71">
        <f t="shared" si="17"/>
        <v>35855.57011128962</v>
      </c>
      <c r="F71" s="75">
        <f>INDEX([11]Delta!$F$1:$EE$997,$L$14,$I71)</f>
        <v>2516.33</v>
      </c>
      <c r="G71" s="76">
        <f t="shared" si="3"/>
        <v>14.249152579864175</v>
      </c>
      <c r="I71" s="77">
        <f t="shared" si="18"/>
        <v>63</v>
      </c>
      <c r="J71" s="73">
        <f t="shared" si="4"/>
        <v>2023</v>
      </c>
      <c r="K71" s="78">
        <f t="shared" si="19"/>
        <v>45231</v>
      </c>
    </row>
    <row r="72" spans="2:11" outlineLevel="1">
      <c r="B72" s="82">
        <f t="shared" si="1"/>
        <v>45261</v>
      </c>
      <c r="C72" s="79">
        <f>IF(F72&lt;&gt;0,-INDEX([11]Delta!$F$1:$EE$997,$L$13,$I72),0)</f>
        <v>35753.748042702675</v>
      </c>
      <c r="D72" s="80">
        <f>IF(F72&lt;&gt;0,VLOOKUP($J72,'Table 1'!$B$13:$C$33,2,FALSE)/12*1000*Study_MW,0)</f>
        <v>0</v>
      </c>
      <c r="E72" s="80">
        <f t="shared" si="17"/>
        <v>35753.748042702675</v>
      </c>
      <c r="F72" s="79">
        <f>INDEX([11]Delta!$F$1:$EE$997,$L$14,$I72)</f>
        <v>2479.6</v>
      </c>
      <c r="G72" s="81">
        <f t="shared" si="3"/>
        <v>14.419159559083189</v>
      </c>
      <c r="I72" s="64">
        <f t="shared" si="18"/>
        <v>64</v>
      </c>
      <c r="J72" s="73">
        <f t="shared" si="4"/>
        <v>2023</v>
      </c>
      <c r="K72" s="82">
        <f t="shared" si="19"/>
        <v>45261</v>
      </c>
    </row>
    <row r="73" spans="2:11" outlineLevel="1">
      <c r="B73" s="74">
        <f t="shared" si="1"/>
        <v>45292</v>
      </c>
      <c r="C73" s="69">
        <f>IF(F73&lt;&gt;0,-INDEX([11]Delta!$F$1:$EE$997,$L$13,$I73),0)</f>
        <v>40378.579261362553</v>
      </c>
      <c r="D73" s="70">
        <f>IF(F73&lt;&gt;0,VLOOKUP($J73,'Table 1'!$B$13:$C$33,2,FALSE)/12*1000*Study_MW,0)</f>
        <v>0</v>
      </c>
      <c r="E73" s="70">
        <f t="shared" si="17"/>
        <v>40378.579261362553</v>
      </c>
      <c r="F73" s="69">
        <f>INDEX([11]Delta!$F$1:$EE$997,$L$14,$I73)</f>
        <v>2063.09</v>
      </c>
      <c r="G73" s="72">
        <f t="shared" si="3"/>
        <v>19.571894227281675</v>
      </c>
      <c r="I73" s="60">
        <f>I61+13</f>
        <v>66</v>
      </c>
      <c r="J73" s="73">
        <f t="shared" si="4"/>
        <v>2024</v>
      </c>
      <c r="K73" s="74">
        <f t="shared" si="19"/>
        <v>45292</v>
      </c>
    </row>
    <row r="74" spans="2:11" outlineLevel="1">
      <c r="B74" s="78">
        <f t="shared" si="1"/>
        <v>45323</v>
      </c>
      <c r="C74" s="75">
        <f>IF(F74&lt;&gt;0,-INDEX([11]Delta!$F$1:$EE$997,$L$13,$I74),0)</f>
        <v>31832.117928355932</v>
      </c>
      <c r="D74" s="71">
        <f>IF(F74&lt;&gt;0,VLOOKUP($J74,'Table 1'!$B$13:$C$33,2,FALSE)/12*1000*Study_MW,0)</f>
        <v>0</v>
      </c>
      <c r="E74" s="71">
        <f t="shared" si="17"/>
        <v>31832.117928355932</v>
      </c>
      <c r="F74" s="75">
        <f>INDEX([11]Delta!$F$1:$EE$997,$L$14,$I74)</f>
        <v>1750.45</v>
      </c>
      <c r="G74" s="76">
        <f t="shared" si="3"/>
        <v>18.185105503359669</v>
      </c>
      <c r="I74" s="77">
        <f t="shared" si="18"/>
        <v>67</v>
      </c>
      <c r="J74" s="73">
        <f t="shared" si="4"/>
        <v>2024</v>
      </c>
      <c r="K74" s="78">
        <f t="shared" si="19"/>
        <v>45323</v>
      </c>
    </row>
    <row r="75" spans="2:11" outlineLevel="1">
      <c r="B75" s="78">
        <f t="shared" si="1"/>
        <v>45352</v>
      </c>
      <c r="C75" s="75">
        <f>IF(F75&lt;&gt;0,-INDEX([11]Delta!$F$1:$EE$997,$L$13,$I75),0)</f>
        <v>40484.961726754904</v>
      </c>
      <c r="D75" s="71">
        <f>IF(F75&lt;&gt;0,VLOOKUP($J75,'Table 1'!$B$13:$C$33,2,FALSE)/12*1000*Study_MW,0)</f>
        <v>0</v>
      </c>
      <c r="E75" s="71">
        <f t="shared" si="17"/>
        <v>40484.961726754904</v>
      </c>
      <c r="F75" s="75">
        <f>INDEX([11]Delta!$F$1:$EE$997,$L$14,$I75)</f>
        <v>2108.62</v>
      </c>
      <c r="G75" s="76">
        <f t="shared" si="3"/>
        <v>19.199742830265723</v>
      </c>
      <c r="I75" s="77">
        <f t="shared" si="18"/>
        <v>68</v>
      </c>
      <c r="J75" s="73">
        <f t="shared" si="4"/>
        <v>2024</v>
      </c>
      <c r="K75" s="78">
        <f t="shared" si="19"/>
        <v>45352</v>
      </c>
    </row>
    <row r="76" spans="2:11" outlineLevel="1">
      <c r="B76" s="78">
        <f t="shared" si="1"/>
        <v>45383</v>
      </c>
      <c r="C76" s="75">
        <f>IF(F76&lt;&gt;0,-INDEX([11]Delta!$F$1:$EE$997,$L$13,$I76),0)</f>
        <v>32788.551624089479</v>
      </c>
      <c r="D76" s="71">
        <f>IF(F76&lt;&gt;0,VLOOKUP($J76,'Table 1'!$B$13:$C$33,2,FALSE)/12*1000*Study_MW,0)</f>
        <v>0</v>
      </c>
      <c r="E76" s="71">
        <f t="shared" si="17"/>
        <v>32788.551624089479</v>
      </c>
      <c r="F76" s="75">
        <f>INDEX([11]Delta!$F$1:$EE$997,$L$14,$I76)</f>
        <v>1813.43</v>
      </c>
      <c r="G76" s="76">
        <f t="shared" si="3"/>
        <v>18.080957976921898</v>
      </c>
      <c r="I76" s="77">
        <f t="shared" si="18"/>
        <v>69</v>
      </c>
      <c r="J76" s="73">
        <f t="shared" si="4"/>
        <v>2024</v>
      </c>
      <c r="K76" s="78">
        <f t="shared" si="19"/>
        <v>45383</v>
      </c>
    </row>
    <row r="77" spans="2:11" outlineLevel="1">
      <c r="B77" s="78">
        <f t="shared" si="1"/>
        <v>45413</v>
      </c>
      <c r="C77" s="75">
        <f>IF(F77&lt;&gt;0,-INDEX([11]Delta!$F$1:$EE$997,$L$13,$I77),0)</f>
        <v>31867.848600953817</v>
      </c>
      <c r="D77" s="71">
        <f>IF(F77&lt;&gt;0,VLOOKUP($J77,'Table 1'!$B$13:$C$33,2,FALSE)/12*1000*Study_MW,0)</f>
        <v>0</v>
      </c>
      <c r="E77" s="71">
        <f t="shared" si="17"/>
        <v>31867.848600953817</v>
      </c>
      <c r="F77" s="75">
        <f>INDEX([11]Delta!$F$1:$EE$997,$L$14,$I77)</f>
        <v>1788.74</v>
      </c>
      <c r="G77" s="76">
        <f t="shared" si="3"/>
        <v>17.8158081112704</v>
      </c>
      <c r="I77" s="77">
        <f t="shared" si="18"/>
        <v>70</v>
      </c>
      <c r="J77" s="73">
        <f t="shared" si="4"/>
        <v>2024</v>
      </c>
      <c r="K77" s="78">
        <f t="shared" si="19"/>
        <v>45413</v>
      </c>
    </row>
    <row r="78" spans="2:11" outlineLevel="1">
      <c r="B78" s="78">
        <f t="shared" ref="B78:B141" si="31">EDATE(B77,1)</f>
        <v>45444</v>
      </c>
      <c r="C78" s="75">
        <f>IF(F78&lt;&gt;0,-INDEX([11]Delta!$F$1:$EE$997,$L$13,$I78),0)</f>
        <v>43575.103750407696</v>
      </c>
      <c r="D78" s="71">
        <f>IF(F78&lt;&gt;0,VLOOKUP($J78,'Table 1'!$B$13:$C$33,2,FALSE)/12*1000*Study_MW,0)</f>
        <v>0</v>
      </c>
      <c r="E78" s="71">
        <f t="shared" ref="E78:E141" si="32">C78+D78</f>
        <v>43575.103750407696</v>
      </c>
      <c r="F78" s="75">
        <f>INDEX([11]Delta!$F$1:$EE$997,$L$14,$I78)</f>
        <v>2241.88</v>
      </c>
      <c r="G78" s="76">
        <f t="shared" ref="G78:G141" si="33">IF(ISNUMBER($F78),E78/$F78,"")</f>
        <v>19.43685823969512</v>
      </c>
      <c r="I78" s="77">
        <f t="shared" si="18"/>
        <v>71</v>
      </c>
      <c r="J78" s="73">
        <f t="shared" ref="J78:J141" si="34">YEAR(B78)</f>
        <v>2024</v>
      </c>
      <c r="K78" s="78">
        <f t="shared" si="19"/>
        <v>45444</v>
      </c>
    </row>
    <row r="79" spans="2:11" outlineLevel="1">
      <c r="B79" s="78">
        <f t="shared" si="31"/>
        <v>45474</v>
      </c>
      <c r="C79" s="75">
        <f>IF(F79&lt;&gt;0,-INDEX([11]Delta!$F$1:$EE$997,$L$13,$I79),0)</f>
        <v>89990.018807142973</v>
      </c>
      <c r="D79" s="71">
        <f>IF(F79&lt;&gt;0,VLOOKUP($J79,'Table 1'!$B$13:$C$33,2,FALSE)/12*1000*Study_MW,0)</f>
        <v>0</v>
      </c>
      <c r="E79" s="71">
        <f t="shared" si="32"/>
        <v>89990.018807142973</v>
      </c>
      <c r="F79" s="75">
        <f>INDEX([11]Delta!$F$1:$EE$997,$L$14,$I79)</f>
        <v>2577.4499999999998</v>
      </c>
      <c r="G79" s="76">
        <f t="shared" si="33"/>
        <v>34.914360630523575</v>
      </c>
      <c r="I79" s="77">
        <f t="shared" si="18"/>
        <v>72</v>
      </c>
      <c r="J79" s="73">
        <f t="shared" si="34"/>
        <v>2024</v>
      </c>
      <c r="K79" s="78">
        <f t="shared" si="19"/>
        <v>45474</v>
      </c>
    </row>
    <row r="80" spans="2:11" outlineLevel="1">
      <c r="B80" s="78">
        <f t="shared" si="31"/>
        <v>45505</v>
      </c>
      <c r="C80" s="75">
        <f>IF(F80&lt;&gt;0,-INDEX([11]Delta!$F$1:$EE$997,$L$13,$I80),0)</f>
        <v>90119.943148732185</v>
      </c>
      <c r="D80" s="71">
        <f>IF(F80&lt;&gt;0,VLOOKUP($J80,'Table 1'!$B$13:$C$33,2,FALSE)/12*1000*Study_MW,0)</f>
        <v>0</v>
      </c>
      <c r="E80" s="71">
        <f t="shared" si="32"/>
        <v>90119.943148732185</v>
      </c>
      <c r="F80" s="75">
        <f>INDEX([11]Delta!$F$1:$EE$997,$L$14,$I80)</f>
        <v>2687.86</v>
      </c>
      <c r="G80" s="76">
        <f t="shared" si="33"/>
        <v>33.52851084086678</v>
      </c>
      <c r="I80" s="77">
        <f t="shared" si="18"/>
        <v>73</v>
      </c>
      <c r="J80" s="73">
        <f t="shared" si="34"/>
        <v>2024</v>
      </c>
      <c r="K80" s="78">
        <f t="shared" si="19"/>
        <v>45505</v>
      </c>
    </row>
    <row r="81" spans="2:11" outlineLevel="1">
      <c r="B81" s="78">
        <f t="shared" si="31"/>
        <v>45536</v>
      </c>
      <c r="C81" s="75">
        <f>IF(F81&lt;&gt;0,-INDEX([11]Delta!$F$1:$EE$997,$L$13,$I81),0)</f>
        <v>53191.754327684641</v>
      </c>
      <c r="D81" s="71">
        <f>IF(F81&lt;&gt;0,VLOOKUP($J81,'Table 1'!$B$13:$C$33,2,FALSE)/12*1000*Study_MW,0)</f>
        <v>0</v>
      </c>
      <c r="E81" s="71">
        <f t="shared" si="32"/>
        <v>53191.754327684641</v>
      </c>
      <c r="F81" s="75">
        <f>INDEX([11]Delta!$F$1:$EE$997,$L$14,$I81)</f>
        <v>2630.99</v>
      </c>
      <c r="G81" s="76">
        <f t="shared" si="33"/>
        <v>20.217391296692366</v>
      </c>
      <c r="I81" s="77">
        <f t="shared" si="18"/>
        <v>74</v>
      </c>
      <c r="J81" s="73">
        <f t="shared" si="34"/>
        <v>2024</v>
      </c>
      <c r="K81" s="78">
        <f t="shared" si="19"/>
        <v>45536</v>
      </c>
    </row>
    <row r="82" spans="2:11" outlineLevel="1">
      <c r="B82" s="78">
        <f t="shared" si="31"/>
        <v>45566</v>
      </c>
      <c r="C82" s="75">
        <f>IF(F82&lt;&gt;0,-INDEX([11]Delta!$F$1:$EE$997,$L$13,$I82),0)</f>
        <v>49673.465142950416</v>
      </c>
      <c r="D82" s="71">
        <f>IF(F82&lt;&gt;0,VLOOKUP($J82,'Table 1'!$B$13:$C$33,2,FALSE)/12*1000*Study_MW,0)</f>
        <v>0</v>
      </c>
      <c r="E82" s="71">
        <f t="shared" si="32"/>
        <v>49673.465142950416</v>
      </c>
      <c r="F82" s="75">
        <f>INDEX([11]Delta!$F$1:$EE$997,$L$14,$I82)</f>
        <v>2527.04</v>
      </c>
      <c r="G82" s="76">
        <f t="shared" si="33"/>
        <v>19.656778342626321</v>
      </c>
      <c r="I82" s="77">
        <f t="shared" si="18"/>
        <v>75</v>
      </c>
      <c r="J82" s="73">
        <f t="shared" si="34"/>
        <v>2024</v>
      </c>
      <c r="K82" s="78">
        <f t="shared" si="19"/>
        <v>45566</v>
      </c>
    </row>
    <row r="83" spans="2:11" outlineLevel="1">
      <c r="B83" s="78">
        <f t="shared" si="31"/>
        <v>45597</v>
      </c>
      <c r="C83" s="75">
        <f>IF(F83&lt;&gt;0,-INDEX([11]Delta!$F$1:$EE$997,$L$13,$I83),0)</f>
        <v>47682.305167108774</v>
      </c>
      <c r="D83" s="71">
        <f>IF(F83&lt;&gt;0,VLOOKUP($J83,'Table 1'!$B$13:$C$33,2,FALSE)/12*1000*Study_MW,0)</f>
        <v>0</v>
      </c>
      <c r="E83" s="71">
        <f t="shared" si="32"/>
        <v>47682.305167108774</v>
      </c>
      <c r="F83" s="75">
        <f>INDEX([11]Delta!$F$1:$EE$997,$L$14,$I83)</f>
        <v>2516.33</v>
      </c>
      <c r="G83" s="76">
        <f t="shared" si="33"/>
        <v>18.949146243580444</v>
      </c>
      <c r="I83" s="77">
        <f t="shared" si="18"/>
        <v>76</v>
      </c>
      <c r="J83" s="73">
        <f t="shared" si="34"/>
        <v>2024</v>
      </c>
      <c r="K83" s="78">
        <f t="shared" si="19"/>
        <v>45597</v>
      </c>
    </row>
    <row r="84" spans="2:11" outlineLevel="1">
      <c r="B84" s="82">
        <f t="shared" si="31"/>
        <v>45627</v>
      </c>
      <c r="C84" s="79">
        <f>IF(F84&lt;&gt;0,-INDEX([11]Delta!$F$1:$EE$997,$L$13,$I84),0)</f>
        <v>54411.958796277642</v>
      </c>
      <c r="D84" s="80">
        <f>IF(F84&lt;&gt;0,VLOOKUP($J84,'Table 1'!$B$13:$C$33,2,FALSE)/12*1000*Study_MW,0)</f>
        <v>0</v>
      </c>
      <c r="E84" s="80">
        <f t="shared" si="32"/>
        <v>54411.958796277642</v>
      </c>
      <c r="F84" s="79">
        <f>INDEX([11]Delta!$F$1:$EE$997,$L$14,$I84)</f>
        <v>2479.6</v>
      </c>
      <c r="G84" s="81">
        <f t="shared" si="33"/>
        <v>21.943845296127456</v>
      </c>
      <c r="I84" s="64">
        <f t="shared" si="18"/>
        <v>77</v>
      </c>
      <c r="J84" s="73">
        <f t="shared" si="34"/>
        <v>2024</v>
      </c>
      <c r="K84" s="82">
        <f t="shared" si="19"/>
        <v>45627</v>
      </c>
    </row>
    <row r="85" spans="2:11" outlineLevel="1">
      <c r="B85" s="74">
        <f t="shared" si="31"/>
        <v>45658</v>
      </c>
      <c r="C85" s="69">
        <f>IF(F85&lt;&gt;0,-INDEX([11]Delta!$F$1:$EE$997,$L$13,$I85),0)</f>
        <v>42381.78888784349</v>
      </c>
      <c r="D85" s="70">
        <f>IF(F85&lt;&gt;0,VLOOKUP($J85,'Table 1'!$B$13:$C$33,2,FALSE)/12*1000*Study_MW,0)</f>
        <v>0</v>
      </c>
      <c r="E85" s="70">
        <f t="shared" si="32"/>
        <v>42381.78888784349</v>
      </c>
      <c r="F85" s="69">
        <f>INDEX([11]Delta!$F$1:$EE$997,$L$14,$I85)</f>
        <v>2063.09</v>
      </c>
      <c r="G85" s="72">
        <f t="shared" si="33"/>
        <v>20.542869621705059</v>
      </c>
      <c r="I85" s="60">
        <f>I73+13</f>
        <v>79</v>
      </c>
      <c r="J85" s="73">
        <f t="shared" si="34"/>
        <v>2025</v>
      </c>
      <c r="K85" s="74">
        <f t="shared" si="19"/>
        <v>45658</v>
      </c>
    </row>
    <row r="86" spans="2:11" outlineLevel="1">
      <c r="B86" s="78">
        <f t="shared" si="31"/>
        <v>45689</v>
      </c>
      <c r="C86" s="75">
        <f>IF(F86&lt;&gt;0,-INDEX([11]Delta!$F$1:$EE$997,$L$13,$I86),0)</f>
        <v>34481.818299487233</v>
      </c>
      <c r="D86" s="71">
        <f>IF(F86&lt;&gt;0,VLOOKUP($J86,'Table 1'!$B$13:$C$33,2,FALSE)/12*1000*Study_MW,0)</f>
        <v>0</v>
      </c>
      <c r="E86" s="71">
        <f t="shared" si="32"/>
        <v>34481.818299487233</v>
      </c>
      <c r="F86" s="75">
        <f>INDEX([11]Delta!$F$1:$EE$997,$L$14,$I86)</f>
        <v>1725.33</v>
      </c>
      <c r="G86" s="76">
        <f t="shared" si="33"/>
        <v>19.985636544595664</v>
      </c>
      <c r="I86" s="77">
        <f t="shared" si="18"/>
        <v>80</v>
      </c>
      <c r="J86" s="73">
        <f t="shared" si="34"/>
        <v>2025</v>
      </c>
      <c r="K86" s="78">
        <f t="shared" si="19"/>
        <v>45689</v>
      </c>
    </row>
    <row r="87" spans="2:11" outlineLevel="1">
      <c r="B87" s="78">
        <f t="shared" si="31"/>
        <v>45717</v>
      </c>
      <c r="C87" s="75">
        <f>IF(F87&lt;&gt;0,-INDEX([11]Delta!$F$1:$EE$997,$L$13,$I87),0)</f>
        <v>40099.863306239247</v>
      </c>
      <c r="D87" s="71">
        <f>IF(F87&lt;&gt;0,VLOOKUP($J87,'Table 1'!$B$13:$C$33,2,FALSE)/12*1000*Study_MW,0)</f>
        <v>0</v>
      </c>
      <c r="E87" s="71">
        <f t="shared" si="32"/>
        <v>40099.863306239247</v>
      </c>
      <c r="F87" s="75">
        <f>INDEX([11]Delta!$F$1:$EE$997,$L$14,$I87)</f>
        <v>2108.62</v>
      </c>
      <c r="G87" s="76">
        <f t="shared" si="33"/>
        <v>19.017112284925329</v>
      </c>
      <c r="I87" s="77">
        <f t="shared" si="18"/>
        <v>81</v>
      </c>
      <c r="J87" s="73">
        <f t="shared" si="34"/>
        <v>2025</v>
      </c>
      <c r="K87" s="78">
        <f t="shared" si="19"/>
        <v>45717</v>
      </c>
    </row>
    <row r="88" spans="2:11" outlineLevel="1">
      <c r="B88" s="78">
        <f t="shared" si="31"/>
        <v>45748</v>
      </c>
      <c r="C88" s="75">
        <f>IF(F88&lt;&gt;0,-INDEX([11]Delta!$F$1:$EE$997,$L$13,$I88),0)</f>
        <v>35264.29430668056</v>
      </c>
      <c r="D88" s="71">
        <f>IF(F88&lt;&gt;0,VLOOKUP($J88,'Table 1'!$B$13:$C$33,2,FALSE)/12*1000*Study_MW,0)</f>
        <v>0</v>
      </c>
      <c r="E88" s="71">
        <f t="shared" si="32"/>
        <v>35264.29430668056</v>
      </c>
      <c r="F88" s="75">
        <f>INDEX([11]Delta!$F$1:$EE$997,$L$14,$I88)</f>
        <v>1813.43</v>
      </c>
      <c r="G88" s="76">
        <f t="shared" si="33"/>
        <v>19.446184471791334</v>
      </c>
      <c r="I88" s="77">
        <f t="shared" si="18"/>
        <v>82</v>
      </c>
      <c r="J88" s="73">
        <f t="shared" si="34"/>
        <v>2025</v>
      </c>
      <c r="K88" s="78">
        <f t="shared" si="19"/>
        <v>45748</v>
      </c>
    </row>
    <row r="89" spans="2:11" outlineLevel="1">
      <c r="B89" s="78">
        <f t="shared" si="31"/>
        <v>45778</v>
      </c>
      <c r="C89" s="75">
        <f>IF(F89&lt;&gt;0,-INDEX([11]Delta!$F$1:$EE$997,$L$13,$I89),0)</f>
        <v>34368.035936579108</v>
      </c>
      <c r="D89" s="71">
        <f>IF(F89&lt;&gt;0,VLOOKUP($J89,'Table 1'!$B$13:$C$33,2,FALSE)/12*1000*Study_MW,0)</f>
        <v>0</v>
      </c>
      <c r="E89" s="71">
        <f t="shared" si="32"/>
        <v>34368.035936579108</v>
      </c>
      <c r="F89" s="75">
        <f>INDEX([11]Delta!$F$1:$EE$997,$L$14,$I89)</f>
        <v>1788.74</v>
      </c>
      <c r="G89" s="76">
        <f t="shared" si="33"/>
        <v>19.213544694354187</v>
      </c>
      <c r="I89" s="77">
        <f t="shared" si="18"/>
        <v>83</v>
      </c>
      <c r="J89" s="73">
        <f t="shared" si="34"/>
        <v>2025</v>
      </c>
      <c r="K89" s="78">
        <f t="shared" si="19"/>
        <v>45778</v>
      </c>
    </row>
    <row r="90" spans="2:11" outlineLevel="1">
      <c r="B90" s="78">
        <f t="shared" si="31"/>
        <v>45809</v>
      </c>
      <c r="C90" s="75">
        <f>IF(F90&lt;&gt;0,-INDEX([11]Delta!$F$1:$EE$997,$L$13,$I90),0)</f>
        <v>47193.476722016931</v>
      </c>
      <c r="D90" s="71">
        <f>IF(F90&lt;&gt;0,VLOOKUP($J90,'Table 1'!$B$13:$C$33,2,FALSE)/12*1000*Study_MW,0)</f>
        <v>0</v>
      </c>
      <c r="E90" s="71">
        <f t="shared" si="32"/>
        <v>47193.476722016931</v>
      </c>
      <c r="F90" s="75">
        <f>INDEX([11]Delta!$F$1:$EE$997,$L$14,$I90)</f>
        <v>2241.88</v>
      </c>
      <c r="G90" s="76">
        <f t="shared" si="33"/>
        <v>21.05084871715566</v>
      </c>
      <c r="I90" s="77">
        <f t="shared" ref="I90:I96" si="35">I78+13</f>
        <v>84</v>
      </c>
      <c r="J90" s="73">
        <f t="shared" si="34"/>
        <v>2025</v>
      </c>
      <c r="K90" s="78">
        <f t="shared" ref="K90:K153" si="36">IF(ISNUMBER(F90),IF(F90&lt;&gt;0,B90,""),"")</f>
        <v>45809</v>
      </c>
    </row>
    <row r="91" spans="2:11" outlineLevel="1">
      <c r="B91" s="78">
        <f t="shared" si="31"/>
        <v>45839</v>
      </c>
      <c r="C91" s="75">
        <f>IF(F91&lt;&gt;0,-INDEX([11]Delta!$F$1:$EE$997,$L$13,$I91),0)</f>
        <v>99652.38765412569</v>
      </c>
      <c r="D91" s="71">
        <f>IF(F91&lt;&gt;0,VLOOKUP($J91,'Table 1'!$B$13:$C$33,2,FALSE)/12*1000*Study_MW,0)</f>
        <v>0</v>
      </c>
      <c r="E91" s="71">
        <f t="shared" si="32"/>
        <v>99652.38765412569</v>
      </c>
      <c r="F91" s="75">
        <f>INDEX([11]Delta!$F$1:$EE$997,$L$14,$I91)</f>
        <v>2577.4499999999998</v>
      </c>
      <c r="G91" s="76">
        <f t="shared" si="33"/>
        <v>38.663170053396065</v>
      </c>
      <c r="I91" s="77">
        <f t="shared" si="35"/>
        <v>85</v>
      </c>
      <c r="J91" s="73">
        <f t="shared" si="34"/>
        <v>2025</v>
      </c>
      <c r="K91" s="78">
        <f t="shared" si="36"/>
        <v>45839</v>
      </c>
    </row>
    <row r="92" spans="2:11" outlineLevel="1">
      <c r="B92" s="78">
        <f t="shared" si="31"/>
        <v>45870</v>
      </c>
      <c r="C92" s="75">
        <f>IF(F92&lt;&gt;0,-INDEX([11]Delta!$F$1:$EE$997,$L$13,$I92),0)</f>
        <v>99626.099660545588</v>
      </c>
      <c r="D92" s="71">
        <f>IF(F92&lt;&gt;0,VLOOKUP($J92,'Table 1'!$B$13:$C$33,2,FALSE)/12*1000*Study_MW,0)</f>
        <v>0</v>
      </c>
      <c r="E92" s="71">
        <f t="shared" si="32"/>
        <v>99626.099660545588</v>
      </c>
      <c r="F92" s="75">
        <f>INDEX([11]Delta!$F$1:$EE$997,$L$14,$I92)</f>
        <v>2687.86</v>
      </c>
      <c r="G92" s="76">
        <f t="shared" si="33"/>
        <v>37.065211603485892</v>
      </c>
      <c r="I92" s="77">
        <f t="shared" si="35"/>
        <v>86</v>
      </c>
      <c r="J92" s="73">
        <f t="shared" si="34"/>
        <v>2025</v>
      </c>
      <c r="K92" s="78">
        <f t="shared" si="36"/>
        <v>45870</v>
      </c>
    </row>
    <row r="93" spans="2:11" outlineLevel="1">
      <c r="B93" s="78">
        <f t="shared" si="31"/>
        <v>45901</v>
      </c>
      <c r="C93" s="75">
        <f>IF(F93&lt;&gt;0,-INDEX([11]Delta!$F$1:$EE$997,$L$13,$I93),0)</f>
        <v>50082.442854329944</v>
      </c>
      <c r="D93" s="71">
        <f>IF(F93&lt;&gt;0,VLOOKUP($J93,'Table 1'!$B$13:$C$33,2,FALSE)/12*1000*Study_MW,0)</f>
        <v>0</v>
      </c>
      <c r="E93" s="71">
        <f t="shared" si="32"/>
        <v>50082.442854329944</v>
      </c>
      <c r="F93" s="75">
        <f>INDEX([11]Delta!$F$1:$EE$997,$L$14,$I93)</f>
        <v>2630.99</v>
      </c>
      <c r="G93" s="76">
        <f t="shared" si="33"/>
        <v>19.035588449340342</v>
      </c>
      <c r="I93" s="77">
        <f t="shared" si="35"/>
        <v>87</v>
      </c>
      <c r="J93" s="73">
        <f t="shared" si="34"/>
        <v>2025</v>
      </c>
      <c r="K93" s="78">
        <f t="shared" si="36"/>
        <v>45901</v>
      </c>
    </row>
    <row r="94" spans="2:11" outlineLevel="1">
      <c r="B94" s="78">
        <f t="shared" si="31"/>
        <v>45931</v>
      </c>
      <c r="C94" s="75">
        <f>IF(F94&lt;&gt;0,-INDEX([11]Delta!$F$1:$EE$997,$L$13,$I94),0)</f>
        <v>53725.334049597383</v>
      </c>
      <c r="D94" s="71">
        <f>IF(F94&lt;&gt;0,VLOOKUP($J94,'Table 1'!$B$13:$C$33,2,FALSE)/12*1000*Study_MW,0)</f>
        <v>0</v>
      </c>
      <c r="E94" s="71">
        <f t="shared" si="32"/>
        <v>53725.334049597383</v>
      </c>
      <c r="F94" s="75">
        <f>INDEX([11]Delta!$F$1:$EE$997,$L$14,$I94)</f>
        <v>2527.04</v>
      </c>
      <c r="G94" s="76">
        <f t="shared" si="33"/>
        <v>21.260183475369359</v>
      </c>
      <c r="I94" s="77">
        <f t="shared" si="35"/>
        <v>88</v>
      </c>
      <c r="J94" s="73">
        <f t="shared" si="34"/>
        <v>2025</v>
      </c>
      <c r="K94" s="78">
        <f t="shared" si="36"/>
        <v>45931</v>
      </c>
    </row>
    <row r="95" spans="2:11" outlineLevel="1">
      <c r="B95" s="78">
        <f t="shared" si="31"/>
        <v>45962</v>
      </c>
      <c r="C95" s="75">
        <f>IF(F95&lt;&gt;0,-INDEX([11]Delta!$F$1:$EE$997,$L$13,$I95),0)</f>
        <v>57077.697217553854</v>
      </c>
      <c r="D95" s="71">
        <f>IF(F95&lt;&gt;0,VLOOKUP($J95,'Table 1'!$B$13:$C$33,2,FALSE)/12*1000*Study_MW,0)</f>
        <v>0</v>
      </c>
      <c r="E95" s="71">
        <f t="shared" si="32"/>
        <v>57077.697217553854</v>
      </c>
      <c r="F95" s="75">
        <f>INDEX([11]Delta!$F$1:$EE$997,$L$14,$I95)</f>
        <v>2516.33</v>
      </c>
      <c r="G95" s="76">
        <f t="shared" si="33"/>
        <v>22.68291409217148</v>
      </c>
      <c r="I95" s="77">
        <f t="shared" si="35"/>
        <v>89</v>
      </c>
      <c r="J95" s="73">
        <f t="shared" si="34"/>
        <v>2025</v>
      </c>
      <c r="K95" s="78">
        <f t="shared" si="36"/>
        <v>45962</v>
      </c>
    </row>
    <row r="96" spans="2:11" outlineLevel="1">
      <c r="B96" s="82">
        <f t="shared" si="31"/>
        <v>45992</v>
      </c>
      <c r="C96" s="79">
        <f>IF(F96&lt;&gt;0,-INDEX([11]Delta!$F$1:$EE$997,$L$13,$I96),0)</f>
        <v>60092.464805588126</v>
      </c>
      <c r="D96" s="80">
        <f>IF(F96&lt;&gt;0,VLOOKUP($J96,'Table 1'!$B$13:$C$33,2,FALSE)/12*1000*Study_MW,0)</f>
        <v>0</v>
      </c>
      <c r="E96" s="80">
        <f t="shared" si="32"/>
        <v>60092.464805588126</v>
      </c>
      <c r="F96" s="79">
        <f>INDEX([11]Delta!$F$1:$EE$997,$L$14,$I96)</f>
        <v>2479.6</v>
      </c>
      <c r="G96" s="81">
        <f t="shared" si="33"/>
        <v>24.234741412158463</v>
      </c>
      <c r="I96" s="64">
        <f t="shared" si="35"/>
        <v>90</v>
      </c>
      <c r="J96" s="73">
        <f t="shared" si="34"/>
        <v>2025</v>
      </c>
      <c r="K96" s="82">
        <f t="shared" si="36"/>
        <v>45992</v>
      </c>
    </row>
    <row r="97" spans="2:11" outlineLevel="1">
      <c r="B97" s="74">
        <f t="shared" si="31"/>
        <v>46023</v>
      </c>
      <c r="C97" s="69">
        <f>IF(F97&lt;&gt;0,-INDEX([11]Delta!$F$1:$EE$997,$L$13,$I97),0)</f>
        <v>44358.379316389561</v>
      </c>
      <c r="D97" s="70">
        <f>IF(F97&lt;&gt;0,VLOOKUP($J97,'Table 1'!$B$13:$C$33,2,FALSE)/12*1000*Study_MW,0)</f>
        <v>0</v>
      </c>
      <c r="E97" s="70">
        <f t="shared" si="32"/>
        <v>44358.379316389561</v>
      </c>
      <c r="F97" s="69">
        <f>INDEX([11]Delta!$F$1:$EE$997,$L$14,$I97)</f>
        <v>2063.09</v>
      </c>
      <c r="G97" s="72">
        <f t="shared" si="33"/>
        <v>21.500942429263656</v>
      </c>
      <c r="I97" s="60">
        <f>I85+13</f>
        <v>92</v>
      </c>
      <c r="J97" s="73">
        <f t="shared" si="34"/>
        <v>2026</v>
      </c>
      <c r="K97" s="74">
        <f t="shared" si="36"/>
        <v>46023</v>
      </c>
    </row>
    <row r="98" spans="2:11" outlineLevel="1">
      <c r="B98" s="78">
        <f t="shared" si="31"/>
        <v>46054</v>
      </c>
      <c r="C98" s="75">
        <f>IF(F98&lt;&gt;0,-INDEX([11]Delta!$F$1:$EE$997,$L$13,$I98),0)</f>
        <v>36911.261109769344</v>
      </c>
      <c r="D98" s="71">
        <f>IF(F98&lt;&gt;0,VLOOKUP($J98,'Table 1'!$B$13:$C$33,2,FALSE)/12*1000*Study_MW,0)</f>
        <v>0</v>
      </c>
      <c r="E98" s="71">
        <f t="shared" si="32"/>
        <v>36911.261109769344</v>
      </c>
      <c r="F98" s="75">
        <f>INDEX([11]Delta!$F$1:$EE$997,$L$14,$I98)</f>
        <v>1725.33</v>
      </c>
      <c r="G98" s="76">
        <f t="shared" si="33"/>
        <v>21.393739811960231</v>
      </c>
      <c r="I98" s="77">
        <f t="shared" ref="I98:I120" si="37">I86+13</f>
        <v>93</v>
      </c>
      <c r="J98" s="73">
        <f t="shared" si="34"/>
        <v>2026</v>
      </c>
      <c r="K98" s="78">
        <f t="shared" si="36"/>
        <v>46054</v>
      </c>
    </row>
    <row r="99" spans="2:11" outlineLevel="1">
      <c r="B99" s="78">
        <f t="shared" si="31"/>
        <v>46082</v>
      </c>
      <c r="C99" s="75">
        <f>IF(F99&lt;&gt;0,-INDEX([11]Delta!$F$1:$EE$997,$L$13,$I99),0)</f>
        <v>47036.990085691214</v>
      </c>
      <c r="D99" s="71">
        <f>IF(F99&lt;&gt;0,VLOOKUP($J99,'Table 1'!$B$13:$C$33,2,FALSE)/12*1000*Study_MW,0)</f>
        <v>0</v>
      </c>
      <c r="E99" s="71">
        <f t="shared" si="32"/>
        <v>47036.990085691214</v>
      </c>
      <c r="F99" s="75">
        <f>INDEX([11]Delta!$F$1:$EE$997,$L$14,$I99)</f>
        <v>2108.62</v>
      </c>
      <c r="G99" s="76">
        <f t="shared" si="33"/>
        <v>22.307001776370903</v>
      </c>
      <c r="I99" s="77">
        <f t="shared" si="37"/>
        <v>94</v>
      </c>
      <c r="J99" s="73">
        <f t="shared" si="34"/>
        <v>2026</v>
      </c>
      <c r="K99" s="78">
        <f t="shared" si="36"/>
        <v>46082</v>
      </c>
    </row>
    <row r="100" spans="2:11" outlineLevel="1">
      <c r="B100" s="78">
        <f t="shared" si="31"/>
        <v>46113</v>
      </c>
      <c r="C100" s="75">
        <f>IF(F100&lt;&gt;0,-INDEX([11]Delta!$F$1:$EE$997,$L$13,$I100),0)</f>
        <v>38174.547405585647</v>
      </c>
      <c r="D100" s="71">
        <f>IF(F100&lt;&gt;0,VLOOKUP($J100,'Table 1'!$B$13:$C$33,2,FALSE)/12*1000*Study_MW,0)</f>
        <v>0</v>
      </c>
      <c r="E100" s="71">
        <f t="shared" si="32"/>
        <v>38174.547405585647</v>
      </c>
      <c r="F100" s="75">
        <f>INDEX([11]Delta!$F$1:$EE$997,$L$14,$I100)</f>
        <v>1813.43</v>
      </c>
      <c r="G100" s="76">
        <f t="shared" si="33"/>
        <v>21.051017908375645</v>
      </c>
      <c r="I100" s="77">
        <f t="shared" si="37"/>
        <v>95</v>
      </c>
      <c r="J100" s="73">
        <f t="shared" si="34"/>
        <v>2026</v>
      </c>
      <c r="K100" s="78">
        <f t="shared" si="36"/>
        <v>46113</v>
      </c>
    </row>
    <row r="101" spans="2:11" outlineLevel="1">
      <c r="B101" s="78">
        <f t="shared" si="31"/>
        <v>46143</v>
      </c>
      <c r="C101" s="75">
        <f>IF(F101&lt;&gt;0,-INDEX([11]Delta!$F$1:$EE$997,$L$13,$I101),0)</f>
        <v>35289.910130798817</v>
      </c>
      <c r="D101" s="71">
        <f>IF(F101&lt;&gt;0,VLOOKUP($J101,'Table 1'!$B$13:$C$33,2,FALSE)/12*1000*Study_MW,0)</f>
        <v>0</v>
      </c>
      <c r="E101" s="71">
        <f t="shared" si="32"/>
        <v>35289.910130798817</v>
      </c>
      <c r="F101" s="75">
        <f>INDEX([11]Delta!$F$1:$EE$997,$L$14,$I101)</f>
        <v>1788.74</v>
      </c>
      <c r="G101" s="76">
        <f t="shared" si="33"/>
        <v>19.728920989522688</v>
      </c>
      <c r="I101" s="77">
        <f t="shared" si="37"/>
        <v>96</v>
      </c>
      <c r="J101" s="73">
        <f t="shared" si="34"/>
        <v>2026</v>
      </c>
      <c r="K101" s="78">
        <f t="shared" si="36"/>
        <v>46143</v>
      </c>
    </row>
    <row r="102" spans="2:11" outlineLevel="1">
      <c r="B102" s="78">
        <f t="shared" si="31"/>
        <v>46174</v>
      </c>
      <c r="C102" s="75">
        <f>IF(F102&lt;&gt;0,-INDEX([11]Delta!$F$1:$EE$997,$L$13,$I102),0)</f>
        <v>49433.394241839647</v>
      </c>
      <c r="D102" s="71">
        <f>IF(F102&lt;&gt;0,VLOOKUP($J102,'Table 1'!$B$13:$C$33,2,FALSE)/12*1000*Study_MW,0)</f>
        <v>0</v>
      </c>
      <c r="E102" s="71">
        <f t="shared" si="32"/>
        <v>49433.394241839647</v>
      </c>
      <c r="F102" s="75">
        <f>INDEX([11]Delta!$F$1:$EE$997,$L$14,$I102)</f>
        <v>2241.88</v>
      </c>
      <c r="G102" s="76">
        <f t="shared" si="33"/>
        <v>22.049973344621321</v>
      </c>
      <c r="I102" s="77">
        <f t="shared" si="37"/>
        <v>97</v>
      </c>
      <c r="J102" s="73">
        <f t="shared" si="34"/>
        <v>2026</v>
      </c>
      <c r="K102" s="78">
        <f t="shared" si="36"/>
        <v>46174</v>
      </c>
    </row>
    <row r="103" spans="2:11" outlineLevel="1">
      <c r="B103" s="78">
        <f t="shared" si="31"/>
        <v>46204</v>
      </c>
      <c r="C103" s="75">
        <f>IF(F103&lt;&gt;0,-INDEX([11]Delta!$F$1:$EE$997,$L$13,$I103),0)</f>
        <v>107222.62912529707</v>
      </c>
      <c r="D103" s="71">
        <f>IF(F103&lt;&gt;0,VLOOKUP($J103,'Table 1'!$B$13:$C$33,2,FALSE)/12*1000*Study_MW,0)</f>
        <v>0</v>
      </c>
      <c r="E103" s="71">
        <f t="shared" si="32"/>
        <v>107222.62912529707</v>
      </c>
      <c r="F103" s="75">
        <f>INDEX([11]Delta!$F$1:$EE$997,$L$14,$I103)</f>
        <v>2577.4499999999998</v>
      </c>
      <c r="G103" s="76">
        <f t="shared" si="33"/>
        <v>41.600275126693852</v>
      </c>
      <c r="I103" s="77">
        <f t="shared" si="37"/>
        <v>98</v>
      </c>
      <c r="J103" s="73">
        <f t="shared" si="34"/>
        <v>2026</v>
      </c>
      <c r="K103" s="78">
        <f t="shared" si="36"/>
        <v>46204</v>
      </c>
    </row>
    <row r="104" spans="2:11" outlineLevel="1">
      <c r="B104" s="78">
        <f t="shared" si="31"/>
        <v>46235</v>
      </c>
      <c r="C104" s="75">
        <f>IF(F104&lt;&gt;0,-INDEX([11]Delta!$F$1:$EE$997,$L$13,$I104),0)</f>
        <v>99628.431354671717</v>
      </c>
      <c r="D104" s="71">
        <f>IF(F104&lt;&gt;0,VLOOKUP($J104,'Table 1'!$B$13:$C$33,2,FALSE)/12*1000*Study_MW,0)</f>
        <v>0</v>
      </c>
      <c r="E104" s="71">
        <f t="shared" si="32"/>
        <v>99628.431354671717</v>
      </c>
      <c r="F104" s="75">
        <f>INDEX([11]Delta!$F$1:$EE$997,$L$14,$I104)</f>
        <v>2687.86</v>
      </c>
      <c r="G104" s="76">
        <f t="shared" si="33"/>
        <v>37.066079094399157</v>
      </c>
      <c r="I104" s="77">
        <f t="shared" si="37"/>
        <v>99</v>
      </c>
      <c r="J104" s="73">
        <f t="shared" si="34"/>
        <v>2026</v>
      </c>
      <c r="K104" s="78">
        <f t="shared" si="36"/>
        <v>46235</v>
      </c>
    </row>
    <row r="105" spans="2:11" outlineLevel="1">
      <c r="B105" s="78">
        <f t="shared" si="31"/>
        <v>46266</v>
      </c>
      <c r="C105" s="75">
        <f>IF(F105&lt;&gt;0,-INDEX([11]Delta!$F$1:$EE$997,$L$13,$I105),0)</f>
        <v>58785.59663823247</v>
      </c>
      <c r="D105" s="71">
        <f>IF(F105&lt;&gt;0,VLOOKUP($J105,'Table 1'!$B$13:$C$33,2,FALSE)/12*1000*Study_MW,0)</f>
        <v>0</v>
      </c>
      <c r="E105" s="71">
        <f t="shared" si="32"/>
        <v>58785.59663823247</v>
      </c>
      <c r="F105" s="75">
        <f>INDEX([11]Delta!$F$1:$EE$997,$L$14,$I105)</f>
        <v>2630.99</v>
      </c>
      <c r="G105" s="76">
        <f t="shared" si="33"/>
        <v>22.343527203916576</v>
      </c>
      <c r="I105" s="77">
        <f t="shared" si="37"/>
        <v>100</v>
      </c>
      <c r="J105" s="73">
        <f t="shared" si="34"/>
        <v>2026</v>
      </c>
      <c r="K105" s="78">
        <f t="shared" si="36"/>
        <v>46266</v>
      </c>
    </row>
    <row r="106" spans="2:11" outlineLevel="1">
      <c r="B106" s="78">
        <f t="shared" si="31"/>
        <v>46296</v>
      </c>
      <c r="C106" s="75">
        <f>IF(F106&lt;&gt;0,-INDEX([11]Delta!$F$1:$EE$997,$L$13,$I106),0)</f>
        <v>54467.107410356402</v>
      </c>
      <c r="D106" s="71">
        <f>IF(F106&lt;&gt;0,VLOOKUP($J106,'Table 1'!$B$13:$C$33,2,FALSE)/12*1000*Study_MW,0)</f>
        <v>0</v>
      </c>
      <c r="E106" s="71">
        <f t="shared" si="32"/>
        <v>54467.107410356402</v>
      </c>
      <c r="F106" s="75">
        <f>INDEX([11]Delta!$F$1:$EE$997,$L$14,$I106)</f>
        <v>2527.04</v>
      </c>
      <c r="G106" s="76">
        <f t="shared" si="33"/>
        <v>21.553717950786851</v>
      </c>
      <c r="I106" s="77">
        <f t="shared" si="37"/>
        <v>101</v>
      </c>
      <c r="J106" s="73">
        <f t="shared" si="34"/>
        <v>2026</v>
      </c>
      <c r="K106" s="78">
        <f t="shared" si="36"/>
        <v>46296</v>
      </c>
    </row>
    <row r="107" spans="2:11" outlineLevel="1">
      <c r="B107" s="78">
        <f t="shared" si="31"/>
        <v>46327</v>
      </c>
      <c r="C107" s="75">
        <f>IF(F107&lt;&gt;0,-INDEX([11]Delta!$F$1:$EE$997,$L$13,$I107),0)</f>
        <v>59218.07789310813</v>
      </c>
      <c r="D107" s="71">
        <f>IF(F107&lt;&gt;0,VLOOKUP($J107,'Table 1'!$B$13:$C$33,2,FALSE)/12*1000*Study_MW,0)</f>
        <v>0</v>
      </c>
      <c r="E107" s="71">
        <f t="shared" si="32"/>
        <v>59218.07789310813</v>
      </c>
      <c r="F107" s="75">
        <f>INDEX([11]Delta!$F$1:$EE$997,$L$14,$I107)</f>
        <v>2516.33</v>
      </c>
      <c r="G107" s="76">
        <f t="shared" si="33"/>
        <v>23.533510268171558</v>
      </c>
      <c r="I107" s="77">
        <f t="shared" si="37"/>
        <v>102</v>
      </c>
      <c r="J107" s="73">
        <f t="shared" si="34"/>
        <v>2026</v>
      </c>
      <c r="K107" s="78">
        <f t="shared" si="36"/>
        <v>46327</v>
      </c>
    </row>
    <row r="108" spans="2:11" outlineLevel="1">
      <c r="B108" s="82">
        <f t="shared" si="31"/>
        <v>46357</v>
      </c>
      <c r="C108" s="79">
        <f>IF(F108&lt;&gt;0,-INDEX([11]Delta!$F$1:$EE$997,$L$13,$I108),0)</f>
        <v>59260.086401432753</v>
      </c>
      <c r="D108" s="80">
        <f>IF(F108&lt;&gt;0,VLOOKUP($J108,'Table 1'!$B$13:$C$33,2,FALSE)/12*1000*Study_MW,0)</f>
        <v>0</v>
      </c>
      <c r="E108" s="80">
        <f t="shared" si="32"/>
        <v>59260.086401432753</v>
      </c>
      <c r="F108" s="79">
        <f>INDEX([11]Delta!$F$1:$EE$997,$L$14,$I108)</f>
        <v>2479.6</v>
      </c>
      <c r="G108" s="81">
        <f t="shared" si="33"/>
        <v>23.89905081522534</v>
      </c>
      <c r="I108" s="64">
        <f t="shared" si="37"/>
        <v>103</v>
      </c>
      <c r="J108" s="73">
        <f t="shared" si="34"/>
        <v>2026</v>
      </c>
      <c r="K108" s="82">
        <f t="shared" si="36"/>
        <v>46357</v>
      </c>
    </row>
    <row r="109" spans="2:11" outlineLevel="1">
      <c r="B109" s="74">
        <f t="shared" si="31"/>
        <v>46388</v>
      </c>
      <c r="C109" s="69">
        <f>IF(F109&lt;&gt;0,-INDEX([11]Delta!$F$1:$EE$997,$L$13,$I109),0)</f>
        <v>47221.418231859803</v>
      </c>
      <c r="D109" s="70">
        <f>IF(F109&lt;&gt;0,VLOOKUP($J109,'Table 1'!$B$13:$C$33,2,FALSE)/12*1000*Study_MW,0)</f>
        <v>0</v>
      </c>
      <c r="E109" s="70">
        <f t="shared" si="32"/>
        <v>47221.418231859803</v>
      </c>
      <c r="F109" s="69">
        <f>INDEX([11]Delta!$F$1:$EE$997,$L$14,$I109)</f>
        <v>2063.09</v>
      </c>
      <c r="G109" s="72">
        <f t="shared" si="33"/>
        <v>22.888685530858954</v>
      </c>
      <c r="I109" s="60">
        <f>I97+13</f>
        <v>105</v>
      </c>
      <c r="J109" s="73">
        <f t="shared" si="34"/>
        <v>2027</v>
      </c>
      <c r="K109" s="74">
        <f t="shared" si="36"/>
        <v>46388</v>
      </c>
    </row>
    <row r="110" spans="2:11" outlineLevel="1">
      <c r="B110" s="78">
        <f t="shared" si="31"/>
        <v>46419</v>
      </c>
      <c r="C110" s="75">
        <f>IF(F110&lt;&gt;0,-INDEX([11]Delta!$F$1:$EE$997,$L$13,$I110),0)</f>
        <v>38705.471710860729</v>
      </c>
      <c r="D110" s="71">
        <f>IF(F110&lt;&gt;0,VLOOKUP($J110,'Table 1'!$B$13:$C$33,2,FALSE)/12*1000*Study_MW,0)</f>
        <v>0</v>
      </c>
      <c r="E110" s="71">
        <f t="shared" si="32"/>
        <v>38705.471710860729</v>
      </c>
      <c r="F110" s="75">
        <f>INDEX([11]Delta!$F$1:$EE$997,$L$14,$I110)</f>
        <v>1725.33</v>
      </c>
      <c r="G110" s="76">
        <f t="shared" si="33"/>
        <v>22.433662957730249</v>
      </c>
      <c r="I110" s="77">
        <f t="shared" si="37"/>
        <v>106</v>
      </c>
      <c r="J110" s="73">
        <f t="shared" si="34"/>
        <v>2027</v>
      </c>
      <c r="K110" s="78">
        <f t="shared" si="36"/>
        <v>46419</v>
      </c>
    </row>
    <row r="111" spans="2:11" outlineLevel="1">
      <c r="B111" s="78">
        <f t="shared" si="31"/>
        <v>46447</v>
      </c>
      <c r="C111" s="75">
        <f>IF(F111&lt;&gt;0,-INDEX([11]Delta!$F$1:$EE$997,$L$13,$I111),0)</f>
        <v>49688.397712081671</v>
      </c>
      <c r="D111" s="71">
        <f>IF(F111&lt;&gt;0,VLOOKUP($J111,'Table 1'!$B$13:$C$33,2,FALSE)/12*1000*Study_MW,0)</f>
        <v>0</v>
      </c>
      <c r="E111" s="71">
        <f t="shared" si="32"/>
        <v>49688.397712081671</v>
      </c>
      <c r="F111" s="75">
        <f>INDEX([11]Delta!$F$1:$EE$997,$L$14,$I111)</f>
        <v>2108.62</v>
      </c>
      <c r="G111" s="76">
        <f t="shared" si="33"/>
        <v>23.564415452799306</v>
      </c>
      <c r="I111" s="77">
        <f t="shared" si="37"/>
        <v>107</v>
      </c>
      <c r="J111" s="73">
        <f t="shared" si="34"/>
        <v>2027</v>
      </c>
      <c r="K111" s="78">
        <f t="shared" si="36"/>
        <v>46447</v>
      </c>
    </row>
    <row r="112" spans="2:11" outlineLevel="1">
      <c r="B112" s="78">
        <f t="shared" si="31"/>
        <v>46478</v>
      </c>
      <c r="C112" s="75">
        <f>IF(F112&lt;&gt;0,-INDEX([11]Delta!$F$1:$EE$997,$L$13,$I112),0)</f>
        <v>38827.470432758331</v>
      </c>
      <c r="D112" s="71">
        <f>IF(F112&lt;&gt;0,VLOOKUP($J112,'Table 1'!$B$13:$C$33,2,FALSE)/12*1000*Study_MW,0)</f>
        <v>0</v>
      </c>
      <c r="E112" s="71">
        <f t="shared" si="32"/>
        <v>38827.470432758331</v>
      </c>
      <c r="F112" s="75">
        <f>INDEX([11]Delta!$F$1:$EE$997,$L$14,$I112)</f>
        <v>1813.43</v>
      </c>
      <c r="G112" s="76">
        <f t="shared" si="33"/>
        <v>21.411066560472879</v>
      </c>
      <c r="I112" s="77">
        <f t="shared" si="37"/>
        <v>108</v>
      </c>
      <c r="J112" s="73">
        <f t="shared" si="34"/>
        <v>2027</v>
      </c>
      <c r="K112" s="78">
        <f t="shared" si="36"/>
        <v>46478</v>
      </c>
    </row>
    <row r="113" spans="2:11" outlineLevel="1">
      <c r="B113" s="78">
        <f t="shared" si="31"/>
        <v>46508</v>
      </c>
      <c r="C113" s="75">
        <f>IF(F113&lt;&gt;0,-INDEX([11]Delta!$F$1:$EE$997,$L$13,$I113),0)</f>
        <v>35437.730879157782</v>
      </c>
      <c r="D113" s="71">
        <f>IF(F113&lt;&gt;0,VLOOKUP($J113,'Table 1'!$B$13:$C$33,2,FALSE)/12*1000*Study_MW,0)</f>
        <v>0</v>
      </c>
      <c r="E113" s="71">
        <f t="shared" si="32"/>
        <v>35437.730879157782</v>
      </c>
      <c r="F113" s="75">
        <f>INDEX([11]Delta!$F$1:$EE$997,$L$14,$I113)</f>
        <v>1788.74</v>
      </c>
      <c r="G113" s="76">
        <f t="shared" si="33"/>
        <v>19.811560584074702</v>
      </c>
      <c r="I113" s="77">
        <f t="shared" si="37"/>
        <v>109</v>
      </c>
      <c r="J113" s="73">
        <f t="shared" si="34"/>
        <v>2027</v>
      </c>
      <c r="K113" s="78">
        <f t="shared" si="36"/>
        <v>46508</v>
      </c>
    </row>
    <row r="114" spans="2:11" outlineLevel="1">
      <c r="B114" s="78">
        <f t="shared" si="31"/>
        <v>46539</v>
      </c>
      <c r="C114" s="75">
        <f>IF(F114&lt;&gt;0,-INDEX([11]Delta!$F$1:$EE$997,$L$13,$I114),0)</f>
        <v>53783.508165419102</v>
      </c>
      <c r="D114" s="71">
        <f>IF(F114&lt;&gt;0,VLOOKUP($J114,'Table 1'!$B$13:$C$33,2,FALSE)/12*1000*Study_MW,0)</f>
        <v>0</v>
      </c>
      <c r="E114" s="71">
        <f t="shared" si="32"/>
        <v>53783.508165419102</v>
      </c>
      <c r="F114" s="75">
        <f>INDEX([11]Delta!$F$1:$EE$997,$L$14,$I114)</f>
        <v>2241.88</v>
      </c>
      <c r="G114" s="76">
        <f t="shared" si="33"/>
        <v>23.99035995031808</v>
      </c>
      <c r="I114" s="77">
        <f t="shared" si="37"/>
        <v>110</v>
      </c>
      <c r="J114" s="73">
        <f t="shared" si="34"/>
        <v>2027</v>
      </c>
      <c r="K114" s="78">
        <f t="shared" si="36"/>
        <v>46539</v>
      </c>
    </row>
    <row r="115" spans="2:11" outlineLevel="1">
      <c r="B115" s="78">
        <f t="shared" si="31"/>
        <v>46569</v>
      </c>
      <c r="C115" s="75">
        <f>IF(F115&lt;&gt;0,-INDEX([11]Delta!$F$1:$EE$997,$L$13,$I115),0)</f>
        <v>107387.43795460463</v>
      </c>
      <c r="D115" s="71">
        <f>IF(F115&lt;&gt;0,VLOOKUP($J115,'Table 1'!$B$13:$C$33,2,FALSE)/12*1000*Study_MW,0)</f>
        <v>0</v>
      </c>
      <c r="E115" s="71">
        <f t="shared" si="32"/>
        <v>107387.43795460463</v>
      </c>
      <c r="F115" s="75">
        <f>INDEX([11]Delta!$F$1:$EE$997,$L$14,$I115)</f>
        <v>2577.4499999999998</v>
      </c>
      <c r="G115" s="76">
        <f t="shared" si="33"/>
        <v>41.664217716970121</v>
      </c>
      <c r="I115" s="77">
        <f t="shared" si="37"/>
        <v>111</v>
      </c>
      <c r="J115" s="73">
        <f t="shared" si="34"/>
        <v>2027</v>
      </c>
      <c r="K115" s="78">
        <f t="shared" si="36"/>
        <v>46569</v>
      </c>
    </row>
    <row r="116" spans="2:11" outlineLevel="1">
      <c r="B116" s="78">
        <f t="shared" si="31"/>
        <v>46600</v>
      </c>
      <c r="C116" s="75">
        <f>IF(F116&lt;&gt;0,-INDEX([11]Delta!$F$1:$EE$997,$L$13,$I116),0)</f>
        <v>100401.89738276601</v>
      </c>
      <c r="D116" s="71">
        <f>IF(F116&lt;&gt;0,VLOOKUP($J116,'Table 1'!$B$13:$C$33,2,FALSE)/12*1000*Study_MW,0)</f>
        <v>0</v>
      </c>
      <c r="E116" s="71">
        <f t="shared" si="32"/>
        <v>100401.89738276601</v>
      </c>
      <c r="F116" s="75">
        <f>INDEX([11]Delta!$F$1:$EE$997,$L$14,$I116)</f>
        <v>2687.86</v>
      </c>
      <c r="G116" s="76">
        <f t="shared" si="33"/>
        <v>37.353841860352105</v>
      </c>
      <c r="I116" s="77">
        <f t="shared" si="37"/>
        <v>112</v>
      </c>
      <c r="J116" s="73">
        <f t="shared" si="34"/>
        <v>2027</v>
      </c>
      <c r="K116" s="78">
        <f t="shared" si="36"/>
        <v>46600</v>
      </c>
    </row>
    <row r="117" spans="2:11" outlineLevel="1">
      <c r="B117" s="78">
        <f t="shared" si="31"/>
        <v>46631</v>
      </c>
      <c r="C117" s="75">
        <f>IF(F117&lt;&gt;0,-INDEX([11]Delta!$F$1:$EE$997,$L$13,$I117),0)</f>
        <v>61226.869337037206</v>
      </c>
      <c r="D117" s="71">
        <f>IF(F117&lt;&gt;0,VLOOKUP($J117,'Table 1'!$B$13:$C$33,2,FALSE)/12*1000*Study_MW,0)</f>
        <v>0</v>
      </c>
      <c r="E117" s="71">
        <f t="shared" si="32"/>
        <v>61226.869337037206</v>
      </c>
      <c r="F117" s="75">
        <f>INDEX([11]Delta!$F$1:$EE$997,$L$14,$I117)</f>
        <v>2630.99</v>
      </c>
      <c r="G117" s="76">
        <f t="shared" si="33"/>
        <v>23.271418491532547</v>
      </c>
      <c r="I117" s="77">
        <f t="shared" si="37"/>
        <v>113</v>
      </c>
      <c r="J117" s="73">
        <f t="shared" si="34"/>
        <v>2027</v>
      </c>
      <c r="K117" s="78">
        <f t="shared" si="36"/>
        <v>46631</v>
      </c>
    </row>
    <row r="118" spans="2:11" outlineLevel="1">
      <c r="B118" s="78">
        <f t="shared" si="31"/>
        <v>46661</v>
      </c>
      <c r="C118" s="75">
        <f>IF(F118&lt;&gt;0,-INDEX([11]Delta!$F$1:$EE$997,$L$13,$I118),0)</f>
        <v>58397.69464045763</v>
      </c>
      <c r="D118" s="71">
        <f>IF(F118&lt;&gt;0,VLOOKUP($J118,'Table 1'!$B$13:$C$33,2,FALSE)/12*1000*Study_MW,0)</f>
        <v>0</v>
      </c>
      <c r="E118" s="71">
        <f t="shared" si="32"/>
        <v>58397.69464045763</v>
      </c>
      <c r="F118" s="75">
        <f>INDEX([11]Delta!$F$1:$EE$997,$L$14,$I118)</f>
        <v>2527.04</v>
      </c>
      <c r="G118" s="76">
        <f t="shared" si="33"/>
        <v>23.109129511387881</v>
      </c>
      <c r="I118" s="77">
        <f t="shared" si="37"/>
        <v>114</v>
      </c>
      <c r="J118" s="73">
        <f t="shared" si="34"/>
        <v>2027</v>
      </c>
      <c r="K118" s="78">
        <f t="shared" si="36"/>
        <v>46661</v>
      </c>
    </row>
    <row r="119" spans="2:11" outlineLevel="1">
      <c r="B119" s="78">
        <f t="shared" si="31"/>
        <v>46692</v>
      </c>
      <c r="C119" s="75">
        <f>IF(F119&lt;&gt;0,-INDEX([11]Delta!$F$1:$EE$997,$L$13,$I119),0)</f>
        <v>62326.871698617935</v>
      </c>
      <c r="D119" s="71">
        <f>IF(F119&lt;&gt;0,VLOOKUP($J119,'Table 1'!$B$13:$C$33,2,FALSE)/12*1000*Study_MW,0)</f>
        <v>0</v>
      </c>
      <c r="E119" s="71">
        <f t="shared" si="32"/>
        <v>62326.871698617935</v>
      </c>
      <c r="F119" s="75">
        <f>INDEX([11]Delta!$F$1:$EE$997,$L$14,$I119)</f>
        <v>2516.33</v>
      </c>
      <c r="G119" s="76">
        <f t="shared" si="33"/>
        <v>24.768957846791931</v>
      </c>
      <c r="I119" s="77">
        <f t="shared" si="37"/>
        <v>115</v>
      </c>
      <c r="J119" s="73">
        <f t="shared" si="34"/>
        <v>2027</v>
      </c>
      <c r="K119" s="78">
        <f t="shared" si="36"/>
        <v>46692</v>
      </c>
    </row>
    <row r="120" spans="2:11" outlineLevel="1">
      <c r="B120" s="82">
        <f t="shared" si="31"/>
        <v>46722</v>
      </c>
      <c r="C120" s="79">
        <f>IF(F120&lt;&gt;0,-INDEX([11]Delta!$F$1:$EE$997,$L$13,$I120),0)</f>
        <v>62903.273181095719</v>
      </c>
      <c r="D120" s="80">
        <f>IF(F120&lt;&gt;0,VLOOKUP($J120,'Table 1'!$B$13:$C$33,2,FALSE)/12*1000*Study_MW,0)</f>
        <v>0</v>
      </c>
      <c r="E120" s="80">
        <f t="shared" si="32"/>
        <v>62903.273181095719</v>
      </c>
      <c r="F120" s="79">
        <f>INDEX([11]Delta!$F$1:$EE$997,$L$14,$I120)</f>
        <v>2479.6</v>
      </c>
      <c r="G120" s="81">
        <f t="shared" si="33"/>
        <v>25.368314720558043</v>
      </c>
      <c r="I120" s="64">
        <f t="shared" si="37"/>
        <v>116</v>
      </c>
      <c r="J120" s="73">
        <f t="shared" si="34"/>
        <v>2027</v>
      </c>
      <c r="K120" s="82">
        <f t="shared" si="36"/>
        <v>46722</v>
      </c>
    </row>
    <row r="121" spans="2:11" outlineLevel="1">
      <c r="B121" s="74">
        <f t="shared" si="31"/>
        <v>46753</v>
      </c>
      <c r="C121" s="69">
        <f>IF(F121&lt;&gt;0,-INDEX([11]Delta!$F$1:$EE$997,$L$13,$I121),0)</f>
        <v>51717.013207688928</v>
      </c>
      <c r="D121" s="70">
        <f>IF(F121&lt;&gt;0,VLOOKUP($J121,'Table 1'!$B$13:$C$33,2,FALSE)/12*1000*Study_MW,0)</f>
        <v>0</v>
      </c>
      <c r="E121" s="70">
        <f t="shared" si="32"/>
        <v>51717.013207688928</v>
      </c>
      <c r="F121" s="69">
        <f>INDEX([11]Delta!$F$1:$EE$997,$L$14,$I121)</f>
        <v>2063.09</v>
      </c>
      <c r="G121" s="72">
        <f t="shared" si="33"/>
        <v>25.067744600424085</v>
      </c>
      <c r="I121" s="60">
        <f>I109+13</f>
        <v>118</v>
      </c>
      <c r="J121" s="73">
        <f t="shared" si="34"/>
        <v>2028</v>
      </c>
      <c r="K121" s="74">
        <f t="shared" si="36"/>
        <v>46753</v>
      </c>
    </row>
    <row r="122" spans="2:11" outlineLevel="1">
      <c r="B122" s="78">
        <f t="shared" si="31"/>
        <v>46784</v>
      </c>
      <c r="C122" s="75">
        <f>IF(F122&lt;&gt;0,-INDEX([11]Delta!$F$1:$EE$997,$L$13,$I122),0)</f>
        <v>-1712.1692674160004</v>
      </c>
      <c r="D122" s="71">
        <f>IF(F122&lt;&gt;0,VLOOKUP($J122,'Table 1'!$B$13:$C$33,2,FALSE)/12*1000*Study_MW,0)</f>
        <v>0</v>
      </c>
      <c r="E122" s="71">
        <f t="shared" si="32"/>
        <v>-1712.1692674160004</v>
      </c>
      <c r="F122" s="75">
        <f>INDEX([11]Delta!$F$1:$EE$997,$L$14,$I122)</f>
        <v>1750.45</v>
      </c>
      <c r="G122" s="76">
        <f t="shared" si="33"/>
        <v>-0.97813091914422023</v>
      </c>
      <c r="I122" s="77">
        <f t="shared" ref="I122:I132" si="38">I110+13</f>
        <v>119</v>
      </c>
      <c r="J122" s="73">
        <f t="shared" si="34"/>
        <v>2028</v>
      </c>
      <c r="K122" s="78">
        <f t="shared" si="36"/>
        <v>46784</v>
      </c>
    </row>
    <row r="123" spans="2:11" outlineLevel="1">
      <c r="B123" s="78">
        <f t="shared" si="31"/>
        <v>46813</v>
      </c>
      <c r="C123" s="75">
        <f>IF(F123&lt;&gt;0,-INDEX([11]Delta!$F$1:$EE$997,$L$13,$I123),0)</f>
        <v>52036.466002032161</v>
      </c>
      <c r="D123" s="71">
        <f>IF(F123&lt;&gt;0,VLOOKUP($J123,'Table 1'!$B$13:$C$33,2,FALSE)/12*1000*Study_MW,0)</f>
        <v>0</v>
      </c>
      <c r="E123" s="71">
        <f t="shared" si="32"/>
        <v>52036.466002032161</v>
      </c>
      <c r="F123" s="75">
        <f>INDEX([11]Delta!$F$1:$EE$997,$L$14,$I123)</f>
        <v>2108.62</v>
      </c>
      <c r="G123" s="76">
        <f t="shared" si="33"/>
        <v>24.677972324094508</v>
      </c>
      <c r="I123" s="77">
        <f t="shared" si="38"/>
        <v>120</v>
      </c>
      <c r="J123" s="73">
        <f t="shared" si="34"/>
        <v>2028</v>
      </c>
      <c r="K123" s="78">
        <f t="shared" si="36"/>
        <v>46813</v>
      </c>
    </row>
    <row r="124" spans="2:11" outlineLevel="1">
      <c r="B124" s="78">
        <f t="shared" si="31"/>
        <v>46844</v>
      </c>
      <c r="C124" s="75">
        <f>IF(F124&lt;&gt;0,-INDEX([11]Delta!$F$1:$EE$997,$L$13,$I124),0)</f>
        <v>44716.796106293797</v>
      </c>
      <c r="D124" s="71">
        <f>IF(F124&lt;&gt;0,VLOOKUP($J124,'Table 1'!$B$13:$C$33,2,FALSE)/12*1000*Study_MW,0)</f>
        <v>0</v>
      </c>
      <c r="E124" s="71">
        <f t="shared" si="32"/>
        <v>44716.796106293797</v>
      </c>
      <c r="F124" s="75">
        <f>INDEX([11]Delta!$F$1:$EE$997,$L$14,$I124)</f>
        <v>1813.43</v>
      </c>
      <c r="G124" s="76">
        <f t="shared" si="33"/>
        <v>24.658683327337585</v>
      </c>
      <c r="I124" s="77">
        <f t="shared" si="38"/>
        <v>121</v>
      </c>
      <c r="J124" s="73">
        <f t="shared" si="34"/>
        <v>2028</v>
      </c>
      <c r="K124" s="78">
        <f t="shared" si="36"/>
        <v>46844</v>
      </c>
    </row>
    <row r="125" spans="2:11" outlineLevel="1">
      <c r="B125" s="78">
        <f t="shared" si="31"/>
        <v>46874</v>
      </c>
      <c r="C125" s="75">
        <f>IF(F125&lt;&gt;0,-INDEX([11]Delta!$F$1:$EE$997,$L$13,$I125),0)</f>
        <v>41220.673666864634</v>
      </c>
      <c r="D125" s="71">
        <f>IF(F125&lt;&gt;0,VLOOKUP($J125,'Table 1'!$B$13:$C$33,2,FALSE)/12*1000*Study_MW,0)</f>
        <v>0</v>
      </c>
      <c r="E125" s="71">
        <f t="shared" si="32"/>
        <v>41220.673666864634</v>
      </c>
      <c r="F125" s="75">
        <f>INDEX([11]Delta!$F$1:$EE$997,$L$14,$I125)</f>
        <v>1788.74</v>
      </c>
      <c r="G125" s="76">
        <f t="shared" si="33"/>
        <v>23.044530600794207</v>
      </c>
      <c r="I125" s="77">
        <f t="shared" si="38"/>
        <v>122</v>
      </c>
      <c r="J125" s="73">
        <f t="shared" si="34"/>
        <v>2028</v>
      </c>
      <c r="K125" s="78">
        <f t="shared" si="36"/>
        <v>46874</v>
      </c>
    </row>
    <row r="126" spans="2:11" outlineLevel="1">
      <c r="B126" s="78">
        <f t="shared" si="31"/>
        <v>46905</v>
      </c>
      <c r="C126" s="75">
        <f>IF(F126&lt;&gt;0,-INDEX([11]Delta!$F$1:$EE$997,$L$13,$I126),0)</f>
        <v>62242.347163617611</v>
      </c>
      <c r="D126" s="71">
        <f>IF(F126&lt;&gt;0,VLOOKUP($J126,'Table 1'!$B$13:$C$33,2,FALSE)/12*1000*Study_MW,0)</f>
        <v>0</v>
      </c>
      <c r="E126" s="71">
        <f t="shared" si="32"/>
        <v>62242.347163617611</v>
      </c>
      <c r="F126" s="75">
        <f>INDEX([11]Delta!$F$1:$EE$997,$L$14,$I126)</f>
        <v>2241.88</v>
      </c>
      <c r="G126" s="76">
        <f t="shared" si="33"/>
        <v>27.763460650711728</v>
      </c>
      <c r="I126" s="77">
        <f t="shared" si="38"/>
        <v>123</v>
      </c>
      <c r="J126" s="73">
        <f t="shared" si="34"/>
        <v>2028</v>
      </c>
      <c r="K126" s="78">
        <f t="shared" si="36"/>
        <v>46905</v>
      </c>
    </row>
    <row r="127" spans="2:11" outlineLevel="1">
      <c r="B127" s="78">
        <f t="shared" si="31"/>
        <v>46935</v>
      </c>
      <c r="C127" s="75">
        <f>IF(F127&lt;&gt;0,-INDEX([11]Delta!$F$1:$EE$997,$L$13,$I127),0)</f>
        <v>139267.61812752485</v>
      </c>
      <c r="D127" s="71">
        <f>IF(F127&lt;&gt;0,VLOOKUP($J127,'Table 1'!$B$13:$C$33,2,FALSE)/12*1000*Study_MW,0)</f>
        <v>0</v>
      </c>
      <c r="E127" s="71">
        <f t="shared" si="32"/>
        <v>139267.61812752485</v>
      </c>
      <c r="F127" s="75">
        <f>INDEX([11]Delta!$F$1:$EE$997,$L$14,$I127)</f>
        <v>2577.4499999999998</v>
      </c>
      <c r="G127" s="76">
        <f t="shared" si="33"/>
        <v>54.033101758530663</v>
      </c>
      <c r="I127" s="77">
        <f t="shared" si="38"/>
        <v>124</v>
      </c>
      <c r="J127" s="73">
        <f t="shared" si="34"/>
        <v>2028</v>
      </c>
      <c r="K127" s="78">
        <f t="shared" si="36"/>
        <v>46935</v>
      </c>
    </row>
    <row r="128" spans="2:11" outlineLevel="1">
      <c r="B128" s="78">
        <f t="shared" si="31"/>
        <v>46966</v>
      </c>
      <c r="C128" s="75">
        <f>IF(F128&lt;&gt;0,-INDEX([11]Delta!$F$1:$EE$997,$L$13,$I128),0)</f>
        <v>136042.92541885376</v>
      </c>
      <c r="D128" s="71">
        <f>IF(F128&lt;&gt;0,VLOOKUP($J128,'Table 1'!$B$13:$C$33,2,FALSE)/12*1000*Study_MW,0)</f>
        <v>0</v>
      </c>
      <c r="E128" s="71">
        <f t="shared" si="32"/>
        <v>136042.92541885376</v>
      </c>
      <c r="F128" s="75">
        <f>INDEX([11]Delta!$F$1:$EE$997,$L$14,$I128)</f>
        <v>2687.86</v>
      </c>
      <c r="G128" s="76">
        <f t="shared" si="33"/>
        <v>50.613843510768326</v>
      </c>
      <c r="I128" s="77">
        <f t="shared" si="38"/>
        <v>125</v>
      </c>
      <c r="J128" s="73">
        <f t="shared" si="34"/>
        <v>2028</v>
      </c>
      <c r="K128" s="78">
        <f t="shared" si="36"/>
        <v>46966</v>
      </c>
    </row>
    <row r="129" spans="2:11" outlineLevel="1">
      <c r="B129" s="78">
        <f t="shared" si="31"/>
        <v>46997</v>
      </c>
      <c r="C129" s="75">
        <f>IF(F129&lt;&gt;0,-INDEX([11]Delta!$F$1:$EE$997,$L$13,$I129),0)</f>
        <v>78646.898297160864</v>
      </c>
      <c r="D129" s="71">
        <f>IF(F129&lt;&gt;0,VLOOKUP($J129,'Table 1'!$B$13:$C$33,2,FALSE)/12*1000*Study_MW,0)</f>
        <v>0</v>
      </c>
      <c r="E129" s="71">
        <f t="shared" si="32"/>
        <v>78646.898297160864</v>
      </c>
      <c r="F129" s="75">
        <f>INDEX([11]Delta!$F$1:$EE$997,$L$14,$I129)</f>
        <v>2630.99</v>
      </c>
      <c r="G129" s="76">
        <f t="shared" si="33"/>
        <v>29.892511296949387</v>
      </c>
      <c r="I129" s="77">
        <f t="shared" si="38"/>
        <v>126</v>
      </c>
      <c r="J129" s="73">
        <f t="shared" si="34"/>
        <v>2028</v>
      </c>
      <c r="K129" s="78">
        <f t="shared" si="36"/>
        <v>46997</v>
      </c>
    </row>
    <row r="130" spans="2:11" outlineLevel="1">
      <c r="B130" s="78">
        <f t="shared" si="31"/>
        <v>47027</v>
      </c>
      <c r="C130" s="75">
        <f>IF(F130&lt;&gt;0,-INDEX([11]Delta!$F$1:$EE$997,$L$13,$I130),0)</f>
        <v>61069.492327943444</v>
      </c>
      <c r="D130" s="71">
        <f>IF(F130&lt;&gt;0,VLOOKUP($J130,'Table 1'!$B$13:$C$33,2,FALSE)/12*1000*Study_MW,0)</f>
        <v>0</v>
      </c>
      <c r="E130" s="71">
        <f t="shared" si="32"/>
        <v>61069.492327943444</v>
      </c>
      <c r="F130" s="75">
        <f>INDEX([11]Delta!$F$1:$EE$997,$L$14,$I130)</f>
        <v>2527.04</v>
      </c>
      <c r="G130" s="76">
        <f t="shared" si="33"/>
        <v>24.166413008081964</v>
      </c>
      <c r="I130" s="77">
        <f t="shared" si="38"/>
        <v>127</v>
      </c>
      <c r="J130" s="73">
        <f t="shared" si="34"/>
        <v>2028</v>
      </c>
      <c r="K130" s="78">
        <f t="shared" si="36"/>
        <v>47027</v>
      </c>
    </row>
    <row r="131" spans="2:11" outlineLevel="1">
      <c r="B131" s="78">
        <f t="shared" si="31"/>
        <v>47058</v>
      </c>
      <c r="C131" s="75">
        <f>IF(F131&lt;&gt;0,-INDEX([11]Delta!$F$1:$EE$997,$L$13,$I131),0)</f>
        <v>65073.645741283894</v>
      </c>
      <c r="D131" s="71">
        <f>IF(F131&lt;&gt;0,VLOOKUP($J131,'Table 1'!$B$13:$C$33,2,FALSE)/12*1000*Study_MW,0)</f>
        <v>0</v>
      </c>
      <c r="E131" s="71">
        <f t="shared" si="32"/>
        <v>65073.645741283894</v>
      </c>
      <c r="F131" s="75">
        <f>INDEX([11]Delta!$F$1:$EE$997,$L$14,$I131)</f>
        <v>2516.33</v>
      </c>
      <c r="G131" s="76">
        <f t="shared" si="33"/>
        <v>25.860537267084958</v>
      </c>
      <c r="I131" s="77">
        <f t="shared" si="38"/>
        <v>128</v>
      </c>
      <c r="J131" s="73">
        <f t="shared" si="34"/>
        <v>2028</v>
      </c>
      <c r="K131" s="78">
        <f t="shared" si="36"/>
        <v>47058</v>
      </c>
    </row>
    <row r="132" spans="2:11" outlineLevel="1">
      <c r="B132" s="82">
        <f t="shared" si="31"/>
        <v>47088</v>
      </c>
      <c r="C132" s="79">
        <f>IF(F132&lt;&gt;0,-INDEX([11]Delta!$F$1:$EE$997,$L$13,$I132),0)</f>
        <v>70306.800589308143</v>
      </c>
      <c r="D132" s="80">
        <f>IF(F132&lt;&gt;0,VLOOKUP($J132,'Table 1'!$B$13:$C$33,2,FALSE)/12*1000*Study_MW,0)</f>
        <v>0</v>
      </c>
      <c r="E132" s="80">
        <f t="shared" si="32"/>
        <v>70306.800589308143</v>
      </c>
      <c r="F132" s="79">
        <f>INDEX([11]Delta!$F$1:$EE$997,$L$14,$I132)</f>
        <v>2479.6</v>
      </c>
      <c r="G132" s="81">
        <f t="shared" si="33"/>
        <v>28.354089606915689</v>
      </c>
      <c r="I132" s="64">
        <f t="shared" si="38"/>
        <v>129</v>
      </c>
      <c r="J132" s="73">
        <f t="shared" si="34"/>
        <v>2028</v>
      </c>
      <c r="K132" s="82">
        <f t="shared" si="36"/>
        <v>47088</v>
      </c>
    </row>
    <row r="133" spans="2:11" outlineLevel="1">
      <c r="B133" s="74">
        <f t="shared" si="31"/>
        <v>47119</v>
      </c>
      <c r="C133" s="69">
        <f>IF(F133&lt;&gt;0,-INDEX([12]Delta!$F$1:$EE$65554,$L$13,$I133),0)</f>
        <v>60880.003498852253</v>
      </c>
      <c r="D133" s="70">
        <f>IF(F133&lt;&gt;0,VLOOKUP($J133,'Table 1'!$B$13:$C$33,2,FALSE)/12*1000*Study_MW,0)</f>
        <v>0</v>
      </c>
      <c r="E133" s="70">
        <f t="shared" si="32"/>
        <v>60880.003498852253</v>
      </c>
      <c r="F133" s="69">
        <f>INDEX([12]Delta!$F$1:$EE$65554,$L$14,$I133)</f>
        <v>2063.09</v>
      </c>
      <c r="G133" s="72">
        <f t="shared" si="33"/>
        <v>29.509136052645424</v>
      </c>
      <c r="I133" s="60">
        <f>I13</f>
        <v>1</v>
      </c>
      <c r="J133" s="73">
        <f t="shared" si="34"/>
        <v>2029</v>
      </c>
      <c r="K133" s="74">
        <f t="shared" si="36"/>
        <v>47119</v>
      </c>
    </row>
    <row r="134" spans="2:11" outlineLevel="1">
      <c r="B134" s="78">
        <f t="shared" si="31"/>
        <v>47150</v>
      </c>
      <c r="C134" s="75">
        <f>IF(F134&lt;&gt;0,-INDEX([12]Delta!$F$1:$EE$65554,$L$13,$I134),0)</f>
        <v>48580.100845456123</v>
      </c>
      <c r="D134" s="71">
        <f>IF(F134&lt;&gt;0,VLOOKUP($J134,'Table 1'!$B$13:$C$33,2,FALSE)/12*1000*Study_MW,0)</f>
        <v>0</v>
      </c>
      <c r="E134" s="71">
        <f t="shared" si="32"/>
        <v>48580.100845456123</v>
      </c>
      <c r="F134" s="75">
        <f>INDEX([12]Delta!$F$1:$EE$65554,$L$14,$I134)</f>
        <v>1725.33</v>
      </c>
      <c r="G134" s="76">
        <f t="shared" si="33"/>
        <v>28.156990746962101</v>
      </c>
      <c r="I134" s="77">
        <f t="shared" ref="I134:I197" si="39">I14</f>
        <v>2</v>
      </c>
      <c r="J134" s="73">
        <f t="shared" si="34"/>
        <v>2029</v>
      </c>
      <c r="K134" s="78">
        <f t="shared" si="36"/>
        <v>47150</v>
      </c>
    </row>
    <row r="135" spans="2:11" outlineLevel="1">
      <c r="B135" s="78">
        <f t="shared" si="31"/>
        <v>47178</v>
      </c>
      <c r="C135" s="75">
        <f>IF(F135&lt;&gt;0,-INDEX([12]Delta!$F$1:$EE$65554,$L$13,$I135),0)</f>
        <v>56317.186652138829</v>
      </c>
      <c r="D135" s="71">
        <f>IF(F135&lt;&gt;0,VLOOKUP($J135,'Table 1'!$B$13:$C$33,2,FALSE)/12*1000*Study_MW,0)</f>
        <v>0</v>
      </c>
      <c r="E135" s="71">
        <f t="shared" si="32"/>
        <v>56317.186652138829</v>
      </c>
      <c r="F135" s="75">
        <f>INDEX([12]Delta!$F$1:$EE$65554,$L$14,$I135)</f>
        <v>2108.62</v>
      </c>
      <c r="G135" s="76">
        <f t="shared" si="33"/>
        <v>26.708077629984935</v>
      </c>
      <c r="I135" s="77">
        <f t="shared" si="39"/>
        <v>3</v>
      </c>
      <c r="J135" s="73">
        <f t="shared" si="34"/>
        <v>2029</v>
      </c>
      <c r="K135" s="78">
        <f t="shared" si="36"/>
        <v>47178</v>
      </c>
    </row>
    <row r="136" spans="2:11" outlineLevel="1">
      <c r="B136" s="78">
        <f t="shared" si="31"/>
        <v>47209</v>
      </c>
      <c r="C136" s="75">
        <f>IF(F136&lt;&gt;0,-INDEX([12]Delta!$F$1:$EE$65554,$L$13,$I136),0)</f>
        <v>48198.584763064981</v>
      </c>
      <c r="D136" s="71">
        <f>IF(F136&lt;&gt;0,VLOOKUP($J136,'Table 1'!$B$13:$C$33,2,FALSE)/12*1000*Study_MW,0)</f>
        <v>0</v>
      </c>
      <c r="E136" s="71">
        <f t="shared" si="32"/>
        <v>48198.584763064981</v>
      </c>
      <c r="F136" s="75">
        <f>INDEX([12]Delta!$F$1:$EE$65554,$L$14,$I136)</f>
        <v>1813.43</v>
      </c>
      <c r="G136" s="76">
        <f t="shared" si="33"/>
        <v>26.578685012967128</v>
      </c>
      <c r="I136" s="77">
        <f t="shared" si="39"/>
        <v>4</v>
      </c>
      <c r="J136" s="73">
        <f t="shared" si="34"/>
        <v>2029</v>
      </c>
      <c r="K136" s="78">
        <f t="shared" si="36"/>
        <v>47209</v>
      </c>
    </row>
    <row r="137" spans="2:11" outlineLevel="1">
      <c r="B137" s="78">
        <f t="shared" si="31"/>
        <v>47239</v>
      </c>
      <c r="C137" s="75">
        <f>IF(F137&lt;&gt;0,-INDEX([12]Delta!$F$1:$EE$65554,$L$13,$I137),0)</f>
        <v>45055.14532443881</v>
      </c>
      <c r="D137" s="71">
        <f>IF(F137&lt;&gt;0,VLOOKUP($J137,'Table 1'!$B$13:$C$33,2,FALSE)/12*1000*Study_MW,0)</f>
        <v>0</v>
      </c>
      <c r="E137" s="71">
        <f t="shared" si="32"/>
        <v>45055.14532443881</v>
      </c>
      <c r="F137" s="75">
        <f>INDEX([12]Delta!$F$1:$EE$65554,$L$14,$I137)</f>
        <v>1788.74</v>
      </c>
      <c r="G137" s="76">
        <f t="shared" si="33"/>
        <v>25.188202491384331</v>
      </c>
      <c r="I137" s="77">
        <f t="shared" si="39"/>
        <v>5</v>
      </c>
      <c r="J137" s="73">
        <f t="shared" si="34"/>
        <v>2029</v>
      </c>
      <c r="K137" s="78">
        <f t="shared" si="36"/>
        <v>47239</v>
      </c>
    </row>
    <row r="138" spans="2:11" outlineLevel="1">
      <c r="B138" s="78">
        <f t="shared" si="31"/>
        <v>47270</v>
      </c>
      <c r="C138" s="75">
        <f>IF(F138&lt;&gt;0,-INDEX([12]Delta!$F$1:$EE$65554,$L$13,$I138),0)</f>
        <v>69899.384651139379</v>
      </c>
      <c r="D138" s="71">
        <f>IF(F138&lt;&gt;0,VLOOKUP($J138,'Table 1'!$B$13:$C$33,2,FALSE)/12*1000*Study_MW,0)</f>
        <v>0</v>
      </c>
      <c r="E138" s="71">
        <f t="shared" si="32"/>
        <v>69899.384651139379</v>
      </c>
      <c r="F138" s="75">
        <f>INDEX([12]Delta!$F$1:$EE$65554,$L$14,$I138)</f>
        <v>2241.88</v>
      </c>
      <c r="G138" s="76">
        <f t="shared" si="33"/>
        <v>31.178914416088006</v>
      </c>
      <c r="I138" s="77">
        <f t="shared" si="39"/>
        <v>6</v>
      </c>
      <c r="J138" s="73">
        <f t="shared" si="34"/>
        <v>2029</v>
      </c>
      <c r="K138" s="78">
        <f t="shared" si="36"/>
        <v>47270</v>
      </c>
    </row>
    <row r="139" spans="2:11" outlineLevel="1">
      <c r="B139" s="78">
        <f t="shared" si="31"/>
        <v>47300</v>
      </c>
      <c r="C139" s="75">
        <f>IF(F139&lt;&gt;0,-INDEX([12]Delta!$F$1:$EE$65554,$L$13,$I139),0)</f>
        <v>151620.24389201403</v>
      </c>
      <c r="D139" s="71">
        <f>IF(F139&lt;&gt;0,VLOOKUP($J139,'Table 1'!$B$13:$C$33,2,FALSE)/12*1000*Study_MW,0)</f>
        <v>0</v>
      </c>
      <c r="E139" s="71">
        <f t="shared" si="32"/>
        <v>151620.24389201403</v>
      </c>
      <c r="F139" s="75">
        <f>INDEX([12]Delta!$F$1:$EE$65554,$L$14,$I139)</f>
        <v>2577.4499999999998</v>
      </c>
      <c r="G139" s="76">
        <f t="shared" si="33"/>
        <v>58.825678050792078</v>
      </c>
      <c r="I139" s="77">
        <f t="shared" si="39"/>
        <v>7</v>
      </c>
      <c r="J139" s="73">
        <f t="shared" si="34"/>
        <v>2029</v>
      </c>
      <c r="K139" s="78">
        <f t="shared" si="36"/>
        <v>47300</v>
      </c>
    </row>
    <row r="140" spans="2:11" outlineLevel="1">
      <c r="B140" s="78">
        <f t="shared" si="31"/>
        <v>47331</v>
      </c>
      <c r="C140" s="75">
        <f>IF(F140&lt;&gt;0,-INDEX([12]Delta!$F$1:$EE$65554,$L$13,$I140),0)</f>
        <v>182651.37665379047</v>
      </c>
      <c r="D140" s="71">
        <f>IF(F140&lt;&gt;0,VLOOKUP($J140,'Table 1'!$B$13:$C$33,2,FALSE)/12*1000*Study_MW,0)</f>
        <v>0</v>
      </c>
      <c r="E140" s="71">
        <f t="shared" si="32"/>
        <v>182651.37665379047</v>
      </c>
      <c r="F140" s="75">
        <f>INDEX([12]Delta!$F$1:$EE$65554,$L$14,$I140)</f>
        <v>2687.86</v>
      </c>
      <c r="G140" s="76">
        <f t="shared" si="33"/>
        <v>67.954200238773765</v>
      </c>
      <c r="I140" s="77">
        <f t="shared" si="39"/>
        <v>8</v>
      </c>
      <c r="J140" s="73">
        <f t="shared" si="34"/>
        <v>2029</v>
      </c>
      <c r="K140" s="78">
        <f t="shared" si="36"/>
        <v>47331</v>
      </c>
    </row>
    <row r="141" spans="2:11" outlineLevel="1">
      <c r="B141" s="78">
        <f t="shared" si="31"/>
        <v>47362</v>
      </c>
      <c r="C141" s="75">
        <f>IF(F141&lt;&gt;0,-INDEX([12]Delta!$F$1:$EE$65554,$L$13,$I141),0)</f>
        <v>94052.36513197422</v>
      </c>
      <c r="D141" s="71">
        <f>IF(F141&lt;&gt;0,VLOOKUP($J141,'Table 1'!$B$13:$C$33,2,FALSE)/12*1000*Study_MW,0)</f>
        <v>0</v>
      </c>
      <c r="E141" s="71">
        <f t="shared" si="32"/>
        <v>94052.36513197422</v>
      </c>
      <c r="F141" s="75">
        <f>INDEX([12]Delta!$F$1:$EE$65554,$L$14,$I141)</f>
        <v>2630.99</v>
      </c>
      <c r="G141" s="76">
        <f t="shared" si="33"/>
        <v>35.747899129975494</v>
      </c>
      <c r="I141" s="77">
        <f t="shared" si="39"/>
        <v>9</v>
      </c>
      <c r="J141" s="73">
        <f t="shared" si="34"/>
        <v>2029</v>
      </c>
      <c r="K141" s="78">
        <f t="shared" si="36"/>
        <v>47362</v>
      </c>
    </row>
    <row r="142" spans="2:11" outlineLevel="1">
      <c r="B142" s="78">
        <f t="shared" ref="B142:B205" si="40">EDATE(B141,1)</f>
        <v>47392</v>
      </c>
      <c r="C142" s="75">
        <f>IF(F142&lt;&gt;0,-INDEX([12]Delta!$F$1:$EE$65554,$L$13,$I142),0)</f>
        <v>67921.482354804873</v>
      </c>
      <c r="D142" s="71">
        <f>IF(F142&lt;&gt;0,VLOOKUP($J142,'Table 1'!$B$13:$C$33,2,FALSE)/12*1000*Study_MW,0)</f>
        <v>0</v>
      </c>
      <c r="E142" s="71">
        <f t="shared" ref="E142:E192" si="41">C142+D142</f>
        <v>67921.482354804873</v>
      </c>
      <c r="F142" s="75">
        <f>INDEX([12]Delta!$F$1:$EE$65554,$L$14,$I142)</f>
        <v>2527.04</v>
      </c>
      <c r="G142" s="76">
        <f t="shared" ref="G142:G192" si="42">IF(ISNUMBER($F142),E142/$F142,"")</f>
        <v>26.877881772668765</v>
      </c>
      <c r="I142" s="77">
        <f t="shared" si="39"/>
        <v>10</v>
      </c>
      <c r="J142" s="73">
        <f t="shared" ref="J142:J192" si="43">YEAR(B142)</f>
        <v>2029</v>
      </c>
      <c r="K142" s="78">
        <f t="shared" si="36"/>
        <v>47392</v>
      </c>
    </row>
    <row r="143" spans="2:11" outlineLevel="1">
      <c r="B143" s="78">
        <f t="shared" si="40"/>
        <v>47423</v>
      </c>
      <c r="C143" s="75">
        <f>IF(F143&lt;&gt;0,-INDEX([12]Delta!$F$1:$EE$65554,$L$13,$I143),0)</f>
        <v>71494.243511497974</v>
      </c>
      <c r="D143" s="71">
        <f>IF(F143&lt;&gt;0,VLOOKUP($J143,'Table 1'!$B$13:$C$33,2,FALSE)/12*1000*Study_MW,0)</f>
        <v>0</v>
      </c>
      <c r="E143" s="71">
        <f t="shared" si="41"/>
        <v>71494.243511497974</v>
      </c>
      <c r="F143" s="75">
        <f>INDEX([12]Delta!$F$1:$EE$65554,$L$14,$I143)</f>
        <v>2516.33</v>
      </c>
      <c r="G143" s="76">
        <f t="shared" si="42"/>
        <v>28.412109505310504</v>
      </c>
      <c r="I143" s="77">
        <f t="shared" si="39"/>
        <v>11</v>
      </c>
      <c r="J143" s="73">
        <f t="shared" si="43"/>
        <v>2029</v>
      </c>
      <c r="K143" s="78">
        <f t="shared" si="36"/>
        <v>47423</v>
      </c>
    </row>
    <row r="144" spans="2:11" outlineLevel="1">
      <c r="B144" s="82">
        <f t="shared" si="40"/>
        <v>47453</v>
      </c>
      <c r="C144" s="79">
        <f>IF(F144&lt;&gt;0,-INDEX([12]Delta!$F$1:$EE$65554,$L$13,$I144),0)</f>
        <v>76171.768358588219</v>
      </c>
      <c r="D144" s="80">
        <f>IF(F144&lt;&gt;0,VLOOKUP($J144,'Table 1'!$B$13:$C$33,2,FALSE)/12*1000*Study_MW,0)</f>
        <v>0</v>
      </c>
      <c r="E144" s="80">
        <f t="shared" si="41"/>
        <v>76171.768358588219</v>
      </c>
      <c r="F144" s="79">
        <f>INDEX([12]Delta!$F$1:$EE$65554,$L$14,$I144)</f>
        <v>2479.6</v>
      </c>
      <c r="G144" s="81">
        <f t="shared" si="42"/>
        <v>30.719377463537757</v>
      </c>
      <c r="I144" s="64">
        <f t="shared" si="39"/>
        <v>12</v>
      </c>
      <c r="J144" s="73">
        <f t="shared" si="43"/>
        <v>2029</v>
      </c>
      <c r="K144" s="82">
        <f t="shared" si="36"/>
        <v>47453</v>
      </c>
    </row>
    <row r="145" spans="2:11" outlineLevel="1">
      <c r="B145" s="74">
        <f t="shared" si="40"/>
        <v>47484</v>
      </c>
      <c r="C145" s="69">
        <f>IF(F145&lt;&gt;0,-INDEX([12]Delta!$F$1:$EE$65554,$L$13,$I145),0)</f>
        <v>-14870.787125959992</v>
      </c>
      <c r="D145" s="70">
        <f>IF(F145&lt;&gt;0,VLOOKUP($J145,'Table 1'!$B$13:$C$33,2,FALSE)/12*1000*Study_MW,0)</f>
        <v>125683.3333333332</v>
      </c>
      <c r="E145" s="70">
        <f t="shared" si="41"/>
        <v>110812.54620737321</v>
      </c>
      <c r="F145" s="69">
        <f>INDEX([12]Delta!$F$1:$EE$65554,$L$14,$I145)</f>
        <v>2063.09</v>
      </c>
      <c r="G145" s="72">
        <f t="shared" si="42"/>
        <v>53.71193026352374</v>
      </c>
      <c r="I145" s="60">
        <f>I25</f>
        <v>14</v>
      </c>
      <c r="J145" s="73">
        <f t="shared" si="43"/>
        <v>2030</v>
      </c>
      <c r="K145" s="74">
        <f t="shared" si="36"/>
        <v>47484</v>
      </c>
    </row>
    <row r="146" spans="2:11" outlineLevel="1">
      <c r="B146" s="78">
        <f t="shared" si="40"/>
        <v>47515</v>
      </c>
      <c r="C146" s="75">
        <f>IF(F146&lt;&gt;0,-INDEX([12]Delta!$F$1:$EE$65554,$L$13,$I146),0)</f>
        <v>-33928.827614277601</v>
      </c>
      <c r="D146" s="71">
        <f>IF(F146&lt;&gt;0,VLOOKUP($J146,'Table 1'!$B$13:$C$33,2,FALSE)/12*1000*Study_MW,0)</f>
        <v>125683.3333333332</v>
      </c>
      <c r="E146" s="71">
        <f t="shared" si="41"/>
        <v>91754.505719055596</v>
      </c>
      <c r="F146" s="75">
        <f>INDEX([12]Delta!$F$1:$EE$65554,$L$14,$I146)</f>
        <v>1725.33</v>
      </c>
      <c r="G146" s="76">
        <f t="shared" si="42"/>
        <v>53.180844081454332</v>
      </c>
      <c r="I146" s="77">
        <f t="shared" si="39"/>
        <v>15</v>
      </c>
      <c r="J146" s="73">
        <f t="shared" si="43"/>
        <v>2030</v>
      </c>
      <c r="K146" s="78">
        <f t="shared" si="36"/>
        <v>47515</v>
      </c>
    </row>
    <row r="147" spans="2:11" outlineLevel="1">
      <c r="B147" s="78">
        <f t="shared" si="40"/>
        <v>47543</v>
      </c>
      <c r="C147" s="75">
        <f>IF(F147&lt;&gt;0,-INDEX([12]Delta!$F$1:$EE$65554,$L$13,$I147),0)</f>
        <v>-41508.445697650313</v>
      </c>
      <c r="D147" s="71">
        <f>IF(F147&lt;&gt;0,VLOOKUP($J147,'Table 1'!$B$13:$C$33,2,FALSE)/12*1000*Study_MW,0)</f>
        <v>125683.3333333332</v>
      </c>
      <c r="E147" s="71">
        <f t="shared" si="41"/>
        <v>84174.887635682884</v>
      </c>
      <c r="F147" s="75">
        <f>INDEX([12]Delta!$F$1:$EE$65554,$L$14,$I147)</f>
        <v>2108.62</v>
      </c>
      <c r="G147" s="76">
        <f t="shared" si="42"/>
        <v>39.919420111581452</v>
      </c>
      <c r="I147" s="77">
        <f t="shared" si="39"/>
        <v>16</v>
      </c>
      <c r="J147" s="73">
        <f t="shared" si="43"/>
        <v>2030</v>
      </c>
      <c r="K147" s="78">
        <f t="shared" si="36"/>
        <v>47543</v>
      </c>
    </row>
    <row r="148" spans="2:11" outlineLevel="1">
      <c r="B148" s="78">
        <f t="shared" si="40"/>
        <v>47574</v>
      </c>
      <c r="C148" s="75">
        <f>IF(F148&lt;&gt;0,-INDEX([12]Delta!$F$1:$EE$65554,$L$13,$I148),0)</f>
        <v>-38809.484129846096</v>
      </c>
      <c r="D148" s="71">
        <f>IF(F148&lt;&gt;0,VLOOKUP($J148,'Table 1'!$B$13:$C$33,2,FALSE)/12*1000*Study_MW,0)</f>
        <v>125683.3333333332</v>
      </c>
      <c r="E148" s="71">
        <f t="shared" si="41"/>
        <v>86873.849203487101</v>
      </c>
      <c r="F148" s="75">
        <f>INDEX([12]Delta!$F$1:$EE$65554,$L$14,$I148)</f>
        <v>1813.43</v>
      </c>
      <c r="G148" s="76">
        <f t="shared" si="42"/>
        <v>47.905818919664448</v>
      </c>
      <c r="I148" s="77">
        <f t="shared" si="39"/>
        <v>17</v>
      </c>
      <c r="J148" s="73">
        <f t="shared" si="43"/>
        <v>2030</v>
      </c>
      <c r="K148" s="78">
        <f t="shared" si="36"/>
        <v>47574</v>
      </c>
    </row>
    <row r="149" spans="2:11" outlineLevel="1">
      <c r="B149" s="78">
        <f t="shared" si="40"/>
        <v>47604</v>
      </c>
      <c r="C149" s="75">
        <f>IF(F149&lt;&gt;0,-INDEX([12]Delta!$F$1:$EE$65554,$L$13,$I149),0)</f>
        <v>-17270.848747089505</v>
      </c>
      <c r="D149" s="71">
        <f>IF(F149&lt;&gt;0,VLOOKUP($J149,'Table 1'!$B$13:$C$33,2,FALSE)/12*1000*Study_MW,0)</f>
        <v>125683.3333333332</v>
      </c>
      <c r="E149" s="71">
        <f t="shared" si="41"/>
        <v>108412.48458624369</v>
      </c>
      <c r="F149" s="75">
        <f>INDEX([12]Delta!$F$1:$EE$65554,$L$14,$I149)</f>
        <v>1788.74</v>
      </c>
      <c r="G149" s="76">
        <f t="shared" si="42"/>
        <v>60.608296670418113</v>
      </c>
      <c r="I149" s="77">
        <f t="shared" si="39"/>
        <v>18</v>
      </c>
      <c r="J149" s="73">
        <f t="shared" si="43"/>
        <v>2030</v>
      </c>
      <c r="K149" s="78">
        <f t="shared" si="36"/>
        <v>47604</v>
      </c>
    </row>
    <row r="150" spans="2:11" outlineLevel="1">
      <c r="B150" s="78">
        <f t="shared" si="40"/>
        <v>47635</v>
      </c>
      <c r="C150" s="75">
        <f>IF(F150&lt;&gt;0,-INDEX([12]Delta!$F$1:$EE$65554,$L$13,$I150),0)</f>
        <v>-15931.699762001634</v>
      </c>
      <c r="D150" s="71">
        <f>IF(F150&lt;&gt;0,VLOOKUP($J150,'Table 1'!$B$13:$C$33,2,FALSE)/12*1000*Study_MW,0)</f>
        <v>125683.3333333332</v>
      </c>
      <c r="E150" s="71">
        <f t="shared" si="41"/>
        <v>109751.63357133156</v>
      </c>
      <c r="F150" s="75">
        <f>INDEX([12]Delta!$F$1:$EE$65554,$L$14,$I150)</f>
        <v>2241.88</v>
      </c>
      <c r="G150" s="76">
        <f t="shared" si="42"/>
        <v>48.955177605996553</v>
      </c>
      <c r="I150" s="77">
        <f t="shared" si="39"/>
        <v>19</v>
      </c>
      <c r="J150" s="73">
        <f t="shared" si="43"/>
        <v>2030</v>
      </c>
      <c r="K150" s="78">
        <f t="shared" si="36"/>
        <v>47635</v>
      </c>
    </row>
    <row r="151" spans="2:11" outlineLevel="1">
      <c r="B151" s="78">
        <f t="shared" si="40"/>
        <v>47665</v>
      </c>
      <c r="C151" s="75">
        <f>IF(F151&lt;&gt;0,-INDEX([12]Delta!$F$1:$EE$65554,$L$13,$I151),0)</f>
        <v>-2554.9618455469608</v>
      </c>
      <c r="D151" s="71">
        <f>IF(F151&lt;&gt;0,VLOOKUP($J151,'Table 1'!$B$13:$C$33,2,FALSE)/12*1000*Study_MW,0)</f>
        <v>125683.3333333332</v>
      </c>
      <c r="E151" s="71">
        <f t="shared" si="41"/>
        <v>123128.37148778624</v>
      </c>
      <c r="F151" s="75">
        <f>INDEX([12]Delta!$F$1:$EE$65554,$L$14,$I151)</f>
        <v>2577.4499999999998</v>
      </c>
      <c r="G151" s="76">
        <f t="shared" si="42"/>
        <v>47.771390904881279</v>
      </c>
      <c r="I151" s="77">
        <f t="shared" si="39"/>
        <v>20</v>
      </c>
      <c r="J151" s="73">
        <f t="shared" si="43"/>
        <v>2030</v>
      </c>
      <c r="K151" s="78">
        <f t="shared" si="36"/>
        <v>47665</v>
      </c>
    </row>
    <row r="152" spans="2:11" outlineLevel="1">
      <c r="B152" s="78">
        <f t="shared" si="40"/>
        <v>47696</v>
      </c>
      <c r="C152" s="75">
        <f>IF(F152&lt;&gt;0,-INDEX([12]Delta!$F$1:$EE$65554,$L$13,$I152),0)</f>
        <v>38862.780087500811</v>
      </c>
      <c r="D152" s="71">
        <f>IF(F152&lt;&gt;0,VLOOKUP($J152,'Table 1'!$B$13:$C$33,2,FALSE)/12*1000*Study_MW,0)</f>
        <v>125683.3333333332</v>
      </c>
      <c r="E152" s="71">
        <f t="shared" si="41"/>
        <v>164546.11342083401</v>
      </c>
      <c r="F152" s="75">
        <f>INDEX([12]Delta!$F$1:$EE$65554,$L$14,$I152)</f>
        <v>2687.86</v>
      </c>
      <c r="G152" s="76">
        <f t="shared" si="42"/>
        <v>61.218260408218434</v>
      </c>
      <c r="I152" s="77">
        <f t="shared" si="39"/>
        <v>21</v>
      </c>
      <c r="J152" s="73">
        <f t="shared" si="43"/>
        <v>2030</v>
      </c>
      <c r="K152" s="78">
        <f t="shared" si="36"/>
        <v>47696</v>
      </c>
    </row>
    <row r="153" spans="2:11" outlineLevel="1">
      <c r="B153" s="78">
        <f t="shared" si="40"/>
        <v>47727</v>
      </c>
      <c r="C153" s="75">
        <f>IF(F153&lt;&gt;0,-INDEX([12]Delta!$F$1:$EE$65554,$L$13,$I153),0)</f>
        <v>7779.3185742199421</v>
      </c>
      <c r="D153" s="71">
        <f>IF(F153&lt;&gt;0,VLOOKUP($J153,'Table 1'!$B$13:$C$33,2,FALSE)/12*1000*Study_MW,0)</f>
        <v>125683.3333333332</v>
      </c>
      <c r="E153" s="71">
        <f t="shared" si="41"/>
        <v>133462.65190755314</v>
      </c>
      <c r="F153" s="75">
        <f>INDEX([12]Delta!$F$1:$EE$65554,$L$14,$I153)</f>
        <v>2630.99</v>
      </c>
      <c r="G153" s="76">
        <f t="shared" si="42"/>
        <v>50.7271604633819</v>
      </c>
      <c r="I153" s="77">
        <f t="shared" si="39"/>
        <v>22</v>
      </c>
      <c r="J153" s="73">
        <f t="shared" si="43"/>
        <v>2030</v>
      </c>
      <c r="K153" s="78">
        <f t="shared" si="36"/>
        <v>47727</v>
      </c>
    </row>
    <row r="154" spans="2:11" outlineLevel="1">
      <c r="B154" s="78">
        <f t="shared" si="40"/>
        <v>47757</v>
      </c>
      <c r="C154" s="75">
        <f>IF(F154&lt;&gt;0,-INDEX([12]Delta!$F$1:$EE$65554,$L$13,$I154),0)</f>
        <v>-1616.6771546453238</v>
      </c>
      <c r="D154" s="71">
        <f>IF(F154&lt;&gt;0,VLOOKUP($J154,'Table 1'!$B$13:$C$33,2,FALSE)/12*1000*Study_MW,0)</f>
        <v>125683.3333333332</v>
      </c>
      <c r="E154" s="71">
        <f t="shared" si="41"/>
        <v>124066.65617868787</v>
      </c>
      <c r="F154" s="75">
        <f>INDEX([12]Delta!$F$1:$EE$65554,$L$14,$I154)</f>
        <v>2527.04</v>
      </c>
      <c r="G154" s="76">
        <f t="shared" si="42"/>
        <v>49.09564398612126</v>
      </c>
      <c r="I154" s="77">
        <f t="shared" si="39"/>
        <v>23</v>
      </c>
      <c r="J154" s="73">
        <f t="shared" si="43"/>
        <v>2030</v>
      </c>
      <c r="K154" s="78">
        <f t="shared" ref="K154:K192" si="44">IF(ISNUMBER(F154),IF(F154&lt;&gt;0,B154,""),"")</f>
        <v>47757</v>
      </c>
    </row>
    <row r="155" spans="2:11" outlineLevel="1">
      <c r="B155" s="78">
        <f t="shared" si="40"/>
        <v>47788</v>
      </c>
      <c r="C155" s="75">
        <f>IF(F155&lt;&gt;0,-INDEX([12]Delta!$F$1:$EE$65554,$L$13,$I155),0)</f>
        <v>-22039.320556357503</v>
      </c>
      <c r="D155" s="71">
        <f>IF(F155&lt;&gt;0,VLOOKUP($J155,'Table 1'!$B$13:$C$33,2,FALSE)/12*1000*Study_MW,0)</f>
        <v>125683.3333333332</v>
      </c>
      <c r="E155" s="71">
        <f t="shared" si="41"/>
        <v>103644.01277697569</v>
      </c>
      <c r="F155" s="75">
        <f>INDEX([12]Delta!$F$1:$EE$65554,$L$14,$I155)</f>
        <v>2516.33</v>
      </c>
      <c r="G155" s="76">
        <f t="shared" si="42"/>
        <v>41.188561427545551</v>
      </c>
      <c r="I155" s="77">
        <f t="shared" si="39"/>
        <v>24</v>
      </c>
      <c r="J155" s="73">
        <f t="shared" si="43"/>
        <v>2030</v>
      </c>
      <c r="K155" s="78">
        <f t="shared" si="44"/>
        <v>47788</v>
      </c>
    </row>
    <row r="156" spans="2:11" outlineLevel="1">
      <c r="B156" s="82">
        <f t="shared" si="40"/>
        <v>47818</v>
      </c>
      <c r="C156" s="79">
        <f>IF(F156&lt;&gt;0,-INDEX([12]Delta!$F$1:$EE$65554,$L$13,$I156),0)</f>
        <v>-29655.606365054846</v>
      </c>
      <c r="D156" s="80">
        <f>IF(F156&lt;&gt;0,VLOOKUP($J156,'Table 1'!$B$13:$C$33,2,FALSE)/12*1000*Study_MW,0)</f>
        <v>125683.3333333332</v>
      </c>
      <c r="E156" s="80">
        <f t="shared" si="41"/>
        <v>96027.726968278352</v>
      </c>
      <c r="F156" s="79">
        <f>INDEX([12]Delta!$F$1:$EE$65554,$L$14,$I156)</f>
        <v>2479.6</v>
      </c>
      <c r="G156" s="81">
        <f t="shared" si="42"/>
        <v>38.727103955588944</v>
      </c>
      <c r="I156" s="64">
        <f t="shared" si="39"/>
        <v>25</v>
      </c>
      <c r="J156" s="73">
        <f t="shared" si="43"/>
        <v>2030</v>
      </c>
      <c r="K156" s="82">
        <f t="shared" si="44"/>
        <v>47818</v>
      </c>
    </row>
    <row r="157" spans="2:11" outlineLevel="1">
      <c r="B157" s="74">
        <f t="shared" si="40"/>
        <v>47849</v>
      </c>
      <c r="C157" s="69">
        <f>IF(F157&lt;&gt;0,-INDEX([12]Delta!$F$1:$EE$65554,$L$13,$I157),0)</f>
        <v>-14526.745292618871</v>
      </c>
      <c r="D157" s="70">
        <f>IF(F157&lt;&gt;0,VLOOKUP($J157,'Table 1'!$B$13:$C$33,2,FALSE)/12*1000*Study_MW,0)</f>
        <v>128574.99999999985</v>
      </c>
      <c r="E157" s="70">
        <f t="shared" si="41"/>
        <v>114048.25470738098</v>
      </c>
      <c r="F157" s="69">
        <f>INDEX([12]Delta!$F$1:$EE$65554,$L$14,$I157)</f>
        <v>2063.09</v>
      </c>
      <c r="G157" s="72">
        <f t="shared" si="42"/>
        <v>55.280309975512935</v>
      </c>
      <c r="I157" s="60">
        <f>I37</f>
        <v>27</v>
      </c>
      <c r="J157" s="73">
        <f t="shared" si="43"/>
        <v>2031</v>
      </c>
      <c r="K157" s="74">
        <f t="shared" si="44"/>
        <v>47849</v>
      </c>
    </row>
    <row r="158" spans="2:11" outlineLevel="1">
      <c r="B158" s="78">
        <f t="shared" si="40"/>
        <v>47880</v>
      </c>
      <c r="C158" s="75">
        <f>IF(F158&lt;&gt;0,-INDEX([12]Delta!$F$1:$EE$65554,$L$13,$I158),0)</f>
        <v>-36733.97758255899</v>
      </c>
      <c r="D158" s="71">
        <f>IF(F158&lt;&gt;0,VLOOKUP($J158,'Table 1'!$B$13:$C$33,2,FALSE)/12*1000*Study_MW,0)</f>
        <v>128574.99999999985</v>
      </c>
      <c r="E158" s="71">
        <f t="shared" si="41"/>
        <v>91841.022417440865</v>
      </c>
      <c r="F158" s="75">
        <f>INDEX([12]Delta!$F$1:$EE$65554,$L$14,$I158)</f>
        <v>1725.33</v>
      </c>
      <c r="G158" s="76">
        <f t="shared" si="42"/>
        <v>53.230989096254554</v>
      </c>
      <c r="I158" s="77">
        <f t="shared" si="39"/>
        <v>28</v>
      </c>
      <c r="J158" s="73">
        <f t="shared" si="43"/>
        <v>2031</v>
      </c>
      <c r="K158" s="78">
        <f t="shared" si="44"/>
        <v>47880</v>
      </c>
    </row>
    <row r="159" spans="2:11" outlineLevel="1">
      <c r="B159" s="78">
        <f t="shared" si="40"/>
        <v>47908</v>
      </c>
      <c r="C159" s="75">
        <f>IF(F159&lt;&gt;0,-INDEX([12]Delta!$F$1:$EE$65554,$L$13,$I159),0)</f>
        <v>-44190.310444951057</v>
      </c>
      <c r="D159" s="71">
        <f>IF(F159&lt;&gt;0,VLOOKUP($J159,'Table 1'!$B$13:$C$33,2,FALSE)/12*1000*Study_MW,0)</f>
        <v>128574.99999999985</v>
      </c>
      <c r="E159" s="71">
        <f t="shared" si="41"/>
        <v>84384.689555048797</v>
      </c>
      <c r="F159" s="75">
        <f>INDEX([12]Delta!$F$1:$EE$65554,$L$14,$I159)</f>
        <v>2108.62</v>
      </c>
      <c r="G159" s="76">
        <f t="shared" si="42"/>
        <v>40.01891737489391</v>
      </c>
      <c r="I159" s="77">
        <f t="shared" si="39"/>
        <v>29</v>
      </c>
      <c r="J159" s="73">
        <f t="shared" si="43"/>
        <v>2031</v>
      </c>
      <c r="K159" s="78">
        <f t="shared" si="44"/>
        <v>47908</v>
      </c>
    </row>
    <row r="160" spans="2:11" outlineLevel="1">
      <c r="B160" s="78">
        <f t="shared" si="40"/>
        <v>47939</v>
      </c>
      <c r="C160" s="75">
        <f>IF(F160&lt;&gt;0,-INDEX([12]Delta!$F$1:$EE$65554,$L$13,$I160),0)</f>
        <v>-45324.385352447629</v>
      </c>
      <c r="D160" s="71">
        <f>IF(F160&lt;&gt;0,VLOOKUP($J160,'Table 1'!$B$13:$C$33,2,FALSE)/12*1000*Study_MW,0)</f>
        <v>128574.99999999985</v>
      </c>
      <c r="E160" s="71">
        <f t="shared" si="41"/>
        <v>83250.614647552226</v>
      </c>
      <c r="F160" s="75">
        <f>INDEX([12]Delta!$F$1:$EE$65554,$L$14,$I160)</f>
        <v>1813.43</v>
      </c>
      <c r="G160" s="76">
        <f t="shared" si="42"/>
        <v>45.907818138859632</v>
      </c>
      <c r="I160" s="77">
        <f t="shared" si="39"/>
        <v>30</v>
      </c>
      <c r="J160" s="73">
        <f t="shared" si="43"/>
        <v>2031</v>
      </c>
      <c r="K160" s="78">
        <f t="shared" si="44"/>
        <v>47939</v>
      </c>
    </row>
    <row r="161" spans="2:11" outlineLevel="1">
      <c r="B161" s="78">
        <f t="shared" si="40"/>
        <v>47969</v>
      </c>
      <c r="C161" s="75">
        <f>IF(F161&lt;&gt;0,-INDEX([12]Delta!$F$1:$EE$65554,$L$13,$I161),0)</f>
        <v>-17829.737640202045</v>
      </c>
      <c r="D161" s="71">
        <f>IF(F161&lt;&gt;0,VLOOKUP($J161,'Table 1'!$B$13:$C$33,2,FALSE)/12*1000*Study_MW,0)</f>
        <v>128574.99999999985</v>
      </c>
      <c r="E161" s="71">
        <f t="shared" si="41"/>
        <v>110745.26235979781</v>
      </c>
      <c r="F161" s="75">
        <f>INDEX([12]Delta!$F$1:$EE$65554,$L$14,$I161)</f>
        <v>1788.74</v>
      </c>
      <c r="G161" s="76">
        <f t="shared" si="42"/>
        <v>61.912442478950439</v>
      </c>
      <c r="I161" s="77">
        <f t="shared" si="39"/>
        <v>31</v>
      </c>
      <c r="J161" s="73">
        <f t="shared" si="43"/>
        <v>2031</v>
      </c>
      <c r="K161" s="78">
        <f t="shared" si="44"/>
        <v>47969</v>
      </c>
    </row>
    <row r="162" spans="2:11" outlineLevel="1">
      <c r="B162" s="78">
        <f t="shared" si="40"/>
        <v>48000</v>
      </c>
      <c r="C162" s="75">
        <f>IF(F162&lt;&gt;0,-INDEX([12]Delta!$F$1:$EE$65554,$L$13,$I162),0)</f>
        <v>-15897.795654296875</v>
      </c>
      <c r="D162" s="71">
        <f>IF(F162&lt;&gt;0,VLOOKUP($J162,'Table 1'!$B$13:$C$33,2,FALSE)/12*1000*Study_MW,0)</f>
        <v>128574.99999999985</v>
      </c>
      <c r="E162" s="71">
        <f t="shared" si="41"/>
        <v>112677.20434570298</v>
      </c>
      <c r="F162" s="75">
        <f>INDEX([12]Delta!$F$1:$EE$65554,$L$14,$I162)</f>
        <v>2241.88</v>
      </c>
      <c r="G162" s="76">
        <f t="shared" si="42"/>
        <v>50.260140750487523</v>
      </c>
      <c r="I162" s="77">
        <f t="shared" si="39"/>
        <v>32</v>
      </c>
      <c r="J162" s="73">
        <f t="shared" si="43"/>
        <v>2031</v>
      </c>
      <c r="K162" s="78">
        <f t="shared" si="44"/>
        <v>48000</v>
      </c>
    </row>
    <row r="163" spans="2:11" outlineLevel="1">
      <c r="B163" s="78">
        <f t="shared" si="40"/>
        <v>48030</v>
      </c>
      <c r="C163" s="75">
        <f>IF(F163&lt;&gt;0,-INDEX([12]Delta!$F$1:$EE$65554,$L$13,$I163),0)</f>
        <v>1633.0387818217278</v>
      </c>
      <c r="D163" s="71">
        <f>IF(F163&lt;&gt;0,VLOOKUP($J163,'Table 1'!$B$13:$C$33,2,FALSE)/12*1000*Study_MW,0)</f>
        <v>128574.99999999985</v>
      </c>
      <c r="E163" s="71">
        <f t="shared" si="41"/>
        <v>130208.03878182158</v>
      </c>
      <c r="F163" s="75">
        <f>INDEX([12]Delta!$F$1:$EE$65554,$L$14,$I163)</f>
        <v>2577.4499999999998</v>
      </c>
      <c r="G163" s="76">
        <f t="shared" si="42"/>
        <v>50.518162828307666</v>
      </c>
      <c r="I163" s="77">
        <f t="shared" si="39"/>
        <v>33</v>
      </c>
      <c r="J163" s="73">
        <f t="shared" si="43"/>
        <v>2031</v>
      </c>
      <c r="K163" s="78">
        <f t="shared" si="44"/>
        <v>48030</v>
      </c>
    </row>
    <row r="164" spans="2:11" outlineLevel="1">
      <c r="B164" s="78">
        <f t="shared" si="40"/>
        <v>48061</v>
      </c>
      <c r="C164" s="75">
        <f>IF(F164&lt;&gt;0,-INDEX([12]Delta!$F$1:$EE$65554,$L$13,$I164),0)</f>
        <v>42733.664319217205</v>
      </c>
      <c r="D164" s="71">
        <f>IF(F164&lt;&gt;0,VLOOKUP($J164,'Table 1'!$B$13:$C$33,2,FALSE)/12*1000*Study_MW,0)</f>
        <v>128574.99999999985</v>
      </c>
      <c r="E164" s="71">
        <f t="shared" si="41"/>
        <v>171308.66431921706</v>
      </c>
      <c r="F164" s="75">
        <f>INDEX([12]Delta!$F$1:$EE$65554,$L$14,$I164)</f>
        <v>2687.86</v>
      </c>
      <c r="G164" s="76">
        <f t="shared" si="42"/>
        <v>63.734221395168291</v>
      </c>
      <c r="I164" s="77">
        <f t="shared" si="39"/>
        <v>34</v>
      </c>
      <c r="J164" s="73">
        <f t="shared" si="43"/>
        <v>2031</v>
      </c>
      <c r="K164" s="78">
        <f t="shared" si="44"/>
        <v>48061</v>
      </c>
    </row>
    <row r="165" spans="2:11" outlineLevel="1">
      <c r="B165" s="78">
        <f t="shared" si="40"/>
        <v>48092</v>
      </c>
      <c r="C165" s="75">
        <f>IF(F165&lt;&gt;0,-INDEX([12]Delta!$F$1:$EE$65554,$L$13,$I165),0)</f>
        <v>6648.6629155278206</v>
      </c>
      <c r="D165" s="71">
        <f>IF(F165&lt;&gt;0,VLOOKUP($J165,'Table 1'!$B$13:$C$33,2,FALSE)/12*1000*Study_MW,0)</f>
        <v>128574.99999999985</v>
      </c>
      <c r="E165" s="71">
        <f t="shared" si="41"/>
        <v>135223.66291552768</v>
      </c>
      <c r="F165" s="75">
        <f>INDEX([12]Delta!$F$1:$EE$65554,$L$14,$I165)</f>
        <v>2630.99</v>
      </c>
      <c r="G165" s="76">
        <f t="shared" si="42"/>
        <v>51.396494443356943</v>
      </c>
      <c r="I165" s="77">
        <f t="shared" si="39"/>
        <v>35</v>
      </c>
      <c r="J165" s="73">
        <f t="shared" si="43"/>
        <v>2031</v>
      </c>
      <c r="K165" s="78">
        <f t="shared" si="44"/>
        <v>48092</v>
      </c>
    </row>
    <row r="166" spans="2:11" outlineLevel="1">
      <c r="B166" s="78">
        <f t="shared" si="40"/>
        <v>48122</v>
      </c>
      <c r="C166" s="75">
        <f>IF(F166&lt;&gt;0,-INDEX([12]Delta!$F$1:$EE$65554,$L$13,$I166),0)</f>
        <v>-2719.8768155276775</v>
      </c>
      <c r="D166" s="71">
        <f>IF(F166&lt;&gt;0,VLOOKUP($J166,'Table 1'!$B$13:$C$33,2,FALSE)/12*1000*Study_MW,0)</f>
        <v>128574.99999999985</v>
      </c>
      <c r="E166" s="71">
        <f t="shared" si="41"/>
        <v>125855.12318447218</v>
      </c>
      <c r="F166" s="75">
        <f>INDEX([12]Delta!$F$1:$EE$65554,$L$14,$I166)</f>
        <v>2527.04</v>
      </c>
      <c r="G166" s="76">
        <f t="shared" si="42"/>
        <v>49.803375959411873</v>
      </c>
      <c r="I166" s="77">
        <f t="shared" si="39"/>
        <v>36</v>
      </c>
      <c r="J166" s="73">
        <f t="shared" si="43"/>
        <v>2031</v>
      </c>
      <c r="K166" s="78">
        <f t="shared" si="44"/>
        <v>48122</v>
      </c>
    </row>
    <row r="167" spans="2:11" outlineLevel="1">
      <c r="B167" s="78">
        <f t="shared" si="40"/>
        <v>48153</v>
      </c>
      <c r="C167" s="75">
        <f>IF(F167&lt;&gt;0,-INDEX([12]Delta!$F$1:$EE$65554,$L$13,$I167),0)</f>
        <v>-23490.071498170495</v>
      </c>
      <c r="D167" s="71">
        <f>IF(F167&lt;&gt;0,VLOOKUP($J167,'Table 1'!$B$13:$C$33,2,FALSE)/12*1000*Study_MW,0)</f>
        <v>128574.99999999985</v>
      </c>
      <c r="E167" s="71">
        <f t="shared" si="41"/>
        <v>105084.92850182936</v>
      </c>
      <c r="F167" s="75">
        <f>INDEX([12]Delta!$F$1:$EE$65554,$L$14,$I167)</f>
        <v>2516.33</v>
      </c>
      <c r="G167" s="76">
        <f t="shared" si="42"/>
        <v>41.761187325124034</v>
      </c>
      <c r="I167" s="77">
        <f t="shared" si="39"/>
        <v>37</v>
      </c>
      <c r="J167" s="73">
        <f t="shared" si="43"/>
        <v>2031</v>
      </c>
      <c r="K167" s="78">
        <f t="shared" si="44"/>
        <v>48153</v>
      </c>
    </row>
    <row r="168" spans="2:11" outlineLevel="1">
      <c r="B168" s="82">
        <f t="shared" si="40"/>
        <v>48183</v>
      </c>
      <c r="C168" s="79">
        <f>IF(F168&lt;&gt;0,-INDEX([12]Delta!$F$1:$EE$65554,$L$13,$I168),0)</f>
        <v>-30902.97968390584</v>
      </c>
      <c r="D168" s="80">
        <f>IF(F168&lt;&gt;0,VLOOKUP($J168,'Table 1'!$B$13:$C$33,2,FALSE)/12*1000*Study_MW,0)</f>
        <v>128574.99999999985</v>
      </c>
      <c r="E168" s="80">
        <f t="shared" si="41"/>
        <v>97672.020316094015</v>
      </c>
      <c r="F168" s="79">
        <f>INDEX([12]Delta!$F$1:$EE$65554,$L$14,$I168)</f>
        <v>2479.6</v>
      </c>
      <c r="G168" s="81">
        <f t="shared" si="42"/>
        <v>39.390232423009365</v>
      </c>
      <c r="I168" s="64">
        <f t="shared" si="39"/>
        <v>38</v>
      </c>
      <c r="J168" s="73">
        <f t="shared" si="43"/>
        <v>2031</v>
      </c>
      <c r="K168" s="82">
        <f t="shared" si="44"/>
        <v>48183</v>
      </c>
    </row>
    <row r="169" spans="2:11" outlineLevel="1">
      <c r="B169" s="74">
        <f t="shared" si="40"/>
        <v>48214</v>
      </c>
      <c r="C169" s="69">
        <f>IF(F169&lt;&gt;0,-INDEX([12]Delta!$F$1:$EE$65554,$L$13,$I169),0)</f>
        <v>-15311.382110849023</v>
      </c>
      <c r="D169" s="70">
        <f>IF(F169&lt;&gt;0,VLOOKUP($J169,'Table 1'!$B$13:$C$33,2,FALSE)/12*1000*Study_MW,0)</f>
        <v>131533.3333333332</v>
      </c>
      <c r="E169" s="70">
        <f t="shared" si="41"/>
        <v>116221.95122248417</v>
      </c>
      <c r="F169" s="69">
        <f>INDEX([12]Delta!$F$1:$EE$65554,$L$14,$I169)</f>
        <v>2063.09</v>
      </c>
      <c r="G169" s="72">
        <f t="shared" si="42"/>
        <v>56.333922040475294</v>
      </c>
      <c r="I169" s="60">
        <f>I49</f>
        <v>40</v>
      </c>
      <c r="J169" s="73">
        <f t="shared" si="43"/>
        <v>2032</v>
      </c>
      <c r="K169" s="74">
        <f t="shared" si="44"/>
        <v>48214</v>
      </c>
    </row>
    <row r="170" spans="2:11" outlineLevel="1">
      <c r="B170" s="78">
        <f t="shared" si="40"/>
        <v>48245</v>
      </c>
      <c r="C170" s="75">
        <f>IF(F170&lt;&gt;0,-INDEX([12]Delta!$F$1:$EE$65554,$L$13,$I170),0)</f>
        <v>-38774.60468403995</v>
      </c>
      <c r="D170" s="71">
        <f>IF(F170&lt;&gt;0,VLOOKUP($J170,'Table 1'!$B$13:$C$33,2,FALSE)/12*1000*Study_MW,0)</f>
        <v>131533.3333333332</v>
      </c>
      <c r="E170" s="71">
        <f t="shared" si="41"/>
        <v>92758.728649293247</v>
      </c>
      <c r="F170" s="75">
        <f>INDEX([12]Delta!$F$1:$EE$65554,$L$14,$I170)</f>
        <v>1750.45</v>
      </c>
      <c r="G170" s="76">
        <f t="shared" si="42"/>
        <v>52.991361449509121</v>
      </c>
      <c r="I170" s="77">
        <f t="shared" si="39"/>
        <v>41</v>
      </c>
      <c r="J170" s="73">
        <f t="shared" si="43"/>
        <v>2032</v>
      </c>
      <c r="K170" s="78">
        <f t="shared" si="44"/>
        <v>48245</v>
      </c>
    </row>
    <row r="171" spans="2:11" outlineLevel="1">
      <c r="B171" s="78">
        <f t="shared" si="40"/>
        <v>48274</v>
      </c>
      <c r="C171" s="75">
        <f>IF(F171&lt;&gt;0,-INDEX([12]Delta!$F$1:$EE$65554,$L$13,$I171),0)</f>
        <v>-45165.63327229023</v>
      </c>
      <c r="D171" s="71">
        <f>IF(F171&lt;&gt;0,VLOOKUP($J171,'Table 1'!$B$13:$C$33,2,FALSE)/12*1000*Study_MW,0)</f>
        <v>131533.3333333332</v>
      </c>
      <c r="E171" s="71">
        <f t="shared" si="41"/>
        <v>86367.700061042968</v>
      </c>
      <c r="F171" s="75">
        <f>INDEX([12]Delta!$F$1:$EE$65554,$L$14,$I171)</f>
        <v>2108.62</v>
      </c>
      <c r="G171" s="76">
        <f t="shared" si="42"/>
        <v>40.95934784885042</v>
      </c>
      <c r="I171" s="77">
        <f t="shared" si="39"/>
        <v>42</v>
      </c>
      <c r="J171" s="73">
        <f t="shared" si="43"/>
        <v>2032</v>
      </c>
      <c r="K171" s="78">
        <f t="shared" si="44"/>
        <v>48274</v>
      </c>
    </row>
    <row r="172" spans="2:11" outlineLevel="1">
      <c r="B172" s="78">
        <f t="shared" si="40"/>
        <v>48305</v>
      </c>
      <c r="C172" s="75">
        <f>IF(F172&lt;&gt;0,-INDEX([12]Delta!$F$1:$EE$65554,$L$13,$I172),0)</f>
        <v>-45718.687279641628</v>
      </c>
      <c r="D172" s="71">
        <f>IF(F172&lt;&gt;0,VLOOKUP($J172,'Table 1'!$B$13:$C$33,2,FALSE)/12*1000*Study_MW,0)</f>
        <v>131533.3333333332</v>
      </c>
      <c r="E172" s="71">
        <f t="shared" si="41"/>
        <v>85814.646053691569</v>
      </c>
      <c r="F172" s="75">
        <f>INDEX([12]Delta!$F$1:$EE$65554,$L$14,$I172)</f>
        <v>1813.43</v>
      </c>
      <c r="G172" s="76">
        <f t="shared" si="42"/>
        <v>47.321730672643312</v>
      </c>
      <c r="I172" s="77">
        <f t="shared" si="39"/>
        <v>43</v>
      </c>
      <c r="J172" s="73">
        <f t="shared" si="43"/>
        <v>2032</v>
      </c>
      <c r="K172" s="78">
        <f t="shared" si="44"/>
        <v>48305</v>
      </c>
    </row>
    <row r="173" spans="2:11" outlineLevel="1">
      <c r="B173" s="78">
        <f t="shared" si="40"/>
        <v>48335</v>
      </c>
      <c r="C173" s="75">
        <f>IF(F173&lt;&gt;0,-INDEX([12]Delta!$F$1:$EE$65554,$L$13,$I173),0)</f>
        <v>-21021.547757074237</v>
      </c>
      <c r="D173" s="71">
        <f>IF(F173&lt;&gt;0,VLOOKUP($J173,'Table 1'!$B$13:$C$33,2,FALSE)/12*1000*Study_MW,0)</f>
        <v>131533.3333333332</v>
      </c>
      <c r="E173" s="71">
        <f t="shared" si="41"/>
        <v>110511.78557625896</v>
      </c>
      <c r="F173" s="75">
        <f>INDEX([12]Delta!$F$1:$EE$65554,$L$14,$I173)</f>
        <v>1788.74</v>
      </c>
      <c r="G173" s="76">
        <f t="shared" si="42"/>
        <v>61.781916643144875</v>
      </c>
      <c r="I173" s="77">
        <f t="shared" si="39"/>
        <v>44</v>
      </c>
      <c r="J173" s="73">
        <f t="shared" si="43"/>
        <v>2032</v>
      </c>
      <c r="K173" s="78">
        <f t="shared" si="44"/>
        <v>48335</v>
      </c>
    </row>
    <row r="174" spans="2:11" outlineLevel="1">
      <c r="B174" s="78">
        <f t="shared" si="40"/>
        <v>48366</v>
      </c>
      <c r="C174" s="75">
        <f>IF(F174&lt;&gt;0,-INDEX([12]Delta!$F$1:$EE$65554,$L$13,$I174),0)</f>
        <v>-19953.689652919769</v>
      </c>
      <c r="D174" s="71">
        <f>IF(F174&lt;&gt;0,VLOOKUP($J174,'Table 1'!$B$13:$C$33,2,FALSE)/12*1000*Study_MW,0)</f>
        <v>131533.3333333332</v>
      </c>
      <c r="E174" s="71">
        <f t="shared" si="41"/>
        <v>111579.64368041343</v>
      </c>
      <c r="F174" s="75">
        <f>INDEX([12]Delta!$F$1:$EE$65554,$L$14,$I174)</f>
        <v>2241.88</v>
      </c>
      <c r="G174" s="76">
        <f t="shared" si="42"/>
        <v>49.770569201033695</v>
      </c>
      <c r="I174" s="77">
        <f t="shared" si="39"/>
        <v>45</v>
      </c>
      <c r="J174" s="73">
        <f t="shared" si="43"/>
        <v>2032</v>
      </c>
      <c r="K174" s="78">
        <f t="shared" si="44"/>
        <v>48366</v>
      </c>
    </row>
    <row r="175" spans="2:11" outlineLevel="1">
      <c r="B175" s="78">
        <f t="shared" si="40"/>
        <v>48396</v>
      </c>
      <c r="C175" s="75">
        <f>IF(F175&lt;&gt;0,-INDEX([12]Delta!$F$1:$EE$65554,$L$13,$I175),0)</f>
        <v>7590.1747294962406</v>
      </c>
      <c r="D175" s="71">
        <f>IF(F175&lt;&gt;0,VLOOKUP($J175,'Table 1'!$B$13:$C$33,2,FALSE)/12*1000*Study_MW,0)</f>
        <v>131533.3333333332</v>
      </c>
      <c r="E175" s="71">
        <f t="shared" si="41"/>
        <v>139123.50806282944</v>
      </c>
      <c r="F175" s="75">
        <f>INDEX([12]Delta!$F$1:$EE$65554,$L$14,$I175)</f>
        <v>2577.4499999999998</v>
      </c>
      <c r="G175" s="76">
        <f t="shared" si="42"/>
        <v>53.977189882569768</v>
      </c>
      <c r="I175" s="77">
        <f t="shared" si="39"/>
        <v>46</v>
      </c>
      <c r="J175" s="73">
        <f t="shared" si="43"/>
        <v>2032</v>
      </c>
      <c r="K175" s="78">
        <f t="shared" si="44"/>
        <v>48396</v>
      </c>
    </row>
    <row r="176" spans="2:11" outlineLevel="1">
      <c r="B176" s="78">
        <f t="shared" si="40"/>
        <v>48427</v>
      </c>
      <c r="C176" s="75">
        <f>IF(F176&lt;&gt;0,-INDEX([12]Delta!$F$1:$EE$65554,$L$13,$I176),0)</f>
        <v>36183.762585133314</v>
      </c>
      <c r="D176" s="71">
        <f>IF(F176&lt;&gt;0,VLOOKUP($J176,'Table 1'!$B$13:$C$33,2,FALSE)/12*1000*Study_MW,0)</f>
        <v>131533.3333333332</v>
      </c>
      <c r="E176" s="71">
        <f t="shared" si="41"/>
        <v>167717.09591846651</v>
      </c>
      <c r="F176" s="75">
        <f>INDEX([12]Delta!$F$1:$EE$65554,$L$14,$I176)</f>
        <v>2687.86</v>
      </c>
      <c r="G176" s="76">
        <f t="shared" si="42"/>
        <v>62.398002841839421</v>
      </c>
      <c r="I176" s="77">
        <f t="shared" si="39"/>
        <v>47</v>
      </c>
      <c r="J176" s="73">
        <f t="shared" si="43"/>
        <v>2032</v>
      </c>
      <c r="K176" s="78">
        <f t="shared" si="44"/>
        <v>48427</v>
      </c>
    </row>
    <row r="177" spans="2:11" outlineLevel="1">
      <c r="B177" s="78">
        <f t="shared" si="40"/>
        <v>48458</v>
      </c>
      <c r="C177" s="75">
        <f>IF(F177&lt;&gt;0,-INDEX([12]Delta!$F$1:$EE$65554,$L$13,$I177),0)</f>
        <v>7288.2137703299522</v>
      </c>
      <c r="D177" s="71">
        <f>IF(F177&lt;&gt;0,VLOOKUP($J177,'Table 1'!$B$13:$C$33,2,FALSE)/12*1000*Study_MW,0)</f>
        <v>131533.3333333332</v>
      </c>
      <c r="E177" s="71">
        <f t="shared" si="41"/>
        <v>138821.54710366315</v>
      </c>
      <c r="F177" s="75">
        <f>INDEX([12]Delta!$F$1:$EE$65554,$L$14,$I177)</f>
        <v>2630.99</v>
      </c>
      <c r="G177" s="76">
        <f t="shared" si="42"/>
        <v>52.763996481804632</v>
      </c>
      <c r="I177" s="77">
        <f t="shared" si="39"/>
        <v>48</v>
      </c>
      <c r="J177" s="73">
        <f t="shared" si="43"/>
        <v>2032</v>
      </c>
      <c r="K177" s="78">
        <f t="shared" si="44"/>
        <v>48458</v>
      </c>
    </row>
    <row r="178" spans="2:11" outlineLevel="1">
      <c r="B178" s="78">
        <f t="shared" si="40"/>
        <v>48488</v>
      </c>
      <c r="C178" s="75">
        <f>IF(F178&lt;&gt;0,-INDEX([12]Delta!$F$1:$EE$65554,$L$13,$I178),0)</f>
        <v>-2911.6148041635752</v>
      </c>
      <c r="D178" s="71">
        <f>IF(F178&lt;&gt;0,VLOOKUP($J178,'Table 1'!$B$13:$C$33,2,FALSE)/12*1000*Study_MW,0)</f>
        <v>131533.3333333332</v>
      </c>
      <c r="E178" s="71">
        <f t="shared" si="41"/>
        <v>128621.71852916962</v>
      </c>
      <c r="F178" s="75">
        <f>INDEX([12]Delta!$F$1:$EE$65554,$L$14,$I178)</f>
        <v>2527.04</v>
      </c>
      <c r="G178" s="76">
        <f t="shared" si="42"/>
        <v>50.89817277493416</v>
      </c>
      <c r="I178" s="77">
        <f t="shared" si="39"/>
        <v>49</v>
      </c>
      <c r="J178" s="73">
        <f t="shared" si="43"/>
        <v>2032</v>
      </c>
      <c r="K178" s="78">
        <f t="shared" si="44"/>
        <v>48488</v>
      </c>
    </row>
    <row r="179" spans="2:11" outlineLevel="1">
      <c r="B179" s="78">
        <f t="shared" si="40"/>
        <v>48519</v>
      </c>
      <c r="C179" s="75">
        <f>IF(F179&lt;&gt;0,-INDEX([12]Delta!$F$1:$EE$65554,$L$13,$I179),0)</f>
        <v>-29026.535799652338</v>
      </c>
      <c r="D179" s="71">
        <f>IF(F179&lt;&gt;0,VLOOKUP($J179,'Table 1'!$B$13:$C$33,2,FALSE)/12*1000*Study_MW,0)</f>
        <v>131533.3333333332</v>
      </c>
      <c r="E179" s="71">
        <f t="shared" si="41"/>
        <v>102506.79753368086</v>
      </c>
      <c r="F179" s="75">
        <f>INDEX([12]Delta!$F$1:$EE$65554,$L$14,$I179)</f>
        <v>2516.33</v>
      </c>
      <c r="G179" s="76">
        <f t="shared" si="42"/>
        <v>40.736627363533742</v>
      </c>
      <c r="I179" s="77">
        <f t="shared" si="39"/>
        <v>50</v>
      </c>
      <c r="J179" s="73">
        <f t="shared" si="43"/>
        <v>2032</v>
      </c>
      <c r="K179" s="78">
        <f t="shared" si="44"/>
        <v>48519</v>
      </c>
    </row>
    <row r="180" spans="2:11" outlineLevel="1">
      <c r="B180" s="82">
        <f t="shared" si="40"/>
        <v>48549</v>
      </c>
      <c r="C180" s="79">
        <f>IF(F180&lt;&gt;0,-INDEX([12]Delta!$F$1:$EE$65554,$L$13,$I180),0)</f>
        <v>-32623.415975481272</v>
      </c>
      <c r="D180" s="80">
        <f>IF(F180&lt;&gt;0,VLOOKUP($J180,'Table 1'!$B$13:$C$33,2,FALSE)/12*1000*Study_MW,0)</f>
        <v>131533.3333333332</v>
      </c>
      <c r="E180" s="80">
        <f t="shared" si="41"/>
        <v>98909.917357851926</v>
      </c>
      <c r="F180" s="79">
        <f>INDEX([12]Delta!$F$1:$EE$65554,$L$14,$I180)</f>
        <v>2479.6</v>
      </c>
      <c r="G180" s="81">
        <f t="shared" si="42"/>
        <v>39.889464977355999</v>
      </c>
      <c r="I180" s="64">
        <f t="shared" si="39"/>
        <v>51</v>
      </c>
      <c r="J180" s="73">
        <f t="shared" si="43"/>
        <v>2032</v>
      </c>
      <c r="K180" s="82">
        <f t="shared" si="44"/>
        <v>48549</v>
      </c>
    </row>
    <row r="181" spans="2:11" outlineLevel="1" collapsed="1">
      <c r="B181" s="74">
        <f t="shared" si="40"/>
        <v>48580</v>
      </c>
      <c r="C181" s="69">
        <f>IF(F181&lt;&gt;0,-INDEX([12]Delta!$F$1:$EE$65554,$L$13,$I181),0)</f>
        <v>-16994.378615617752</v>
      </c>
      <c r="D181" s="70">
        <f>IF(F181&lt;&gt;0,VLOOKUP($J181,'Table 1'!$B$13:$C$33,2,FALSE)/12*1000*Study_MW,0)</f>
        <v>134558.33333333317</v>
      </c>
      <c r="E181" s="70">
        <f t="shared" si="41"/>
        <v>117563.95471771542</v>
      </c>
      <c r="F181" s="69">
        <f>INDEX([12]Delta!$F$1:$EE$65554,$L$14,$I181)</f>
        <v>2063.09</v>
      </c>
      <c r="G181" s="72">
        <f t="shared" si="42"/>
        <v>56.984404324443148</v>
      </c>
      <c r="I181" s="60">
        <f>I61</f>
        <v>53</v>
      </c>
      <c r="J181" s="73">
        <f t="shared" si="43"/>
        <v>2033</v>
      </c>
      <c r="K181" s="74">
        <f t="shared" si="44"/>
        <v>48580</v>
      </c>
    </row>
    <row r="182" spans="2:11" outlineLevel="1">
      <c r="B182" s="78">
        <f t="shared" si="40"/>
        <v>48611</v>
      </c>
      <c r="C182" s="75">
        <f>IF(F182&lt;&gt;0,-INDEX([12]Delta!$F$1:$EE$65554,$L$13,$I182),0)</f>
        <v>-34898.272702798247</v>
      </c>
      <c r="D182" s="71">
        <f>IF(F182&lt;&gt;0,VLOOKUP($J182,'Table 1'!$B$13:$C$33,2,FALSE)/12*1000*Study_MW,0)</f>
        <v>134558.33333333317</v>
      </c>
      <c r="E182" s="71">
        <f t="shared" si="41"/>
        <v>99660.060630534921</v>
      </c>
      <c r="F182" s="75">
        <f>INDEX([12]Delta!$F$1:$EE$65554,$L$14,$I182)</f>
        <v>1725.33</v>
      </c>
      <c r="G182" s="76">
        <f t="shared" si="42"/>
        <v>57.76289789810351</v>
      </c>
      <c r="I182" s="77">
        <f t="shared" si="39"/>
        <v>54</v>
      </c>
      <c r="J182" s="73">
        <f t="shared" si="43"/>
        <v>2033</v>
      </c>
      <c r="K182" s="78">
        <f t="shared" si="44"/>
        <v>48611</v>
      </c>
    </row>
    <row r="183" spans="2:11" outlineLevel="1">
      <c r="B183" s="78">
        <f t="shared" si="40"/>
        <v>48639</v>
      </c>
      <c r="C183" s="75">
        <f>IF(F183&lt;&gt;0,-INDEX([12]Delta!$F$1:$EE$65554,$L$13,$I183),0)</f>
        <v>-26458.118084639311</v>
      </c>
      <c r="D183" s="71">
        <f>IF(F183&lt;&gt;0,VLOOKUP($J183,'Table 1'!$B$13:$C$33,2,FALSE)/12*1000*Study_MW,0)</f>
        <v>134558.33333333317</v>
      </c>
      <c r="E183" s="71">
        <f t="shared" si="41"/>
        <v>108100.21524869386</v>
      </c>
      <c r="F183" s="75">
        <f>INDEX([12]Delta!$F$1:$EE$65554,$L$14,$I183)</f>
        <v>2108.62</v>
      </c>
      <c r="G183" s="76">
        <f t="shared" si="42"/>
        <v>51.265858831223198</v>
      </c>
      <c r="I183" s="77">
        <f t="shared" si="39"/>
        <v>55</v>
      </c>
      <c r="J183" s="73">
        <f t="shared" si="43"/>
        <v>2033</v>
      </c>
      <c r="K183" s="78">
        <f t="shared" si="44"/>
        <v>48639</v>
      </c>
    </row>
    <row r="184" spans="2:11" outlineLevel="1">
      <c r="B184" s="78">
        <f t="shared" si="40"/>
        <v>48670</v>
      </c>
      <c r="C184" s="75">
        <f>IF(F184&lt;&gt;0,-INDEX([12]Delta!$F$1:$EE$65554,$L$13,$I184),0)</f>
        <v>-38592.215559661388</v>
      </c>
      <c r="D184" s="71">
        <f>IF(F184&lt;&gt;0,VLOOKUP($J184,'Table 1'!$B$13:$C$33,2,FALSE)/12*1000*Study_MW,0)</f>
        <v>134558.33333333317</v>
      </c>
      <c r="E184" s="71">
        <f t="shared" si="41"/>
        <v>95966.11777367178</v>
      </c>
      <c r="F184" s="75">
        <f>INDEX([12]Delta!$F$1:$EE$65554,$L$14,$I184)</f>
        <v>1813.43</v>
      </c>
      <c r="G184" s="76">
        <f t="shared" si="42"/>
        <v>52.919670333937219</v>
      </c>
      <c r="I184" s="77">
        <f t="shared" si="39"/>
        <v>56</v>
      </c>
      <c r="J184" s="73">
        <f t="shared" si="43"/>
        <v>2033</v>
      </c>
      <c r="K184" s="78">
        <f t="shared" si="44"/>
        <v>48670</v>
      </c>
    </row>
    <row r="185" spans="2:11" outlineLevel="1">
      <c r="B185" s="78">
        <f t="shared" si="40"/>
        <v>48700</v>
      </c>
      <c r="C185" s="75">
        <f>IF(F185&lt;&gt;0,-INDEX([12]Delta!$F$1:$EE$65554,$L$13,$I185),0)</f>
        <v>-16678.650410875678</v>
      </c>
      <c r="D185" s="71">
        <f>IF(F185&lt;&gt;0,VLOOKUP($J185,'Table 1'!$B$13:$C$33,2,FALSE)/12*1000*Study_MW,0)</f>
        <v>134558.33333333317</v>
      </c>
      <c r="E185" s="71">
        <f t="shared" si="41"/>
        <v>117879.68292245749</v>
      </c>
      <c r="F185" s="75">
        <f>INDEX([12]Delta!$F$1:$EE$65554,$L$14,$I185)</f>
        <v>1788.74</v>
      </c>
      <c r="G185" s="76">
        <f t="shared" si="42"/>
        <v>65.900959850206007</v>
      </c>
      <c r="I185" s="77">
        <f t="shared" si="39"/>
        <v>57</v>
      </c>
      <c r="J185" s="73">
        <f t="shared" si="43"/>
        <v>2033</v>
      </c>
      <c r="K185" s="78">
        <f t="shared" si="44"/>
        <v>48700</v>
      </c>
    </row>
    <row r="186" spans="2:11" outlineLevel="1">
      <c r="B186" s="78">
        <f t="shared" si="40"/>
        <v>48731</v>
      </c>
      <c r="C186" s="75">
        <f>IF(F186&lt;&gt;0,-INDEX([12]Delta!$F$1:$EE$65554,$L$13,$I186),0)</f>
        <v>-10840.424109116197</v>
      </c>
      <c r="D186" s="71">
        <f>IF(F186&lt;&gt;0,VLOOKUP($J186,'Table 1'!$B$13:$C$33,2,FALSE)/12*1000*Study_MW,0)</f>
        <v>134558.33333333317</v>
      </c>
      <c r="E186" s="71">
        <f t="shared" si="41"/>
        <v>123717.90922421697</v>
      </c>
      <c r="F186" s="75">
        <f>INDEX([12]Delta!$F$1:$EE$65554,$L$14,$I186)</f>
        <v>2241.88</v>
      </c>
      <c r="G186" s="76">
        <f t="shared" si="42"/>
        <v>55.184893582268884</v>
      </c>
      <c r="I186" s="77">
        <f t="shared" si="39"/>
        <v>58</v>
      </c>
      <c r="J186" s="73">
        <f t="shared" si="43"/>
        <v>2033</v>
      </c>
      <c r="K186" s="78">
        <f t="shared" si="44"/>
        <v>48731</v>
      </c>
    </row>
    <row r="187" spans="2:11" outlineLevel="1">
      <c r="B187" s="78">
        <f t="shared" si="40"/>
        <v>48761</v>
      </c>
      <c r="C187" s="75">
        <f>IF(F187&lt;&gt;0,-INDEX([12]Delta!$F$1:$EE$65554,$L$13,$I187),0)</f>
        <v>6971.4353625178337</v>
      </c>
      <c r="D187" s="71">
        <f>IF(F187&lt;&gt;0,VLOOKUP($J187,'Table 1'!$B$13:$C$33,2,FALSE)/12*1000*Study_MW,0)</f>
        <v>134558.33333333317</v>
      </c>
      <c r="E187" s="71">
        <f t="shared" si="41"/>
        <v>141529.768695851</v>
      </c>
      <c r="F187" s="75">
        <f>INDEX([12]Delta!$F$1:$EE$65554,$L$14,$I187)</f>
        <v>2577.4499999999998</v>
      </c>
      <c r="G187" s="76">
        <f t="shared" si="42"/>
        <v>54.910771768938687</v>
      </c>
      <c r="I187" s="77">
        <f t="shared" si="39"/>
        <v>59</v>
      </c>
      <c r="J187" s="73">
        <f t="shared" si="43"/>
        <v>2033</v>
      </c>
      <c r="K187" s="78">
        <f t="shared" si="44"/>
        <v>48761</v>
      </c>
    </row>
    <row r="188" spans="2:11" outlineLevel="1">
      <c r="B188" s="78">
        <f t="shared" si="40"/>
        <v>48792</v>
      </c>
      <c r="C188" s="75">
        <f>IF(F188&lt;&gt;0,-INDEX([12]Delta!$F$1:$EE$65554,$L$13,$I188),0)</f>
        <v>51134.248846203089</v>
      </c>
      <c r="D188" s="71">
        <f>IF(F188&lt;&gt;0,VLOOKUP($J188,'Table 1'!$B$13:$C$33,2,FALSE)/12*1000*Study_MW,0)</f>
        <v>134558.33333333317</v>
      </c>
      <c r="E188" s="71">
        <f t="shared" si="41"/>
        <v>185692.58217953626</v>
      </c>
      <c r="F188" s="75">
        <f>INDEX([12]Delta!$F$1:$EE$65554,$L$14,$I188)</f>
        <v>2687.86</v>
      </c>
      <c r="G188" s="76">
        <f t="shared" si="42"/>
        <v>69.085660034204253</v>
      </c>
      <c r="I188" s="77">
        <f t="shared" si="39"/>
        <v>60</v>
      </c>
      <c r="J188" s="73">
        <f t="shared" si="43"/>
        <v>2033</v>
      </c>
      <c r="K188" s="78">
        <f t="shared" si="44"/>
        <v>48792</v>
      </c>
    </row>
    <row r="189" spans="2:11" outlineLevel="1">
      <c r="B189" s="78">
        <f t="shared" si="40"/>
        <v>48823</v>
      </c>
      <c r="C189" s="75">
        <f>IF(F189&lt;&gt;0,-INDEX([12]Delta!$F$1:$EE$65554,$L$13,$I189),0)</f>
        <v>16805.06047552824</v>
      </c>
      <c r="D189" s="71">
        <f>IF(F189&lt;&gt;0,VLOOKUP($J189,'Table 1'!$B$13:$C$33,2,FALSE)/12*1000*Study_MW,0)</f>
        <v>134558.33333333317</v>
      </c>
      <c r="E189" s="71">
        <f t="shared" si="41"/>
        <v>151363.39380886141</v>
      </c>
      <c r="F189" s="75">
        <f>INDEX([12]Delta!$F$1:$EE$65554,$L$14,$I189)</f>
        <v>2630.99</v>
      </c>
      <c r="G189" s="76">
        <f t="shared" si="42"/>
        <v>57.530965077351652</v>
      </c>
      <c r="I189" s="77">
        <f t="shared" si="39"/>
        <v>61</v>
      </c>
      <c r="J189" s="73">
        <f t="shared" si="43"/>
        <v>2033</v>
      </c>
      <c r="K189" s="78">
        <f t="shared" si="44"/>
        <v>48823</v>
      </c>
    </row>
    <row r="190" spans="2:11" outlineLevel="1">
      <c r="B190" s="78">
        <f t="shared" si="40"/>
        <v>48853</v>
      </c>
      <c r="C190" s="75">
        <f>IF(F190&lt;&gt;0,-INDEX([12]Delta!$F$1:$EE$65554,$L$13,$I190),0)</f>
        <v>11341.419925659895</v>
      </c>
      <c r="D190" s="71">
        <f>IF(F190&lt;&gt;0,VLOOKUP($J190,'Table 1'!$B$13:$C$33,2,FALSE)/12*1000*Study_MW,0)</f>
        <v>134558.33333333317</v>
      </c>
      <c r="E190" s="71">
        <f t="shared" si="41"/>
        <v>145899.75325899306</v>
      </c>
      <c r="F190" s="75">
        <f>INDEX([12]Delta!$F$1:$EE$65554,$L$14,$I190)</f>
        <v>2527.04</v>
      </c>
      <c r="G190" s="76">
        <f t="shared" si="42"/>
        <v>57.735434840363851</v>
      </c>
      <c r="I190" s="77">
        <f t="shared" si="39"/>
        <v>62</v>
      </c>
      <c r="J190" s="73">
        <f t="shared" si="43"/>
        <v>2033</v>
      </c>
      <c r="K190" s="78">
        <f t="shared" si="44"/>
        <v>48853</v>
      </c>
    </row>
    <row r="191" spans="2:11" outlineLevel="1">
      <c r="B191" s="78">
        <f t="shared" si="40"/>
        <v>48884</v>
      </c>
      <c r="C191" s="75">
        <f>IF(F191&lt;&gt;0,-INDEX([12]Delta!$F$1:$EE$65554,$L$13,$I191),0)</f>
        <v>-11905.211221337318</v>
      </c>
      <c r="D191" s="71">
        <f>IF(F191&lt;&gt;0,VLOOKUP($J191,'Table 1'!$B$13:$C$33,2,FALSE)/12*1000*Study_MW,0)</f>
        <v>134558.33333333317</v>
      </c>
      <c r="E191" s="71">
        <f t="shared" si="41"/>
        <v>122653.12211199585</v>
      </c>
      <c r="F191" s="75">
        <f>INDEX([12]Delta!$F$1:$EE$65554,$L$14,$I191)</f>
        <v>2516.33</v>
      </c>
      <c r="G191" s="76">
        <f t="shared" si="42"/>
        <v>48.742860480142056</v>
      </c>
      <c r="I191" s="77">
        <f t="shared" si="39"/>
        <v>63</v>
      </c>
      <c r="J191" s="73">
        <f t="shared" si="43"/>
        <v>2033</v>
      </c>
      <c r="K191" s="78">
        <f t="shared" si="44"/>
        <v>48884</v>
      </c>
    </row>
    <row r="192" spans="2:11" outlineLevel="1">
      <c r="B192" s="82">
        <f t="shared" si="40"/>
        <v>48914</v>
      </c>
      <c r="C192" s="79">
        <f>IF(F192&lt;&gt;0,-INDEX([12]Delta!$F$1:$EE$65554,$L$13,$I192),0)</f>
        <v>-21984.198410362005</v>
      </c>
      <c r="D192" s="80">
        <f>IF(F192&lt;&gt;0,VLOOKUP($J192,'Table 1'!$B$13:$C$33,2,FALSE)/12*1000*Study_MW,0)</f>
        <v>134558.33333333317</v>
      </c>
      <c r="E192" s="80">
        <f t="shared" si="41"/>
        <v>112574.13492297116</v>
      </c>
      <c r="F192" s="79">
        <f>INDEX([12]Delta!$F$1:$EE$65554,$L$14,$I192)</f>
        <v>2479.6</v>
      </c>
      <c r="G192" s="81">
        <f t="shared" si="42"/>
        <v>45.400118939736721</v>
      </c>
      <c r="I192" s="64">
        <f t="shared" si="39"/>
        <v>64</v>
      </c>
      <c r="J192" s="73">
        <f t="shared" si="43"/>
        <v>2033</v>
      </c>
      <c r="K192" s="82">
        <f t="shared" si="44"/>
        <v>48914</v>
      </c>
    </row>
    <row r="193" spans="2:13">
      <c r="B193" s="74">
        <f t="shared" si="40"/>
        <v>48945</v>
      </c>
      <c r="C193" s="69">
        <f>IF(F193&lt;&gt;0,-INDEX([12]Delta!$F$1:$EE$65554,$L$13,$I193),0)</f>
        <v>-17260.993218898773</v>
      </c>
      <c r="D193" s="70">
        <f>IF(F193&lt;&gt;0,VLOOKUP($J193,'Table 1'!$B$13:$C$33,2,FALSE)/12*1000*Study_MW,0)</f>
        <v>137658.3333333332</v>
      </c>
      <c r="E193" s="70">
        <f t="shared" ref="E193:E216" si="45">C193+D193</f>
        <v>120397.34011443442</v>
      </c>
      <c r="F193" s="69">
        <f>INDEX([12]Delta!$F$1:$EE$65554,$L$14,$I193)</f>
        <v>2063.09</v>
      </c>
      <c r="G193" s="72">
        <f t="shared" ref="G193:G216" si="46">IF(ISNUMBER($F193),E193/$F193,"")</f>
        <v>58.357774074051264</v>
      </c>
      <c r="I193" s="60">
        <f>I73</f>
        <v>66</v>
      </c>
      <c r="J193" s="73">
        <f t="shared" ref="J193:J256" si="47">YEAR(B193)</f>
        <v>2034</v>
      </c>
      <c r="K193" s="74">
        <f t="shared" ref="K193:K256" si="48">IF(ISNUMBER(F193),IF(F193&lt;&gt;0,B193,""),"")</f>
        <v>48945</v>
      </c>
      <c r="M193" s="41">
        <v>2.3E-2</v>
      </c>
    </row>
    <row r="194" spans="2:13">
      <c r="B194" s="78">
        <f t="shared" si="40"/>
        <v>48976</v>
      </c>
      <c r="C194" s="75">
        <f>IF(F194&lt;&gt;0,-INDEX([12]Delta!$F$1:$EE$65554,$L$13,$I194),0)</f>
        <v>-37161.673428148031</v>
      </c>
      <c r="D194" s="71">
        <f>IF(F194&lt;&gt;0,VLOOKUP($J194,'Table 1'!$B$13:$C$33,2,FALSE)/12*1000*Study_MW,0)</f>
        <v>137658.3333333332</v>
      </c>
      <c r="E194" s="71">
        <f t="shared" si="45"/>
        <v>100496.65990518517</v>
      </c>
      <c r="F194" s="75">
        <f>INDEX([12]Delta!$F$1:$EE$65554,$L$14,$I194)</f>
        <v>1725.33</v>
      </c>
      <c r="G194" s="76">
        <f t="shared" si="46"/>
        <v>58.247790222847321</v>
      </c>
      <c r="I194" s="77">
        <f t="shared" si="39"/>
        <v>67</v>
      </c>
      <c r="J194" s="73">
        <f t="shared" si="47"/>
        <v>2034</v>
      </c>
      <c r="K194" s="78">
        <f t="shared" si="48"/>
        <v>48976</v>
      </c>
      <c r="M194" s="41">
        <v>2.3E-2</v>
      </c>
    </row>
    <row r="195" spans="2:13">
      <c r="B195" s="78">
        <f t="shared" si="40"/>
        <v>49004</v>
      </c>
      <c r="C195" s="75">
        <f>IF(F195&lt;&gt;0,-INDEX([12]Delta!$F$1:$EE$65554,$L$13,$I195),0)</f>
        <v>-30555.740210622549</v>
      </c>
      <c r="D195" s="71">
        <f>IF(F195&lt;&gt;0,VLOOKUP($J195,'Table 1'!$B$13:$C$33,2,FALSE)/12*1000*Study_MW,0)</f>
        <v>137658.3333333332</v>
      </c>
      <c r="E195" s="71">
        <f t="shared" si="45"/>
        <v>107102.59312271065</v>
      </c>
      <c r="F195" s="75">
        <f>INDEX([12]Delta!$F$1:$EE$65554,$L$14,$I195)</f>
        <v>2108.62</v>
      </c>
      <c r="G195" s="76">
        <f t="shared" si="46"/>
        <v>50.792742705044368</v>
      </c>
      <c r="I195" s="77">
        <f t="shared" si="39"/>
        <v>68</v>
      </c>
      <c r="J195" s="73">
        <f t="shared" si="47"/>
        <v>2034</v>
      </c>
      <c r="K195" s="78">
        <f t="shared" si="48"/>
        <v>49004</v>
      </c>
      <c r="M195" s="41">
        <v>2.3E-2</v>
      </c>
    </row>
    <row r="196" spans="2:13">
      <c r="B196" s="78">
        <f t="shared" si="40"/>
        <v>49035</v>
      </c>
      <c r="C196" s="75">
        <f>IF(F196&lt;&gt;0,-INDEX([12]Delta!$F$1:$EE$65554,$L$13,$I196),0)</f>
        <v>-40201.461253017187</v>
      </c>
      <c r="D196" s="71">
        <f>IF(F196&lt;&gt;0,VLOOKUP($J196,'Table 1'!$B$13:$C$33,2,FALSE)/12*1000*Study_MW,0)</f>
        <v>137658.3333333332</v>
      </c>
      <c r="E196" s="71">
        <f t="shared" si="45"/>
        <v>97456.87208031601</v>
      </c>
      <c r="F196" s="75">
        <f>INDEX([12]Delta!$F$1:$EE$65554,$L$14,$I196)</f>
        <v>1813.43</v>
      </c>
      <c r="G196" s="76">
        <f t="shared" si="46"/>
        <v>53.74173366510756</v>
      </c>
      <c r="I196" s="77">
        <f t="shared" si="39"/>
        <v>69</v>
      </c>
      <c r="J196" s="73">
        <f t="shared" si="47"/>
        <v>2034</v>
      </c>
      <c r="K196" s="78">
        <f t="shared" si="48"/>
        <v>49035</v>
      </c>
      <c r="M196" s="41">
        <v>2.3E-2</v>
      </c>
    </row>
    <row r="197" spans="2:13">
      <c r="B197" s="78">
        <f t="shared" si="40"/>
        <v>49065</v>
      </c>
      <c r="C197" s="75">
        <f>IF(F197&lt;&gt;0,-INDEX([12]Delta!$F$1:$EE$65554,$L$13,$I197),0)</f>
        <v>-17027.602029085159</v>
      </c>
      <c r="D197" s="71">
        <f>IF(F197&lt;&gt;0,VLOOKUP($J197,'Table 1'!$B$13:$C$33,2,FALSE)/12*1000*Study_MW,0)</f>
        <v>137658.3333333332</v>
      </c>
      <c r="E197" s="71">
        <f t="shared" si="45"/>
        <v>120630.73130424804</v>
      </c>
      <c r="F197" s="75">
        <f>INDEX([12]Delta!$F$1:$EE$65554,$L$14,$I197)</f>
        <v>1788.74</v>
      </c>
      <c r="G197" s="76">
        <f t="shared" si="46"/>
        <v>67.438940988767527</v>
      </c>
      <c r="I197" s="77">
        <f t="shared" si="39"/>
        <v>70</v>
      </c>
      <c r="J197" s="73">
        <f t="shared" si="47"/>
        <v>2034</v>
      </c>
      <c r="K197" s="78">
        <f t="shared" si="48"/>
        <v>49065</v>
      </c>
      <c r="M197" s="41">
        <v>2.3E-2</v>
      </c>
    </row>
    <row r="198" spans="2:13">
      <c r="B198" s="78">
        <f t="shared" si="40"/>
        <v>49096</v>
      </c>
      <c r="C198" s="75">
        <f>IF(F198&lt;&gt;0,-INDEX([12]Delta!$F$1:$EE$65554,$L$13,$I198),0)</f>
        <v>-11641.808548912406</v>
      </c>
      <c r="D198" s="71">
        <f>IF(F198&lt;&gt;0,VLOOKUP($J198,'Table 1'!$B$13:$C$33,2,FALSE)/12*1000*Study_MW,0)</f>
        <v>137658.3333333332</v>
      </c>
      <c r="E198" s="71">
        <f t="shared" si="45"/>
        <v>126016.52478442079</v>
      </c>
      <c r="F198" s="75">
        <f>INDEX([12]Delta!$F$1:$EE$65554,$L$14,$I198)</f>
        <v>2241.88</v>
      </c>
      <c r="G198" s="76">
        <f t="shared" si="46"/>
        <v>56.210200717442852</v>
      </c>
      <c r="I198" s="77">
        <f t="shared" ref="I198:I204" si="49">I78</f>
        <v>71</v>
      </c>
      <c r="J198" s="73">
        <f t="shared" si="47"/>
        <v>2034</v>
      </c>
      <c r="K198" s="78">
        <f t="shared" si="48"/>
        <v>49096</v>
      </c>
      <c r="M198" s="41">
        <v>2.3E-2</v>
      </c>
    </row>
    <row r="199" spans="2:13">
      <c r="B199" s="78">
        <f t="shared" si="40"/>
        <v>49126</v>
      </c>
      <c r="C199" s="75">
        <f>IF(F199&lt;&gt;0,-INDEX([12]Delta!$F$1:$EE$65554,$L$13,$I199),0)</f>
        <v>7901.0989211201668</v>
      </c>
      <c r="D199" s="71">
        <f>IF(F199&lt;&gt;0,VLOOKUP($J199,'Table 1'!$B$13:$C$33,2,FALSE)/12*1000*Study_MW,0)</f>
        <v>137658.3333333332</v>
      </c>
      <c r="E199" s="71">
        <f t="shared" si="45"/>
        <v>145559.43225445336</v>
      </c>
      <c r="F199" s="75">
        <f>INDEX([12]Delta!$F$1:$EE$65554,$L$14,$I199)</f>
        <v>2577.4499999999998</v>
      </c>
      <c r="G199" s="76">
        <f t="shared" si="46"/>
        <v>56.474202120100635</v>
      </c>
      <c r="I199" s="77">
        <f t="shared" si="49"/>
        <v>72</v>
      </c>
      <c r="J199" s="73">
        <f t="shared" si="47"/>
        <v>2034</v>
      </c>
      <c r="K199" s="78">
        <f t="shared" si="48"/>
        <v>49126</v>
      </c>
      <c r="M199" s="41">
        <v>2.3E-2</v>
      </c>
    </row>
    <row r="200" spans="2:13">
      <c r="B200" s="78">
        <f t="shared" si="40"/>
        <v>49157</v>
      </c>
      <c r="C200" s="75">
        <f>IF(F200&lt;&gt;0,-INDEX([12]Delta!$F$1:$EE$65554,$L$13,$I200),0)</f>
        <v>56361.490602374077</v>
      </c>
      <c r="D200" s="71">
        <f>IF(F200&lt;&gt;0,VLOOKUP($J200,'Table 1'!$B$13:$C$33,2,FALSE)/12*1000*Study_MW,0)</f>
        <v>137658.3333333332</v>
      </c>
      <c r="E200" s="71">
        <f t="shared" si="45"/>
        <v>194019.82393570727</v>
      </c>
      <c r="F200" s="75">
        <f>INDEX([12]Delta!$F$1:$EE$65554,$L$14,$I200)</f>
        <v>2687.86</v>
      </c>
      <c r="G200" s="76">
        <f t="shared" si="46"/>
        <v>72.183753594200311</v>
      </c>
      <c r="I200" s="77">
        <f t="shared" si="49"/>
        <v>73</v>
      </c>
      <c r="J200" s="73">
        <f t="shared" si="47"/>
        <v>2034</v>
      </c>
      <c r="K200" s="78">
        <f t="shared" si="48"/>
        <v>49157</v>
      </c>
      <c r="M200" s="41">
        <v>2.3E-2</v>
      </c>
    </row>
    <row r="201" spans="2:13">
      <c r="B201" s="78">
        <f t="shared" si="40"/>
        <v>49188</v>
      </c>
      <c r="C201" s="75">
        <f>IF(F201&lt;&gt;0,-INDEX([12]Delta!$F$1:$EE$65554,$L$13,$I201),0)</f>
        <v>18619.129320189357</v>
      </c>
      <c r="D201" s="71">
        <f>IF(F201&lt;&gt;0,VLOOKUP($J201,'Table 1'!$B$13:$C$33,2,FALSE)/12*1000*Study_MW,0)</f>
        <v>137658.3333333332</v>
      </c>
      <c r="E201" s="71">
        <f t="shared" si="45"/>
        <v>156277.46265352255</v>
      </c>
      <c r="F201" s="75">
        <f>INDEX([12]Delta!$F$1:$EE$65554,$L$14,$I201)</f>
        <v>2630.99</v>
      </c>
      <c r="G201" s="76">
        <f t="shared" si="46"/>
        <v>59.398729243943372</v>
      </c>
      <c r="I201" s="77">
        <f t="shared" si="49"/>
        <v>74</v>
      </c>
      <c r="J201" s="73">
        <f t="shared" si="47"/>
        <v>2034</v>
      </c>
      <c r="K201" s="78">
        <f t="shared" si="48"/>
        <v>49188</v>
      </c>
      <c r="M201" s="41">
        <v>2.3E-2</v>
      </c>
    </row>
    <row r="202" spans="2:13">
      <c r="B202" s="78">
        <f t="shared" si="40"/>
        <v>49218</v>
      </c>
      <c r="C202" s="75">
        <f>IF(F202&lt;&gt;0,-INDEX([12]Delta!$F$1:$EE$65554,$L$13,$I202),0)</f>
        <v>13171.51129449904</v>
      </c>
      <c r="D202" s="71">
        <f>IF(F202&lt;&gt;0,VLOOKUP($J202,'Table 1'!$B$13:$C$33,2,FALSE)/12*1000*Study_MW,0)</f>
        <v>137658.3333333332</v>
      </c>
      <c r="E202" s="71">
        <f t="shared" si="45"/>
        <v>150829.84462783224</v>
      </c>
      <c r="F202" s="75">
        <f>INDEX([12]Delta!$F$1:$EE$65554,$L$14,$I202)</f>
        <v>2527.04</v>
      </c>
      <c r="G202" s="76">
        <f t="shared" si="46"/>
        <v>59.686370072429497</v>
      </c>
      <c r="I202" s="77">
        <f t="shared" si="49"/>
        <v>75</v>
      </c>
      <c r="J202" s="73">
        <f t="shared" si="47"/>
        <v>2034</v>
      </c>
      <c r="K202" s="78">
        <f t="shared" si="48"/>
        <v>49218</v>
      </c>
      <c r="M202" s="41">
        <v>2.3E-2</v>
      </c>
    </row>
    <row r="203" spans="2:13">
      <c r="B203" s="78">
        <f t="shared" si="40"/>
        <v>49249</v>
      </c>
      <c r="C203" s="75">
        <f>IF(F203&lt;&gt;0,-INDEX([12]Delta!$F$1:$EE$65554,$L$13,$I203),0)</f>
        <v>-11761.350867643952</v>
      </c>
      <c r="D203" s="71">
        <f>IF(F203&lt;&gt;0,VLOOKUP($J203,'Table 1'!$B$13:$C$33,2,FALSE)/12*1000*Study_MW,0)</f>
        <v>137658.3333333332</v>
      </c>
      <c r="E203" s="71">
        <f t="shared" si="45"/>
        <v>125896.98246568925</v>
      </c>
      <c r="F203" s="75">
        <f>INDEX([12]Delta!$F$1:$EE$65554,$L$14,$I203)</f>
        <v>2516.33</v>
      </c>
      <c r="G203" s="76">
        <f t="shared" si="46"/>
        <v>50.031984066354276</v>
      </c>
      <c r="I203" s="77">
        <f t="shared" si="49"/>
        <v>76</v>
      </c>
      <c r="J203" s="73">
        <f t="shared" si="47"/>
        <v>2034</v>
      </c>
      <c r="K203" s="78">
        <f t="shared" si="48"/>
        <v>49249</v>
      </c>
      <c r="M203" s="41">
        <v>2.3E-2</v>
      </c>
    </row>
    <row r="204" spans="2:13">
      <c r="B204" s="82">
        <f t="shared" si="40"/>
        <v>49279</v>
      </c>
      <c r="C204" s="79">
        <f>IF(F204&lt;&gt;0,-INDEX([12]Delta!$F$1:$EE$65554,$L$13,$I204),0)</f>
        <v>-24350.361052930355</v>
      </c>
      <c r="D204" s="80">
        <f>IF(F204&lt;&gt;0,VLOOKUP($J204,'Table 1'!$B$13:$C$33,2,FALSE)/12*1000*Study_MW,0)</f>
        <v>137658.3333333332</v>
      </c>
      <c r="E204" s="80">
        <f t="shared" si="45"/>
        <v>113307.97228040284</v>
      </c>
      <c r="F204" s="79">
        <f>INDEX([12]Delta!$F$1:$EE$65554,$L$14,$I204)</f>
        <v>2479.6</v>
      </c>
      <c r="G204" s="81">
        <f t="shared" si="46"/>
        <v>45.696068833845317</v>
      </c>
      <c r="I204" s="64">
        <f t="shared" si="49"/>
        <v>77</v>
      </c>
      <c r="J204" s="73">
        <f t="shared" si="47"/>
        <v>2034</v>
      </c>
      <c r="K204" s="82">
        <f t="shared" si="48"/>
        <v>49279</v>
      </c>
      <c r="M204" s="41">
        <v>2.3E-2</v>
      </c>
    </row>
    <row r="205" spans="2:13" outlineLevel="1">
      <c r="B205" s="74">
        <f t="shared" si="40"/>
        <v>49310</v>
      </c>
      <c r="C205" s="69">
        <f>IF(F205&lt;&gt;0,-INDEX([12]Delta!$F$1:$EE$65554,$L$13,$I205),0)</f>
        <v>-16772.115893006325</v>
      </c>
      <c r="D205" s="70">
        <f>IF(F205&lt;&gt;0,VLOOKUP($J205,'Table 1'!$B$13:$C$33,2,FALSE)/12*1000*Study_MW,0)</f>
        <v>140691.66666666654</v>
      </c>
      <c r="E205" s="70">
        <f t="shared" si="45"/>
        <v>123919.55077366022</v>
      </c>
      <c r="F205" s="69">
        <f>INDEX([12]Delta!$F$1:$EE$65554,$L$14,$I205)</f>
        <v>2063.09</v>
      </c>
      <c r="G205" s="72">
        <f t="shared" si="46"/>
        <v>60.065024198488778</v>
      </c>
      <c r="I205" s="60">
        <f>I85</f>
        <v>79</v>
      </c>
      <c r="J205" s="73">
        <f t="shared" si="47"/>
        <v>2035</v>
      </c>
      <c r="K205" s="74">
        <f t="shared" si="48"/>
        <v>49310</v>
      </c>
      <c r="M205" s="41">
        <v>2.1999999999999999E-2</v>
      </c>
    </row>
    <row r="206" spans="2:13" outlineLevel="1">
      <c r="B206" s="78">
        <f t="shared" ref="B206:B228" si="50">EDATE(B205,1)</f>
        <v>49341</v>
      </c>
      <c r="C206" s="75">
        <f>IF(F206&lt;&gt;0,-INDEX([12]Delta!$F$1:$EE$65554,$L$13,$I206),0)</f>
        <v>-34462.702551215887</v>
      </c>
      <c r="D206" s="71">
        <f>IF(F206&lt;&gt;0,VLOOKUP($J206,'Table 1'!$B$13:$C$33,2,FALSE)/12*1000*Study_MW,0)</f>
        <v>140691.66666666654</v>
      </c>
      <c r="E206" s="71">
        <f t="shared" si="45"/>
        <v>106228.96411545065</v>
      </c>
      <c r="F206" s="75">
        <f>INDEX([12]Delta!$F$1:$EE$65554,$L$14,$I206)</f>
        <v>1725.33</v>
      </c>
      <c r="G206" s="76">
        <f t="shared" si="46"/>
        <v>61.570229530264157</v>
      </c>
      <c r="I206" s="77">
        <f t="shared" ref="I206:I228" si="51">I86</f>
        <v>80</v>
      </c>
      <c r="J206" s="73">
        <f t="shared" si="47"/>
        <v>2035</v>
      </c>
      <c r="K206" s="78">
        <f t="shared" si="48"/>
        <v>49341</v>
      </c>
      <c r="M206" s="41">
        <v>2.1999999999999999E-2</v>
      </c>
    </row>
    <row r="207" spans="2:13" outlineLevel="1">
      <c r="B207" s="78">
        <f t="shared" si="50"/>
        <v>49369</v>
      </c>
      <c r="C207" s="75">
        <f>IF(F207&lt;&gt;0,-INDEX([12]Delta!$F$1:$EE$65554,$L$13,$I207),0)</f>
        <v>-31274.27396927774</v>
      </c>
      <c r="D207" s="71">
        <f>IF(F207&lt;&gt;0,VLOOKUP($J207,'Table 1'!$B$13:$C$33,2,FALSE)/12*1000*Study_MW,0)</f>
        <v>140691.66666666654</v>
      </c>
      <c r="E207" s="71">
        <f t="shared" si="45"/>
        <v>109417.3926973888</v>
      </c>
      <c r="F207" s="75">
        <f>INDEX([12]Delta!$F$1:$EE$65554,$L$14,$I207)</f>
        <v>2108.62</v>
      </c>
      <c r="G207" s="76">
        <f t="shared" si="46"/>
        <v>51.890522093781151</v>
      </c>
      <c r="I207" s="77">
        <f t="shared" si="51"/>
        <v>81</v>
      </c>
      <c r="J207" s="73">
        <f t="shared" si="47"/>
        <v>2035</v>
      </c>
      <c r="K207" s="78">
        <f t="shared" si="48"/>
        <v>49369</v>
      </c>
      <c r="M207" s="41">
        <v>2.1999999999999999E-2</v>
      </c>
    </row>
    <row r="208" spans="2:13" outlineLevel="1">
      <c r="B208" s="78">
        <f t="shared" si="50"/>
        <v>49400</v>
      </c>
      <c r="C208" s="75">
        <f>IF(F208&lt;&gt;0,-INDEX([12]Delta!$F$1:$EE$65554,$L$13,$I208),0)</f>
        <v>-40622.837118506432</v>
      </c>
      <c r="D208" s="71">
        <f>IF(F208&lt;&gt;0,VLOOKUP($J208,'Table 1'!$B$13:$C$33,2,FALSE)/12*1000*Study_MW,0)</f>
        <v>140691.66666666654</v>
      </c>
      <c r="E208" s="71">
        <f t="shared" si="45"/>
        <v>100068.82954816011</v>
      </c>
      <c r="F208" s="75">
        <f>INDEX([12]Delta!$F$1:$EE$65554,$L$14,$I208)</f>
        <v>1813.43</v>
      </c>
      <c r="G208" s="76">
        <f t="shared" si="46"/>
        <v>55.182074603464208</v>
      </c>
      <c r="I208" s="77">
        <f t="shared" si="51"/>
        <v>82</v>
      </c>
      <c r="J208" s="73">
        <f t="shared" si="47"/>
        <v>2035</v>
      </c>
      <c r="K208" s="78">
        <f t="shared" si="48"/>
        <v>49400</v>
      </c>
      <c r="M208" s="41">
        <v>2.1999999999999999E-2</v>
      </c>
    </row>
    <row r="209" spans="2:13" outlineLevel="1">
      <c r="B209" s="78">
        <f t="shared" si="50"/>
        <v>49430</v>
      </c>
      <c r="C209" s="75">
        <f>IF(F209&lt;&gt;0,-INDEX([12]Delta!$F$1:$EE$65554,$L$13,$I209),0)</f>
        <v>-19564.137328073382</v>
      </c>
      <c r="D209" s="71">
        <f>IF(F209&lt;&gt;0,VLOOKUP($J209,'Table 1'!$B$13:$C$33,2,FALSE)/12*1000*Study_MW,0)</f>
        <v>140691.66666666654</v>
      </c>
      <c r="E209" s="71">
        <f t="shared" si="45"/>
        <v>121127.52933859316</v>
      </c>
      <c r="F209" s="75">
        <f>INDEX([12]Delta!$F$1:$EE$65554,$L$14,$I209)</f>
        <v>1788.74</v>
      </c>
      <c r="G209" s="76">
        <f t="shared" si="46"/>
        <v>67.716677291609273</v>
      </c>
      <c r="I209" s="77">
        <f t="shared" si="51"/>
        <v>83</v>
      </c>
      <c r="J209" s="73">
        <f t="shared" si="47"/>
        <v>2035</v>
      </c>
      <c r="K209" s="78">
        <f t="shared" si="48"/>
        <v>49430</v>
      </c>
      <c r="M209" s="41">
        <v>2.1999999999999999E-2</v>
      </c>
    </row>
    <row r="210" spans="2:13" outlineLevel="1">
      <c r="B210" s="78">
        <f t="shared" si="50"/>
        <v>49461</v>
      </c>
      <c r="C210" s="75">
        <f>IF(F210&lt;&gt;0,-INDEX([12]Delta!$F$1:$EE$65554,$L$13,$I210),0)</f>
        <v>-10210.924941346049</v>
      </c>
      <c r="D210" s="71">
        <f>IF(F210&lt;&gt;0,VLOOKUP($J210,'Table 1'!$B$13:$C$33,2,FALSE)/12*1000*Study_MW,0)</f>
        <v>140691.66666666654</v>
      </c>
      <c r="E210" s="71">
        <f t="shared" si="45"/>
        <v>130480.74172532049</v>
      </c>
      <c r="F210" s="75">
        <f>INDEX([12]Delta!$F$1:$EE$65554,$L$14,$I210)</f>
        <v>2241.88</v>
      </c>
      <c r="G210" s="76">
        <f t="shared" si="46"/>
        <v>58.201483453762236</v>
      </c>
      <c r="I210" s="77">
        <f t="shared" si="51"/>
        <v>84</v>
      </c>
      <c r="J210" s="73">
        <f t="shared" si="47"/>
        <v>2035</v>
      </c>
      <c r="K210" s="78">
        <f t="shared" si="48"/>
        <v>49461</v>
      </c>
      <c r="M210" s="41">
        <v>2.1999999999999999E-2</v>
      </c>
    </row>
    <row r="211" spans="2:13" outlineLevel="1">
      <c r="B211" s="78">
        <f t="shared" si="50"/>
        <v>49491</v>
      </c>
      <c r="C211" s="75">
        <f>IF(F211&lt;&gt;0,-INDEX([12]Delta!$F$1:$EE$65554,$L$13,$I211),0)</f>
        <v>11097.018414407969</v>
      </c>
      <c r="D211" s="71">
        <f>IF(F211&lt;&gt;0,VLOOKUP($J211,'Table 1'!$B$13:$C$33,2,FALSE)/12*1000*Study_MW,0)</f>
        <v>140691.66666666654</v>
      </c>
      <c r="E211" s="71">
        <f t="shared" si="45"/>
        <v>151788.68508107451</v>
      </c>
      <c r="F211" s="75">
        <f>INDEX([12]Delta!$F$1:$EE$65554,$L$14,$I211)</f>
        <v>2577.4499999999998</v>
      </c>
      <c r="G211" s="76">
        <f t="shared" si="46"/>
        <v>58.891029925342693</v>
      </c>
      <c r="I211" s="77">
        <f t="shared" si="51"/>
        <v>85</v>
      </c>
      <c r="J211" s="73">
        <f t="shared" si="47"/>
        <v>2035</v>
      </c>
      <c r="K211" s="78">
        <f t="shared" si="48"/>
        <v>49491</v>
      </c>
      <c r="M211" s="41">
        <v>2.1999999999999999E-2</v>
      </c>
    </row>
    <row r="212" spans="2:13" outlineLevel="1">
      <c r="B212" s="78">
        <f t="shared" si="50"/>
        <v>49522</v>
      </c>
      <c r="C212" s="75">
        <f>IF(F212&lt;&gt;0,-INDEX([12]Delta!$F$1:$EE$65554,$L$13,$I212),0)</f>
        <v>65330.749054551125</v>
      </c>
      <c r="D212" s="71">
        <f>IF(F212&lt;&gt;0,VLOOKUP($J212,'Table 1'!$B$13:$C$33,2,FALSE)/12*1000*Study_MW,0)</f>
        <v>140691.66666666654</v>
      </c>
      <c r="E212" s="71">
        <f t="shared" si="45"/>
        <v>206022.41572121767</v>
      </c>
      <c r="F212" s="75">
        <f>INDEX([12]Delta!$F$1:$EE$65554,$L$14,$I212)</f>
        <v>2687.86</v>
      </c>
      <c r="G212" s="76">
        <f t="shared" si="46"/>
        <v>76.649236091618477</v>
      </c>
      <c r="I212" s="77">
        <f t="shared" si="51"/>
        <v>86</v>
      </c>
      <c r="J212" s="73">
        <f t="shared" si="47"/>
        <v>2035</v>
      </c>
      <c r="K212" s="78">
        <f t="shared" si="48"/>
        <v>49522</v>
      </c>
      <c r="M212" s="41">
        <v>2.1999999999999999E-2</v>
      </c>
    </row>
    <row r="213" spans="2:13" outlineLevel="1">
      <c r="B213" s="78">
        <f t="shared" si="50"/>
        <v>49553</v>
      </c>
      <c r="C213" s="75">
        <f>IF(F213&lt;&gt;0,-INDEX([12]Delta!$F$1:$EE$65554,$L$13,$I213),0)</f>
        <v>20530.802558243275</v>
      </c>
      <c r="D213" s="71">
        <f>IF(F213&lt;&gt;0,VLOOKUP($J213,'Table 1'!$B$13:$C$33,2,FALSE)/12*1000*Study_MW,0)</f>
        <v>140691.66666666654</v>
      </c>
      <c r="E213" s="71">
        <f t="shared" si="45"/>
        <v>161222.46922490982</v>
      </c>
      <c r="F213" s="75">
        <f>INDEX([12]Delta!$F$1:$EE$65554,$L$14,$I213)</f>
        <v>2630.99</v>
      </c>
      <c r="G213" s="76">
        <f t="shared" si="46"/>
        <v>61.278252378348007</v>
      </c>
      <c r="I213" s="77">
        <f t="shared" si="51"/>
        <v>87</v>
      </c>
      <c r="J213" s="73">
        <f t="shared" si="47"/>
        <v>2035</v>
      </c>
      <c r="K213" s="78">
        <f t="shared" si="48"/>
        <v>49553</v>
      </c>
      <c r="M213" s="41">
        <v>2.1999999999999999E-2</v>
      </c>
    </row>
    <row r="214" spans="2:13" outlineLevel="1">
      <c r="B214" s="78">
        <f t="shared" si="50"/>
        <v>49583</v>
      </c>
      <c r="C214" s="75">
        <f>IF(F214&lt;&gt;0,-INDEX([12]Delta!$F$1:$EE$65554,$L$13,$I214),0)</f>
        <v>12652.425468280911</v>
      </c>
      <c r="D214" s="71">
        <f>IF(F214&lt;&gt;0,VLOOKUP($J214,'Table 1'!$B$13:$C$33,2,FALSE)/12*1000*Study_MW,0)</f>
        <v>140691.66666666654</v>
      </c>
      <c r="E214" s="71">
        <f t="shared" si="45"/>
        <v>153344.09213494745</v>
      </c>
      <c r="F214" s="75">
        <f>INDEX([12]Delta!$F$1:$EE$65554,$L$14,$I214)</f>
        <v>2527.04</v>
      </c>
      <c r="G214" s="76">
        <f t="shared" si="46"/>
        <v>60.681307828505865</v>
      </c>
      <c r="I214" s="77">
        <f t="shared" si="51"/>
        <v>88</v>
      </c>
      <c r="J214" s="73">
        <f t="shared" si="47"/>
        <v>2035</v>
      </c>
      <c r="K214" s="78">
        <f t="shared" si="48"/>
        <v>49583</v>
      </c>
      <c r="M214" s="41">
        <v>2.1999999999999999E-2</v>
      </c>
    </row>
    <row r="215" spans="2:13" outlineLevel="1">
      <c r="B215" s="78">
        <f t="shared" si="50"/>
        <v>49614</v>
      </c>
      <c r="C215" s="75">
        <f>IF(F215&lt;&gt;0,-INDEX([12]Delta!$F$1:$EE$65554,$L$13,$I215),0)</f>
        <v>-12312.619172185659</v>
      </c>
      <c r="D215" s="71">
        <f>IF(F215&lt;&gt;0,VLOOKUP($J215,'Table 1'!$B$13:$C$33,2,FALSE)/12*1000*Study_MW,0)</f>
        <v>140691.66666666654</v>
      </c>
      <c r="E215" s="71">
        <f t="shared" si="45"/>
        <v>128379.04749448088</v>
      </c>
      <c r="F215" s="75">
        <f>INDEX([12]Delta!$F$1:$EE$65554,$L$14,$I215)</f>
        <v>2516.33</v>
      </c>
      <c r="G215" s="76">
        <f t="shared" si="46"/>
        <v>51.018367024389043</v>
      </c>
      <c r="I215" s="77">
        <f t="shared" si="51"/>
        <v>89</v>
      </c>
      <c r="J215" s="73">
        <f t="shared" si="47"/>
        <v>2035</v>
      </c>
      <c r="K215" s="78">
        <f t="shared" si="48"/>
        <v>49614</v>
      </c>
      <c r="M215" s="41">
        <v>2.1999999999999999E-2</v>
      </c>
    </row>
    <row r="216" spans="2:13" outlineLevel="1">
      <c r="B216" s="82">
        <f t="shared" si="50"/>
        <v>49644</v>
      </c>
      <c r="C216" s="79">
        <f>IF(F216&lt;&gt;0,-INDEX([12]Delta!$F$1:$EE$65554,$L$13,$I216),0)</f>
        <v>-23374.870254635811</v>
      </c>
      <c r="D216" s="80">
        <f>IF(F216&lt;&gt;0,VLOOKUP($J216,'Table 1'!$B$13:$C$33,2,FALSE)/12*1000*Study_MW,0)</f>
        <v>140691.66666666654</v>
      </c>
      <c r="E216" s="80">
        <f t="shared" si="45"/>
        <v>117316.79641203073</v>
      </c>
      <c r="F216" s="79">
        <f>INDEX([12]Delta!$F$1:$EE$65554,$L$14,$I216)</f>
        <v>2479.6</v>
      </c>
      <c r="G216" s="81">
        <f t="shared" si="46"/>
        <v>47.312790938873505</v>
      </c>
      <c r="I216" s="64">
        <f t="shared" si="51"/>
        <v>90</v>
      </c>
      <c r="J216" s="73">
        <f t="shared" si="47"/>
        <v>2035</v>
      </c>
      <c r="K216" s="82">
        <f t="shared" si="48"/>
        <v>49644</v>
      </c>
      <c r="M216" s="41">
        <v>2.1999999999999999E-2</v>
      </c>
    </row>
    <row r="217" spans="2:13" outlineLevel="1">
      <c r="B217" s="74">
        <f t="shared" si="50"/>
        <v>49675</v>
      </c>
      <c r="C217" s="69">
        <f>IF(F217&lt;&gt;0,-INDEX([12]Delta!$F$1:$EE$65554,$L$13,$I217),0)</f>
        <v>-15828.901418745518</v>
      </c>
      <c r="D217" s="70">
        <f>IF(F217&lt;&gt;0,VLOOKUP($J217,'Table 1'!$B$13:$C$33,2,FALSE)/12*1000*Study_MW,0)</f>
        <v>143791.66666666651</v>
      </c>
      <c r="E217" s="70">
        <f t="shared" ref="E217:E228" si="52">C217+D217</f>
        <v>127962.76524792099</v>
      </c>
      <c r="F217" s="69">
        <f>INDEX([12]Delta!$F$1:$EE$65554,$L$14,$I217)</f>
        <v>2063.09</v>
      </c>
      <c r="G217" s="72">
        <f t="shared" ref="G217:G228" si="53">IF(ISNUMBER($F217),E217/$F217,"")</f>
        <v>62.024809992739527</v>
      </c>
      <c r="I217" s="60">
        <f>I97</f>
        <v>92</v>
      </c>
      <c r="J217" s="73">
        <f t="shared" si="47"/>
        <v>2036</v>
      </c>
      <c r="K217" s="74">
        <f t="shared" si="48"/>
        <v>49675</v>
      </c>
      <c r="M217" s="41">
        <v>2.1999999999999999E-2</v>
      </c>
    </row>
    <row r="218" spans="2:13" outlineLevel="1">
      <c r="B218" s="78">
        <f t="shared" si="50"/>
        <v>49706</v>
      </c>
      <c r="C218" s="75">
        <f>IF(F218&lt;&gt;0,-INDEX([12]Delta!$F$1:$EE$65554,$L$13,$I218),0)</f>
        <v>-38198.817383617163</v>
      </c>
      <c r="D218" s="71">
        <f>IF(F218&lt;&gt;0,VLOOKUP($J218,'Table 1'!$B$13:$C$33,2,FALSE)/12*1000*Study_MW,0)</f>
        <v>143791.66666666651</v>
      </c>
      <c r="E218" s="71">
        <f t="shared" si="52"/>
        <v>105592.84928304935</v>
      </c>
      <c r="F218" s="75">
        <f>INDEX([12]Delta!$F$1:$EE$65554,$L$14,$I218)</f>
        <v>1750.45</v>
      </c>
      <c r="G218" s="76">
        <f t="shared" si="53"/>
        <v>60.323259323630694</v>
      </c>
      <c r="I218" s="77">
        <f t="shared" si="51"/>
        <v>93</v>
      </c>
      <c r="J218" s="73">
        <f t="shared" si="47"/>
        <v>2036</v>
      </c>
      <c r="K218" s="78">
        <f t="shared" si="48"/>
        <v>49706</v>
      </c>
      <c r="M218" s="41">
        <v>2.1999999999999999E-2</v>
      </c>
    </row>
    <row r="219" spans="2:13" outlineLevel="1">
      <c r="B219" s="78">
        <f t="shared" si="50"/>
        <v>49735</v>
      </c>
      <c r="C219" s="75">
        <f>IF(F219&lt;&gt;0,-INDEX([12]Delta!$F$1:$EE$65554,$L$13,$I219),0)</f>
        <v>-32061.031954064965</v>
      </c>
      <c r="D219" s="71">
        <f>IF(F219&lt;&gt;0,VLOOKUP($J219,'Table 1'!$B$13:$C$33,2,FALSE)/12*1000*Study_MW,0)</f>
        <v>143791.66666666651</v>
      </c>
      <c r="E219" s="71">
        <f t="shared" si="52"/>
        <v>111730.63471260155</v>
      </c>
      <c r="F219" s="75">
        <f>INDEX([12]Delta!$F$1:$EE$65554,$L$14,$I219)</f>
        <v>2108.62</v>
      </c>
      <c r="G219" s="76">
        <f t="shared" si="53"/>
        <v>52.987562819569931</v>
      </c>
      <c r="I219" s="77">
        <f t="shared" si="51"/>
        <v>94</v>
      </c>
      <c r="J219" s="73">
        <f t="shared" si="47"/>
        <v>2036</v>
      </c>
      <c r="K219" s="78">
        <f t="shared" si="48"/>
        <v>49735</v>
      </c>
      <c r="M219" s="41">
        <v>2.1999999999999999E-2</v>
      </c>
    </row>
    <row r="220" spans="2:13" outlineLevel="1">
      <c r="B220" s="78">
        <f t="shared" si="50"/>
        <v>49766</v>
      </c>
      <c r="C220" s="75">
        <f>IF(F220&lt;&gt;0,-INDEX([12]Delta!$F$1:$EE$65554,$L$13,$I220),0)</f>
        <v>-41537.57218657434</v>
      </c>
      <c r="D220" s="71">
        <f>IF(F220&lt;&gt;0,VLOOKUP($J220,'Table 1'!$B$13:$C$33,2,FALSE)/12*1000*Study_MW,0)</f>
        <v>143791.66666666651</v>
      </c>
      <c r="E220" s="71">
        <f t="shared" si="52"/>
        <v>102254.09448009217</v>
      </c>
      <c r="F220" s="75">
        <f>INDEX([12]Delta!$F$1:$EE$65554,$L$14,$I220)</f>
        <v>1813.43</v>
      </c>
      <c r="G220" s="76">
        <f t="shared" si="53"/>
        <v>56.387119701390276</v>
      </c>
      <c r="I220" s="77">
        <f t="shared" si="51"/>
        <v>95</v>
      </c>
      <c r="J220" s="73">
        <f t="shared" si="47"/>
        <v>2036</v>
      </c>
      <c r="K220" s="78">
        <f t="shared" si="48"/>
        <v>49766</v>
      </c>
      <c r="M220" s="41">
        <v>2.1999999999999999E-2</v>
      </c>
    </row>
    <row r="221" spans="2:13" outlineLevel="1">
      <c r="B221" s="78">
        <f t="shared" si="50"/>
        <v>49796</v>
      </c>
      <c r="C221" s="75">
        <f>IF(F221&lt;&gt;0,-INDEX([12]Delta!$F$1:$EE$65554,$L$13,$I221),0)</f>
        <v>-20783.642489358783</v>
      </c>
      <c r="D221" s="71">
        <f>IF(F221&lt;&gt;0,VLOOKUP($J221,'Table 1'!$B$13:$C$33,2,FALSE)/12*1000*Study_MW,0)</f>
        <v>143791.66666666651</v>
      </c>
      <c r="E221" s="71">
        <f t="shared" si="52"/>
        <v>123008.02417730773</v>
      </c>
      <c r="F221" s="75">
        <f>INDEX([12]Delta!$F$1:$EE$65554,$L$14,$I221)</f>
        <v>1788.74</v>
      </c>
      <c r="G221" s="76">
        <f t="shared" si="53"/>
        <v>68.767973085695928</v>
      </c>
      <c r="I221" s="77">
        <f t="shared" si="51"/>
        <v>96</v>
      </c>
      <c r="J221" s="73">
        <f t="shared" si="47"/>
        <v>2036</v>
      </c>
      <c r="K221" s="78">
        <f t="shared" si="48"/>
        <v>49796</v>
      </c>
      <c r="M221" s="41">
        <v>2.1999999999999999E-2</v>
      </c>
    </row>
    <row r="222" spans="2:13" outlineLevel="1">
      <c r="B222" s="78">
        <f t="shared" si="50"/>
        <v>49827</v>
      </c>
      <c r="C222" s="75">
        <f>IF(F222&lt;&gt;0,-INDEX([12]Delta!$F$1:$EE$65554,$L$13,$I222),0)</f>
        <v>-9321.982263058424</v>
      </c>
      <c r="D222" s="71">
        <f>IF(F222&lt;&gt;0,VLOOKUP($J222,'Table 1'!$B$13:$C$33,2,FALSE)/12*1000*Study_MW,0)</f>
        <v>143791.66666666651</v>
      </c>
      <c r="E222" s="71">
        <f t="shared" si="52"/>
        <v>134469.68440360809</v>
      </c>
      <c r="F222" s="75">
        <f>INDEX([12]Delta!$F$1:$EE$65554,$L$14,$I222)</f>
        <v>2241.88</v>
      </c>
      <c r="G222" s="76">
        <f t="shared" si="53"/>
        <v>59.980768106949562</v>
      </c>
      <c r="I222" s="77">
        <f t="shared" si="51"/>
        <v>97</v>
      </c>
      <c r="J222" s="73">
        <f t="shared" si="47"/>
        <v>2036</v>
      </c>
      <c r="K222" s="78">
        <f t="shared" si="48"/>
        <v>49827</v>
      </c>
      <c r="M222" s="41">
        <v>2.1999999999999999E-2</v>
      </c>
    </row>
    <row r="223" spans="2:13" outlineLevel="1">
      <c r="B223" s="78">
        <f t="shared" si="50"/>
        <v>49857</v>
      </c>
      <c r="C223" s="75">
        <f>IF(F223&lt;&gt;0,-INDEX([12]Delta!$F$1:$EE$65554,$L$13,$I223),0)</f>
        <v>5450.2376799285412</v>
      </c>
      <c r="D223" s="71">
        <f>IF(F223&lt;&gt;0,VLOOKUP($J223,'Table 1'!$B$13:$C$33,2,FALSE)/12*1000*Study_MW,0)</f>
        <v>143791.66666666651</v>
      </c>
      <c r="E223" s="71">
        <f t="shared" si="52"/>
        <v>149241.90434659505</v>
      </c>
      <c r="F223" s="75">
        <f>INDEX([12]Delta!$F$1:$EE$65554,$L$14,$I223)</f>
        <v>2577.4499999999998</v>
      </c>
      <c r="G223" s="76">
        <f t="shared" si="53"/>
        <v>57.90292899827157</v>
      </c>
      <c r="I223" s="77">
        <f t="shared" si="51"/>
        <v>98</v>
      </c>
      <c r="J223" s="73">
        <f t="shared" si="47"/>
        <v>2036</v>
      </c>
      <c r="K223" s="78">
        <f t="shared" si="48"/>
        <v>49857</v>
      </c>
      <c r="M223" s="41">
        <v>2.1999999999999999E-2</v>
      </c>
    </row>
    <row r="224" spans="2:13" outlineLevel="1">
      <c r="B224" s="78">
        <f t="shared" si="50"/>
        <v>49888</v>
      </c>
      <c r="C224" s="75">
        <f>IF(F224&lt;&gt;0,-INDEX([12]Delta!$F$1:$EE$65554,$L$13,$I224),0)</f>
        <v>69571.210030287504</v>
      </c>
      <c r="D224" s="71">
        <f>IF(F224&lt;&gt;0,VLOOKUP($J224,'Table 1'!$B$13:$C$33,2,FALSE)/12*1000*Study_MW,0)</f>
        <v>143791.66666666651</v>
      </c>
      <c r="E224" s="71">
        <f t="shared" si="52"/>
        <v>213362.87669695402</v>
      </c>
      <c r="F224" s="75">
        <f>INDEX([12]Delta!$F$1:$EE$65554,$L$14,$I224)</f>
        <v>2687.86</v>
      </c>
      <c r="G224" s="76">
        <f t="shared" si="53"/>
        <v>79.380204585415171</v>
      </c>
      <c r="I224" s="77">
        <f t="shared" si="51"/>
        <v>99</v>
      </c>
      <c r="J224" s="73">
        <f t="shared" si="47"/>
        <v>2036</v>
      </c>
      <c r="K224" s="78">
        <f t="shared" si="48"/>
        <v>49888</v>
      </c>
      <c r="M224" s="41">
        <v>2.1999999999999999E-2</v>
      </c>
    </row>
    <row r="225" spans="2:20" outlineLevel="1">
      <c r="B225" s="78">
        <f t="shared" si="50"/>
        <v>49919</v>
      </c>
      <c r="C225" s="75">
        <f>IF(F225&lt;&gt;0,-INDEX([12]Delta!$F$1:$EE$65554,$L$13,$I225),0)</f>
        <v>18595.092876464128</v>
      </c>
      <c r="D225" s="71">
        <f>IF(F225&lt;&gt;0,VLOOKUP($J225,'Table 1'!$B$13:$C$33,2,FALSE)/12*1000*Study_MW,0)</f>
        <v>143791.66666666651</v>
      </c>
      <c r="E225" s="71">
        <f t="shared" si="52"/>
        <v>162386.75954313064</v>
      </c>
      <c r="F225" s="75">
        <f>INDEX([12]Delta!$F$1:$EE$65554,$L$14,$I225)</f>
        <v>2630.99</v>
      </c>
      <c r="G225" s="76">
        <f t="shared" si="53"/>
        <v>61.720781737342463</v>
      </c>
      <c r="I225" s="77">
        <f t="shared" si="51"/>
        <v>100</v>
      </c>
      <c r="J225" s="73">
        <f t="shared" si="47"/>
        <v>2036</v>
      </c>
      <c r="K225" s="78">
        <f t="shared" si="48"/>
        <v>49919</v>
      </c>
      <c r="M225" s="41">
        <v>2.1999999999999999E-2</v>
      </c>
    </row>
    <row r="226" spans="2:20" outlineLevel="1">
      <c r="B226" s="78">
        <f t="shared" si="50"/>
        <v>49949</v>
      </c>
      <c r="C226" s="75">
        <f>IF(F226&lt;&gt;0,-INDEX([12]Delta!$F$1:$EE$65554,$L$13,$I226),0)</f>
        <v>13811.240667283535</v>
      </c>
      <c r="D226" s="71">
        <f>IF(F226&lt;&gt;0,VLOOKUP($J226,'Table 1'!$B$13:$C$33,2,FALSE)/12*1000*Study_MW,0)</f>
        <v>143791.66666666651</v>
      </c>
      <c r="E226" s="71">
        <f t="shared" si="52"/>
        <v>157602.90733395005</v>
      </c>
      <c r="F226" s="75">
        <f>INDEX([12]Delta!$F$1:$EE$65554,$L$14,$I226)</f>
        <v>2527.04</v>
      </c>
      <c r="G226" s="76">
        <f t="shared" si="53"/>
        <v>62.366605726047091</v>
      </c>
      <c r="I226" s="77">
        <f t="shared" si="51"/>
        <v>101</v>
      </c>
      <c r="J226" s="73">
        <f t="shared" si="47"/>
        <v>2036</v>
      </c>
      <c r="K226" s="78">
        <f t="shared" si="48"/>
        <v>49949</v>
      </c>
      <c r="M226" s="41">
        <v>2.1999999999999999E-2</v>
      </c>
    </row>
    <row r="227" spans="2:20" outlineLevel="1">
      <c r="B227" s="78">
        <f t="shared" si="50"/>
        <v>49980</v>
      </c>
      <c r="C227" s="75">
        <f>IF(F227&lt;&gt;0,-INDEX([12]Delta!$F$1:$EE$65554,$L$13,$I227),0)</f>
        <v>-10219.671960696578</v>
      </c>
      <c r="D227" s="71">
        <f>IF(F227&lt;&gt;0,VLOOKUP($J227,'Table 1'!$B$13:$C$33,2,FALSE)/12*1000*Study_MW,0)</f>
        <v>143791.66666666651</v>
      </c>
      <c r="E227" s="71">
        <f t="shared" si="52"/>
        <v>133571.99470596993</v>
      </c>
      <c r="F227" s="75">
        <f>INDEX([12]Delta!$F$1:$EE$65554,$L$14,$I227)</f>
        <v>2516.33</v>
      </c>
      <c r="G227" s="76">
        <f t="shared" si="53"/>
        <v>53.082065828396885</v>
      </c>
      <c r="I227" s="77">
        <f t="shared" si="51"/>
        <v>102</v>
      </c>
      <c r="J227" s="73">
        <f t="shared" si="47"/>
        <v>2036</v>
      </c>
      <c r="K227" s="78">
        <f t="shared" si="48"/>
        <v>49980</v>
      </c>
      <c r="M227" s="41">
        <v>2.1999999999999999E-2</v>
      </c>
      <c r="T227" s="192"/>
    </row>
    <row r="228" spans="2:20" outlineLevel="1">
      <c r="B228" s="82">
        <f t="shared" si="50"/>
        <v>50010</v>
      </c>
      <c r="C228" s="79">
        <f>IF(F228&lt;&gt;0,-INDEX([12]Delta!$F$1:$EE$65554,$L$13,$I228),0)</f>
        <v>-24556.790009468794</v>
      </c>
      <c r="D228" s="80">
        <f>IF(F228&lt;&gt;0,VLOOKUP($J228,'Table 1'!$B$13:$C$33,2,FALSE)/12*1000*Study_MW,0)</f>
        <v>143791.66666666651</v>
      </c>
      <c r="E228" s="80">
        <f t="shared" si="52"/>
        <v>119234.87665719772</v>
      </c>
      <c r="F228" s="79">
        <f>INDEX([12]Delta!$F$1:$EE$65554,$L$14,$I228)</f>
        <v>2479.6</v>
      </c>
      <c r="G228" s="81">
        <f t="shared" si="53"/>
        <v>48.086335157766463</v>
      </c>
      <c r="I228" s="64">
        <f t="shared" si="51"/>
        <v>103</v>
      </c>
      <c r="J228" s="73">
        <f t="shared" si="47"/>
        <v>2036</v>
      </c>
      <c r="K228" s="82">
        <f t="shared" si="48"/>
        <v>50010</v>
      </c>
      <c r="M228" s="41">
        <v>2.1999999999999999E-2</v>
      </c>
      <c r="T228" s="192"/>
    </row>
    <row r="229" spans="2:20" outlineLevel="1">
      <c r="B229" s="211">
        <f t="shared" ref="B229:B252" si="54">EDATE(B228,1)</f>
        <v>50041</v>
      </c>
      <c r="C229" s="200">
        <f t="shared" ref="C229:C252" si="55">(C217*(1+M229))*IF(AND(MONTH(K229)=2,OR(J217=2036,J217=2040)),28/29,1)</f>
        <v>-16177.137249957919</v>
      </c>
      <c r="D229" s="201">
        <f>IF(ISNUMBER($F229)*SUM(F229:F240)&lt;&gt;0,VLOOKUP($J229,'Table 1'!$B$13:$C$33,2,FALSE)/12*1000*Study_MW,0)</f>
        <v>146949.99999999983</v>
      </c>
      <c r="E229" s="201">
        <f t="shared" ref="E229:E252" si="56">C229+D229</f>
        <v>130772.86275004191</v>
      </c>
      <c r="F229" s="200">
        <f>IF(J229&gt;2036,F217*IF(AND(MONTH(B229)=2,OR(J217=2036,J217=2040)),28/29,1),INDEX([12]Delta!$F$1:$EE$65554,$L$14,$I229))</f>
        <v>2063.09</v>
      </c>
      <c r="G229" s="202">
        <f t="shared" ref="G229:G252" si="57">IFERROR(E229/$F229,0)</f>
        <v>63.386891870951779</v>
      </c>
      <c r="I229" s="60">
        <f>I109</f>
        <v>105</v>
      </c>
      <c r="J229" s="73">
        <f t="shared" si="47"/>
        <v>2037</v>
      </c>
      <c r="K229" s="74">
        <f t="shared" si="48"/>
        <v>50041</v>
      </c>
      <c r="M229" s="41">
        <v>2.1999999999999999E-2</v>
      </c>
      <c r="T229" s="192"/>
    </row>
    <row r="230" spans="2:20" outlineLevel="1">
      <c r="B230" s="212">
        <f t="shared" si="54"/>
        <v>50072</v>
      </c>
      <c r="C230" s="194">
        <f t="shared" si="55"/>
        <v>-37693.012353434096</v>
      </c>
      <c r="D230" s="195">
        <f>IF(ISNUMBER($F230)*SUM(F230:F241)&lt;&gt;0,VLOOKUP($J230,'Table 1'!$B$13:$C$33,2,FALSE)/12*1000*Study_MW,0)</f>
        <v>146949.99999999983</v>
      </c>
      <c r="E230" s="195">
        <f t="shared" si="56"/>
        <v>109256.98764656573</v>
      </c>
      <c r="F230" s="194">
        <f>IF(J230&gt;2036,F218*IF(AND(MONTH(B230)=2,OR(J218=2036,J218=2040)),28/29,1),INDEX([12]Delta!$F$1:$EE$65554,$L$14,$I230))</f>
        <v>1690.0896551724138</v>
      </c>
      <c r="G230" s="196">
        <f t="shared" si="57"/>
        <v>64.645675637497419</v>
      </c>
      <c r="I230" s="77">
        <f t="shared" ref="I230:I264" si="58">I110</f>
        <v>106</v>
      </c>
      <c r="J230" s="73">
        <f t="shared" si="47"/>
        <v>2037</v>
      </c>
      <c r="K230" s="78">
        <f t="shared" si="48"/>
        <v>50072</v>
      </c>
      <c r="M230" s="41">
        <v>2.1999999999999999E-2</v>
      </c>
      <c r="T230" s="192"/>
    </row>
    <row r="231" spans="2:20" outlineLevel="1">
      <c r="B231" s="212">
        <f t="shared" si="54"/>
        <v>50100</v>
      </c>
      <c r="C231" s="194">
        <f t="shared" si="55"/>
        <v>-32766.374657054395</v>
      </c>
      <c r="D231" s="195">
        <f>IF(ISNUMBER($F231)*SUM(F231:F242)&lt;&gt;0,VLOOKUP($J231,'Table 1'!$B$13:$C$33,2,FALSE)/12*1000*Study_MW,0)</f>
        <v>146949.99999999983</v>
      </c>
      <c r="E231" s="195">
        <f t="shared" si="56"/>
        <v>114183.62534294542</v>
      </c>
      <c r="F231" s="194">
        <f>IF(J231&gt;2036,F219*IF(AND(MONTH(B231)=2,OR(J219=2036,J219=2040)),28/29,1),INDEX([12]Delta!$F$1:$EE$65554,$L$14,$I231))</f>
        <v>2108.62</v>
      </c>
      <c r="G231" s="196">
        <f t="shared" si="57"/>
        <v>54.150878462191116</v>
      </c>
      <c r="I231" s="77">
        <f t="shared" si="58"/>
        <v>107</v>
      </c>
      <c r="J231" s="73">
        <f t="shared" si="47"/>
        <v>2037</v>
      </c>
      <c r="K231" s="78">
        <f t="shared" si="48"/>
        <v>50100</v>
      </c>
      <c r="M231" s="41">
        <v>2.1999999999999999E-2</v>
      </c>
      <c r="T231" s="192"/>
    </row>
    <row r="232" spans="2:20" outlineLevel="1">
      <c r="B232" s="212">
        <f t="shared" si="54"/>
        <v>50131</v>
      </c>
      <c r="C232" s="194">
        <f t="shared" si="55"/>
        <v>-42451.398774678979</v>
      </c>
      <c r="D232" s="195">
        <f>IF(ISNUMBER($F232)*SUM(F232:F243)&lt;&gt;0,VLOOKUP($J232,'Table 1'!$B$13:$C$33,2,FALSE)/12*1000*Study_MW,0)</f>
        <v>146949.99999999983</v>
      </c>
      <c r="E232" s="195">
        <f t="shared" si="56"/>
        <v>104498.60122532085</v>
      </c>
      <c r="F232" s="194">
        <f>IF(J232&gt;2036,F220*IF(AND(MONTH(B232)=2,OR(J220=2036,J220=2040)),28/29,1),INDEX([12]Delta!$F$1:$EE$65554,$L$14,$I232))</f>
        <v>1813.43</v>
      </c>
      <c r="G232" s="196">
        <f t="shared" si="57"/>
        <v>57.624833175430453</v>
      </c>
      <c r="I232" s="77">
        <f t="shared" si="58"/>
        <v>108</v>
      </c>
      <c r="J232" s="73">
        <f t="shared" si="47"/>
        <v>2037</v>
      </c>
      <c r="K232" s="78">
        <f t="shared" si="48"/>
        <v>50131</v>
      </c>
      <c r="M232" s="41">
        <v>2.1999999999999999E-2</v>
      </c>
      <c r="T232" s="192"/>
    </row>
    <row r="233" spans="2:20" outlineLevel="1">
      <c r="B233" s="212">
        <f t="shared" si="54"/>
        <v>50161</v>
      </c>
      <c r="C233" s="194">
        <f t="shared" si="55"/>
        <v>-21240.882624124675</v>
      </c>
      <c r="D233" s="195">
        <f>IF(ISNUMBER($F233)*SUM(F233:F244)&lt;&gt;0,VLOOKUP($J233,'Table 1'!$B$13:$C$33,2,FALSE)/12*1000*Study_MW,0)</f>
        <v>146949.99999999983</v>
      </c>
      <c r="E233" s="195">
        <f t="shared" si="56"/>
        <v>125709.11737587515</v>
      </c>
      <c r="F233" s="194">
        <f>IF(J233&gt;2036,F221*IF(AND(MONTH(B233)=2,OR(J221=2036,J221=2040)),28/29,1),INDEX([12]Delta!$F$1:$EE$65554,$L$14,$I233))</f>
        <v>1788.74</v>
      </c>
      <c r="G233" s="196">
        <f t="shared" si="57"/>
        <v>70.278026642147637</v>
      </c>
      <c r="I233" s="77">
        <f t="shared" si="58"/>
        <v>109</v>
      </c>
      <c r="J233" s="73">
        <f t="shared" si="47"/>
        <v>2037</v>
      </c>
      <c r="K233" s="78">
        <f t="shared" si="48"/>
        <v>50161</v>
      </c>
      <c r="M233" s="41">
        <v>2.1999999999999999E-2</v>
      </c>
      <c r="T233" s="192"/>
    </row>
    <row r="234" spans="2:20" outlineLevel="1">
      <c r="B234" s="212">
        <f t="shared" si="54"/>
        <v>50192</v>
      </c>
      <c r="C234" s="194">
        <f t="shared" si="55"/>
        <v>-9527.0658728457092</v>
      </c>
      <c r="D234" s="195">
        <f>IF(ISNUMBER($F234)*SUM(F234:F245)&lt;&gt;0,VLOOKUP($J234,'Table 1'!$B$13:$C$33,2,FALSE)/12*1000*Study_MW,0)</f>
        <v>146949.99999999983</v>
      </c>
      <c r="E234" s="195">
        <f t="shared" si="56"/>
        <v>137422.93412715412</v>
      </c>
      <c r="F234" s="194">
        <f>IF(J234&gt;2036,F222*IF(AND(MONTH(B234)=2,OR(J222=2036,J222=2040)),28/29,1),INDEX([12]Delta!$F$1:$EE$65554,$L$14,$I234))</f>
        <v>2241.88</v>
      </c>
      <c r="G234" s="196">
        <f t="shared" si="57"/>
        <v>61.2980775630962</v>
      </c>
      <c r="I234" s="77">
        <f t="shared" si="58"/>
        <v>110</v>
      </c>
      <c r="J234" s="73">
        <f t="shared" si="47"/>
        <v>2037</v>
      </c>
      <c r="K234" s="78">
        <f t="shared" si="48"/>
        <v>50192</v>
      </c>
      <c r="M234" s="41">
        <v>2.1999999999999999E-2</v>
      </c>
      <c r="T234" s="192"/>
    </row>
    <row r="235" spans="2:20" outlineLevel="1">
      <c r="B235" s="212">
        <f t="shared" si="54"/>
        <v>50222</v>
      </c>
      <c r="C235" s="194">
        <f t="shared" si="55"/>
        <v>5570.1429088869691</v>
      </c>
      <c r="D235" s="195">
        <f>IF(ISNUMBER($F235)*SUM(F235:F246)&lt;&gt;0,VLOOKUP($J235,'Table 1'!$B$13:$C$33,2,FALSE)/12*1000*Study_MW,0)</f>
        <v>146949.99999999983</v>
      </c>
      <c r="E235" s="195">
        <f t="shared" si="56"/>
        <v>152520.1429088868</v>
      </c>
      <c r="F235" s="194">
        <f>IF(J235&gt;2036,F223*IF(AND(MONTH(B235)=2,OR(J223=2036,J223=2040)),28/29,1),INDEX([12]Delta!$F$1:$EE$65554,$L$14,$I235))</f>
        <v>2577.4499999999998</v>
      </c>
      <c r="G235" s="196">
        <f t="shared" si="57"/>
        <v>59.174821202695227</v>
      </c>
      <c r="I235" s="77">
        <f t="shared" si="58"/>
        <v>111</v>
      </c>
      <c r="J235" s="73">
        <f t="shared" si="47"/>
        <v>2037</v>
      </c>
      <c r="K235" s="78">
        <f t="shared" si="48"/>
        <v>50222</v>
      </c>
      <c r="M235" s="41">
        <v>2.1999999999999999E-2</v>
      </c>
      <c r="T235" s="192"/>
    </row>
    <row r="236" spans="2:20" outlineLevel="1">
      <c r="B236" s="212">
        <f t="shared" si="54"/>
        <v>50253</v>
      </c>
      <c r="C236" s="194">
        <f t="shared" si="55"/>
        <v>71101.776650953834</v>
      </c>
      <c r="D236" s="195">
        <f>IF(ISNUMBER($F236)*SUM(F236:F247)&lt;&gt;0,VLOOKUP($J236,'Table 1'!$B$13:$C$33,2,FALSE)/12*1000*Study_MW,0)</f>
        <v>146949.99999999983</v>
      </c>
      <c r="E236" s="195">
        <f t="shared" si="56"/>
        <v>218051.77665095366</v>
      </c>
      <c r="F236" s="194">
        <f>IF(J236&gt;2036,F224*IF(AND(MONTH(B236)=2,OR(J224=2036,J224=2040)),28/29,1),INDEX([12]Delta!$F$1:$EE$65554,$L$14,$I236))</f>
        <v>2687.86</v>
      </c>
      <c r="G236" s="196">
        <f t="shared" si="57"/>
        <v>81.12467786676153</v>
      </c>
      <c r="I236" s="77">
        <f t="shared" si="58"/>
        <v>112</v>
      </c>
      <c r="J236" s="73">
        <f t="shared" si="47"/>
        <v>2037</v>
      </c>
      <c r="K236" s="78">
        <f t="shared" si="48"/>
        <v>50253</v>
      </c>
      <c r="M236" s="41">
        <v>2.1999999999999999E-2</v>
      </c>
      <c r="T236" s="192"/>
    </row>
    <row r="237" spans="2:20" outlineLevel="1">
      <c r="B237" s="212">
        <f t="shared" si="54"/>
        <v>50284</v>
      </c>
      <c r="C237" s="194">
        <f t="shared" si="55"/>
        <v>19004.184919746338</v>
      </c>
      <c r="D237" s="195">
        <f>IF(ISNUMBER($F237)*SUM(F237:F248)&lt;&gt;0,VLOOKUP($J237,'Table 1'!$B$13:$C$33,2,FALSE)/12*1000*Study_MW,0)</f>
        <v>146949.99999999983</v>
      </c>
      <c r="E237" s="195">
        <f t="shared" si="56"/>
        <v>165954.18491974616</v>
      </c>
      <c r="F237" s="194">
        <f>IF(J237&gt;2036,F225*IF(AND(MONTH(B237)=2,OR(J225=2036,J225=2040)),28/29,1),INDEX([12]Delta!$F$1:$EE$65554,$L$14,$I237))</f>
        <v>2630.99</v>
      </c>
      <c r="G237" s="196">
        <f t="shared" si="57"/>
        <v>63.07670683649355</v>
      </c>
      <c r="I237" s="77">
        <f t="shared" si="58"/>
        <v>113</v>
      </c>
      <c r="J237" s="73">
        <f t="shared" si="47"/>
        <v>2037</v>
      </c>
      <c r="K237" s="78">
        <f t="shared" si="48"/>
        <v>50284</v>
      </c>
      <c r="M237" s="41">
        <v>2.1999999999999999E-2</v>
      </c>
      <c r="T237" s="192"/>
    </row>
    <row r="238" spans="2:20" outlineLevel="1">
      <c r="B238" s="212">
        <f t="shared" si="54"/>
        <v>50314</v>
      </c>
      <c r="C238" s="194">
        <f t="shared" si="55"/>
        <v>14115.087961963773</v>
      </c>
      <c r="D238" s="195">
        <f>IF(ISNUMBER($F238)*SUM(F238:F249)&lt;&gt;0,VLOOKUP($J238,'Table 1'!$B$13:$C$33,2,FALSE)/12*1000*Study_MW,0)</f>
        <v>146949.99999999983</v>
      </c>
      <c r="E238" s="195">
        <f t="shared" si="56"/>
        <v>161065.08796196361</v>
      </c>
      <c r="F238" s="194">
        <f>IF(J238&gt;2036,F226*IF(AND(MONTH(B238)=2,OR(J226=2036,J226=2040)),28/29,1),INDEX([12]Delta!$F$1:$EE$65554,$L$14,$I238))</f>
        <v>2527.04</v>
      </c>
      <c r="G238" s="196">
        <f t="shared" si="57"/>
        <v>63.736659475894172</v>
      </c>
      <c r="I238" s="77">
        <f t="shared" si="58"/>
        <v>114</v>
      </c>
      <c r="J238" s="73">
        <f t="shared" si="47"/>
        <v>2037</v>
      </c>
      <c r="K238" s="78">
        <f t="shared" si="48"/>
        <v>50314</v>
      </c>
      <c r="M238" s="41">
        <v>2.1999999999999999E-2</v>
      </c>
      <c r="T238" s="192"/>
    </row>
    <row r="239" spans="2:20" outlineLevel="1">
      <c r="B239" s="212">
        <f t="shared" si="54"/>
        <v>50345</v>
      </c>
      <c r="C239" s="194">
        <f t="shared" si="55"/>
        <v>-10444.504743831903</v>
      </c>
      <c r="D239" s="195">
        <f>IF(ISNUMBER($F239)*SUM(F239:F250)&lt;&gt;0,VLOOKUP($J239,'Table 1'!$B$13:$C$33,2,FALSE)/12*1000*Study_MW,0)</f>
        <v>146949.99999999983</v>
      </c>
      <c r="E239" s="195">
        <f t="shared" si="56"/>
        <v>136505.49525616792</v>
      </c>
      <c r="F239" s="194">
        <f>IF(J239&gt;2036,F227*IF(AND(MONTH(B239)=2,OR(J227=2036,J227=2040)),28/29,1),INDEX([12]Delta!$F$1:$EE$65554,$L$14,$I239))</f>
        <v>2516.33</v>
      </c>
      <c r="G239" s="196">
        <f t="shared" si="57"/>
        <v>54.247851138828345</v>
      </c>
      <c r="I239" s="77">
        <f t="shared" si="58"/>
        <v>115</v>
      </c>
      <c r="J239" s="73">
        <f t="shared" si="47"/>
        <v>2037</v>
      </c>
      <c r="K239" s="78">
        <f t="shared" si="48"/>
        <v>50345</v>
      </c>
      <c r="M239" s="41">
        <v>2.1999999999999999E-2</v>
      </c>
      <c r="T239" s="192"/>
    </row>
    <row r="240" spans="2:20" outlineLevel="1">
      <c r="B240" s="213">
        <f t="shared" si="54"/>
        <v>50375</v>
      </c>
      <c r="C240" s="197">
        <f t="shared" si="55"/>
        <v>-25097.039389677109</v>
      </c>
      <c r="D240" s="198">
        <f>IF(ISNUMBER($F240)*SUM(F240:F251)&lt;&gt;0,VLOOKUP($J240,'Table 1'!$B$13:$C$33,2,FALSE)/12*1000*Study_MW,0)</f>
        <v>146949.99999999983</v>
      </c>
      <c r="E240" s="198">
        <f t="shared" si="56"/>
        <v>121852.96061032271</v>
      </c>
      <c r="F240" s="197">
        <f>IF(J240&gt;2036,F228*IF(AND(MONTH(B240)=2,OR(J228=2036,J228=2040)),28/29,1),INDEX([12]Delta!$F$1:$EE$65554,$L$14,$I240))</f>
        <v>2479.6</v>
      </c>
      <c r="G240" s="199">
        <f t="shared" si="57"/>
        <v>49.142184469399389</v>
      </c>
      <c r="I240" s="64">
        <f t="shared" si="58"/>
        <v>116</v>
      </c>
      <c r="J240" s="73">
        <f t="shared" si="47"/>
        <v>2037</v>
      </c>
      <c r="K240" s="82">
        <f t="shared" si="48"/>
        <v>50375</v>
      </c>
      <c r="M240" s="41">
        <v>2.1999999999999999E-2</v>
      </c>
      <c r="T240" s="192"/>
    </row>
    <row r="241" spans="2:20" outlineLevel="1">
      <c r="B241" s="211">
        <f t="shared" si="54"/>
        <v>50406</v>
      </c>
      <c r="C241" s="200">
        <f t="shared" si="55"/>
        <v>-16549.211406706949</v>
      </c>
      <c r="D241" s="201">
        <f>IF(ISNUMBER($F241)*SUM(F241:F252)&lt;&gt;0,VLOOKUP($J241,'Table 1'!$B$13:$C$33,2,FALSE)/12*1000*Study_MW,0)</f>
        <v>150333.33333333317</v>
      </c>
      <c r="E241" s="201">
        <f t="shared" si="56"/>
        <v>133784.12192662622</v>
      </c>
      <c r="F241" s="200">
        <f>IF(J241&gt;2036,F229*IF(AND(MONTH(B241)=2,OR(J229=2036,J229=2040)),28/29,1),INDEX([12]Delta!$F$1:$EE$65554,$L$14,$I241))</f>
        <v>2063.09</v>
      </c>
      <c r="G241" s="202">
        <f t="shared" si="57"/>
        <v>64.846478789886149</v>
      </c>
      <c r="I241" s="60">
        <f>I121</f>
        <v>118</v>
      </c>
      <c r="J241" s="73">
        <f t="shared" si="47"/>
        <v>2038</v>
      </c>
      <c r="K241" s="74">
        <f t="shared" si="48"/>
        <v>50406</v>
      </c>
      <c r="M241" s="41">
        <v>2.3E-2</v>
      </c>
      <c r="T241" s="192"/>
    </row>
    <row r="242" spans="2:20" outlineLevel="1">
      <c r="B242" s="212">
        <f t="shared" si="54"/>
        <v>50437</v>
      </c>
      <c r="C242" s="194">
        <f t="shared" si="55"/>
        <v>-38559.951637563077</v>
      </c>
      <c r="D242" s="195">
        <f>IF(ISNUMBER($F242)*SUM(F242:F253)&lt;&gt;0,VLOOKUP($J242,'Table 1'!$B$13:$C$33,2,FALSE)/12*1000*Study_MW,0)</f>
        <v>150333.33333333317</v>
      </c>
      <c r="E242" s="195">
        <f t="shared" si="56"/>
        <v>111773.38169577009</v>
      </c>
      <c r="F242" s="194">
        <f>IF(J242&gt;2036,F230*IF(AND(MONTH(B242)=2,OR(J230=2036,J230=2040)),28/29,1),INDEX([12]Delta!$F$1:$EE$65554,$L$14,$I242))</f>
        <v>1690.0896551724138</v>
      </c>
      <c r="G242" s="196">
        <f t="shared" si="57"/>
        <v>66.134587211805382</v>
      </c>
      <c r="I242" s="77">
        <f t="shared" si="58"/>
        <v>119</v>
      </c>
      <c r="J242" s="73">
        <f t="shared" si="47"/>
        <v>2038</v>
      </c>
      <c r="K242" s="78">
        <f t="shared" si="48"/>
        <v>50437</v>
      </c>
      <c r="M242" s="41">
        <v>2.3E-2</v>
      </c>
      <c r="T242" s="192"/>
    </row>
    <row r="243" spans="2:20" outlineLevel="1">
      <c r="B243" s="212">
        <f t="shared" si="54"/>
        <v>50465</v>
      </c>
      <c r="C243" s="194">
        <f t="shared" si="55"/>
        <v>-33520.001274166643</v>
      </c>
      <c r="D243" s="195">
        <f>IF(ISNUMBER($F243)*SUM(F243:F254)&lt;&gt;0,VLOOKUP($J243,'Table 1'!$B$13:$C$33,2,FALSE)/12*1000*Study_MW,0)</f>
        <v>150333.33333333317</v>
      </c>
      <c r="E243" s="195">
        <f t="shared" si="56"/>
        <v>116813.33205916653</v>
      </c>
      <c r="F243" s="194">
        <f>IF(J243&gt;2036,F231*IF(AND(MONTH(B243)=2,OR(J231=2036,J231=2040)),28/29,1),INDEX([12]Delta!$F$1:$EE$65554,$L$14,$I243))</f>
        <v>2108.62</v>
      </c>
      <c r="G243" s="196">
        <f t="shared" si="57"/>
        <v>55.398000616121699</v>
      </c>
      <c r="I243" s="77">
        <f t="shared" si="58"/>
        <v>120</v>
      </c>
      <c r="J243" s="73">
        <f t="shared" si="47"/>
        <v>2038</v>
      </c>
      <c r="K243" s="78">
        <f t="shared" si="48"/>
        <v>50465</v>
      </c>
      <c r="M243" s="41">
        <v>2.3E-2</v>
      </c>
      <c r="T243" s="192"/>
    </row>
    <row r="244" spans="2:20" outlineLevel="1">
      <c r="B244" s="212">
        <f t="shared" si="54"/>
        <v>50496</v>
      </c>
      <c r="C244" s="194">
        <f t="shared" si="55"/>
        <v>-43427.78094649659</v>
      </c>
      <c r="D244" s="195">
        <f>IF(ISNUMBER($F244)*SUM(F244:F255)&lt;&gt;0,VLOOKUP($J244,'Table 1'!$B$13:$C$33,2,FALSE)/12*1000*Study_MW,0)</f>
        <v>150333.33333333317</v>
      </c>
      <c r="E244" s="195">
        <f t="shared" si="56"/>
        <v>106905.55238683659</v>
      </c>
      <c r="F244" s="194">
        <f>IF(J244&gt;2036,F232*IF(AND(MONTH(B244)=2,OR(J232=2036,J232=2040)),28/29,1),INDEX([12]Delta!$F$1:$EE$65554,$L$14,$I244))</f>
        <v>1813.43</v>
      </c>
      <c r="G244" s="196">
        <f t="shared" si="57"/>
        <v>58.952125191949278</v>
      </c>
      <c r="I244" s="77">
        <f t="shared" si="58"/>
        <v>121</v>
      </c>
      <c r="J244" s="73">
        <f t="shared" si="47"/>
        <v>2038</v>
      </c>
      <c r="K244" s="78">
        <f t="shared" si="48"/>
        <v>50496</v>
      </c>
      <c r="M244" s="41">
        <v>2.3E-2</v>
      </c>
      <c r="T244" s="192"/>
    </row>
    <row r="245" spans="2:20" outlineLevel="1">
      <c r="B245" s="212">
        <f t="shared" si="54"/>
        <v>50526</v>
      </c>
      <c r="C245" s="194">
        <f t="shared" si="55"/>
        <v>-21729.422924479542</v>
      </c>
      <c r="D245" s="195">
        <f>IF(ISNUMBER($F245)*SUM(F245:F256)&lt;&gt;0,VLOOKUP($J245,'Table 1'!$B$13:$C$33,2,FALSE)/12*1000*Study_MW,0)</f>
        <v>150333.33333333317</v>
      </c>
      <c r="E245" s="195">
        <f t="shared" si="56"/>
        <v>128603.91040885363</v>
      </c>
      <c r="F245" s="194">
        <f>IF(J245&gt;2036,F233*IF(AND(MONTH(B245)=2,OR(J233=2036,J233=2040)),28/29,1),INDEX([12]Delta!$F$1:$EE$65554,$L$14,$I245))</f>
        <v>1788.74</v>
      </c>
      <c r="G245" s="196">
        <f t="shared" si="57"/>
        <v>71.896368621964967</v>
      </c>
      <c r="I245" s="77">
        <f t="shared" si="58"/>
        <v>122</v>
      </c>
      <c r="J245" s="73">
        <f t="shared" si="47"/>
        <v>2038</v>
      </c>
      <c r="K245" s="78">
        <f t="shared" si="48"/>
        <v>50526</v>
      </c>
      <c r="M245" s="41">
        <v>2.3E-2</v>
      </c>
      <c r="T245" s="192"/>
    </row>
    <row r="246" spans="2:20" outlineLevel="1">
      <c r="B246" s="212">
        <f t="shared" si="54"/>
        <v>50557</v>
      </c>
      <c r="C246" s="194">
        <f t="shared" si="55"/>
        <v>-9746.18838792116</v>
      </c>
      <c r="D246" s="195">
        <f>IF(ISNUMBER($F246)*SUM(F246:F257)&lt;&gt;0,VLOOKUP($J246,'Table 1'!$B$13:$C$33,2,FALSE)/12*1000*Study_MW,0)</f>
        <v>150333.33333333317</v>
      </c>
      <c r="E246" s="195">
        <f t="shared" si="56"/>
        <v>140587.144945412</v>
      </c>
      <c r="F246" s="194">
        <f>IF(J246&gt;2036,F234*IF(AND(MONTH(B246)=2,OR(J234=2036,J234=2040)),28/29,1),INDEX([12]Delta!$F$1:$EE$65554,$L$14,$I246))</f>
        <v>2241.88</v>
      </c>
      <c r="G246" s="196">
        <f t="shared" si="57"/>
        <v>62.709487102526445</v>
      </c>
      <c r="I246" s="77">
        <f t="shared" si="58"/>
        <v>123</v>
      </c>
      <c r="J246" s="73">
        <f t="shared" si="47"/>
        <v>2038</v>
      </c>
      <c r="K246" s="78">
        <f t="shared" si="48"/>
        <v>50557</v>
      </c>
      <c r="M246" s="41">
        <v>2.3E-2</v>
      </c>
      <c r="T246" s="192"/>
    </row>
    <row r="247" spans="2:20" outlineLevel="1">
      <c r="B247" s="212">
        <f t="shared" si="54"/>
        <v>50587</v>
      </c>
      <c r="C247" s="194">
        <f t="shared" si="55"/>
        <v>5698.2561957913686</v>
      </c>
      <c r="D247" s="195">
        <f>IF(ISNUMBER($F247)*SUM(F247:F258)&lt;&gt;0,VLOOKUP($J247,'Table 1'!$B$13:$C$33,2,FALSE)/12*1000*Study_MW,0)</f>
        <v>150333.33333333317</v>
      </c>
      <c r="E247" s="195">
        <f t="shared" si="56"/>
        <v>156031.58952912453</v>
      </c>
      <c r="F247" s="194">
        <f>IF(J247&gt;2036,F235*IF(AND(MONTH(B247)=2,OR(J235=2036,J235=2040)),28/29,1),INDEX([12]Delta!$F$1:$EE$65554,$L$14,$I247))</f>
        <v>2577.4499999999998</v>
      </c>
      <c r="G247" s="196">
        <f t="shared" si="57"/>
        <v>60.537193555306423</v>
      </c>
      <c r="I247" s="77">
        <f t="shared" si="58"/>
        <v>124</v>
      </c>
      <c r="J247" s="73">
        <f t="shared" si="47"/>
        <v>2038</v>
      </c>
      <c r="K247" s="78">
        <f t="shared" si="48"/>
        <v>50587</v>
      </c>
      <c r="M247" s="41">
        <v>2.3E-2</v>
      </c>
      <c r="T247" s="192"/>
    </row>
    <row r="248" spans="2:20" outlineLevel="1">
      <c r="B248" s="212">
        <f t="shared" si="54"/>
        <v>50618</v>
      </c>
      <c r="C248" s="194">
        <f t="shared" si="55"/>
        <v>72737.117513925768</v>
      </c>
      <c r="D248" s="195">
        <f>IF(ISNUMBER($F248)*SUM(F248:F259)&lt;&gt;0,VLOOKUP($J248,'Table 1'!$B$13:$C$33,2,FALSE)/12*1000*Study_MW,0)</f>
        <v>150333.33333333317</v>
      </c>
      <c r="E248" s="195">
        <f t="shared" si="56"/>
        <v>223070.45084725894</v>
      </c>
      <c r="F248" s="194">
        <f>IF(J248&gt;2036,F236*IF(AND(MONTH(B248)=2,OR(J236=2036,J236=2040)),28/29,1),INDEX([12]Delta!$F$1:$EE$65554,$L$14,$I248))</f>
        <v>2687.86</v>
      </c>
      <c r="G248" s="196">
        <f t="shared" si="57"/>
        <v>82.991841408130981</v>
      </c>
      <c r="I248" s="77">
        <f t="shared" si="58"/>
        <v>125</v>
      </c>
      <c r="J248" s="73">
        <f t="shared" si="47"/>
        <v>2038</v>
      </c>
      <c r="K248" s="78">
        <f t="shared" si="48"/>
        <v>50618</v>
      </c>
      <c r="M248" s="41">
        <v>2.3E-2</v>
      </c>
      <c r="T248" s="192"/>
    </row>
    <row r="249" spans="2:20" outlineLevel="1">
      <c r="B249" s="212">
        <f t="shared" si="54"/>
        <v>50649</v>
      </c>
      <c r="C249" s="194">
        <f t="shared" si="55"/>
        <v>19441.281172900501</v>
      </c>
      <c r="D249" s="195">
        <f>IF(ISNUMBER($F249)*SUM(F249:F260)&lt;&gt;0,VLOOKUP($J249,'Table 1'!$B$13:$C$33,2,FALSE)/12*1000*Study_MW,0)</f>
        <v>150333.33333333317</v>
      </c>
      <c r="E249" s="195">
        <f t="shared" si="56"/>
        <v>169774.61450623366</v>
      </c>
      <c r="F249" s="194">
        <f>IF(J249&gt;2036,F237*IF(AND(MONTH(B249)=2,OR(J237=2036,J237=2040)),28/29,1),INDEX([12]Delta!$F$1:$EE$65554,$L$14,$I249))</f>
        <v>2630.99</v>
      </c>
      <c r="G249" s="196">
        <f t="shared" si="57"/>
        <v>64.528795056702492</v>
      </c>
      <c r="I249" s="77">
        <f t="shared" si="58"/>
        <v>126</v>
      </c>
      <c r="J249" s="73">
        <f t="shared" si="47"/>
        <v>2038</v>
      </c>
      <c r="K249" s="78">
        <f t="shared" si="48"/>
        <v>50649</v>
      </c>
      <c r="M249" s="41">
        <v>2.3E-2</v>
      </c>
      <c r="T249" s="192"/>
    </row>
    <row r="250" spans="2:20" outlineLevel="1">
      <c r="B250" s="212">
        <f t="shared" si="54"/>
        <v>50679</v>
      </c>
      <c r="C250" s="194">
        <f t="shared" si="55"/>
        <v>14439.734985088939</v>
      </c>
      <c r="D250" s="195">
        <f>IF(ISNUMBER($F250)*SUM(F250:F261)&lt;&gt;0,VLOOKUP($J250,'Table 1'!$B$13:$C$33,2,FALSE)/12*1000*Study_MW,0)</f>
        <v>150333.33333333317</v>
      </c>
      <c r="E250" s="195">
        <f t="shared" si="56"/>
        <v>164773.0683184221</v>
      </c>
      <c r="F250" s="194">
        <f>IF(J250&gt;2036,F238*IF(AND(MONTH(B250)=2,OR(J238=2036,J238=2040)),28/29,1),INDEX([12]Delta!$F$1:$EE$65554,$L$14,$I250))</f>
        <v>2527.04</v>
      </c>
      <c r="G250" s="196">
        <f t="shared" si="57"/>
        <v>65.203981068135889</v>
      </c>
      <c r="I250" s="77">
        <f t="shared" si="58"/>
        <v>127</v>
      </c>
      <c r="J250" s="73">
        <f t="shared" si="47"/>
        <v>2038</v>
      </c>
      <c r="K250" s="78">
        <f t="shared" si="48"/>
        <v>50679</v>
      </c>
      <c r="M250" s="41">
        <v>2.3E-2</v>
      </c>
      <c r="T250" s="192"/>
    </row>
    <row r="251" spans="2:20" outlineLevel="1">
      <c r="B251" s="212">
        <f t="shared" si="54"/>
        <v>50710</v>
      </c>
      <c r="C251" s="194">
        <f t="shared" si="55"/>
        <v>-10684.728352940036</v>
      </c>
      <c r="D251" s="195">
        <f>IF(ISNUMBER($F251)*SUM(F251:F262)&lt;&gt;0,VLOOKUP($J251,'Table 1'!$B$13:$C$33,2,FALSE)/12*1000*Study_MW,0)</f>
        <v>150333.33333333317</v>
      </c>
      <c r="E251" s="195">
        <f t="shared" si="56"/>
        <v>139648.60498039314</v>
      </c>
      <c r="F251" s="194">
        <f>IF(J251&gt;2036,F239*IF(AND(MONTH(B251)=2,OR(J239=2036,J239=2040)),28/29,1),INDEX([12]Delta!$F$1:$EE$65554,$L$14,$I251))</f>
        <v>2516.33</v>
      </c>
      <c r="G251" s="196">
        <f t="shared" si="57"/>
        <v>55.496936006164987</v>
      </c>
      <c r="I251" s="77">
        <f t="shared" si="58"/>
        <v>128</v>
      </c>
      <c r="J251" s="73">
        <f t="shared" si="47"/>
        <v>2038</v>
      </c>
      <c r="K251" s="78">
        <f t="shared" si="48"/>
        <v>50710</v>
      </c>
      <c r="M251" s="41">
        <v>2.3E-2</v>
      </c>
      <c r="O251" s="192"/>
      <c r="P251" s="192"/>
      <c r="T251" s="192"/>
    </row>
    <row r="252" spans="2:20" outlineLevel="1" collapsed="1">
      <c r="B252" s="213">
        <f t="shared" si="54"/>
        <v>50740</v>
      </c>
      <c r="C252" s="197">
        <f t="shared" si="55"/>
        <v>-25674.271295639679</v>
      </c>
      <c r="D252" s="198">
        <f>IF(ISNUMBER($F252)*SUM(F252:F263)&lt;&gt;0,VLOOKUP($J252,'Table 1'!$B$13:$C$33,2,FALSE)/12*1000*Study_MW,0)</f>
        <v>150333.33333333317</v>
      </c>
      <c r="E252" s="198">
        <f t="shared" si="56"/>
        <v>124659.06203769348</v>
      </c>
      <c r="F252" s="197">
        <f>IF(J252&gt;2036,F240*IF(AND(MONTH(B252)=2,OR(J240=2036,J240=2040)),28/29,1),INDEX([12]Delta!$F$1:$EE$65554,$L$14,$I252))</f>
        <v>2479.6</v>
      </c>
      <c r="G252" s="199">
        <f t="shared" si="57"/>
        <v>50.273859508668124</v>
      </c>
      <c r="I252" s="64">
        <f t="shared" si="58"/>
        <v>129</v>
      </c>
      <c r="J252" s="73">
        <f t="shared" si="47"/>
        <v>2038</v>
      </c>
      <c r="K252" s="82">
        <f t="shared" si="48"/>
        <v>50740</v>
      </c>
      <c r="M252" s="41">
        <v>2.3E-2</v>
      </c>
      <c r="O252" s="192"/>
      <c r="P252" s="192"/>
      <c r="T252" s="192"/>
    </row>
    <row r="253" spans="2:20" hidden="1" outlineLevel="1">
      <c r="B253" s="211"/>
      <c r="C253" s="200"/>
      <c r="D253" s="201"/>
      <c r="E253" s="201"/>
      <c r="F253" s="200"/>
      <c r="G253" s="202"/>
      <c r="I253" s="60">
        <f>I133</f>
        <v>1</v>
      </c>
      <c r="J253" s="73">
        <f t="shared" si="47"/>
        <v>1900</v>
      </c>
      <c r="K253" s="74" t="str">
        <f t="shared" si="48"/>
        <v/>
      </c>
      <c r="M253" s="41" t="e">
        <v>#N/A</v>
      </c>
      <c r="O253" s="192"/>
      <c r="P253" s="192"/>
      <c r="T253" s="192"/>
    </row>
    <row r="254" spans="2:20" hidden="1" outlineLevel="1">
      <c r="B254" s="212"/>
      <c r="C254" s="194"/>
      <c r="D254" s="195"/>
      <c r="E254" s="195"/>
      <c r="F254" s="194"/>
      <c r="G254" s="196"/>
      <c r="I254" s="77">
        <f t="shared" si="58"/>
        <v>2</v>
      </c>
      <c r="J254" s="73">
        <f t="shared" si="47"/>
        <v>1900</v>
      </c>
      <c r="K254" s="78" t="str">
        <f t="shared" si="48"/>
        <v/>
      </c>
      <c r="M254" s="41" t="e">
        <v>#N/A</v>
      </c>
      <c r="O254" s="192"/>
      <c r="P254" s="192"/>
      <c r="T254" s="192"/>
    </row>
    <row r="255" spans="2:20" hidden="1" outlineLevel="1">
      <c r="B255" s="212"/>
      <c r="C255" s="194"/>
      <c r="D255" s="195"/>
      <c r="E255" s="195"/>
      <c r="F255" s="194"/>
      <c r="G255" s="196"/>
      <c r="I255" s="77">
        <f t="shared" si="58"/>
        <v>3</v>
      </c>
      <c r="J255" s="73">
        <f t="shared" si="47"/>
        <v>1900</v>
      </c>
      <c r="K255" s="78" t="str">
        <f t="shared" si="48"/>
        <v/>
      </c>
      <c r="M255" s="41" t="e">
        <v>#N/A</v>
      </c>
      <c r="O255" s="192"/>
      <c r="P255" s="192"/>
      <c r="T255" s="192"/>
    </row>
    <row r="256" spans="2:20" hidden="1" outlineLevel="1">
      <c r="B256" s="212"/>
      <c r="C256" s="194"/>
      <c r="D256" s="195"/>
      <c r="E256" s="195"/>
      <c r="F256" s="194"/>
      <c r="G256" s="196"/>
      <c r="I256" s="77">
        <f t="shared" si="58"/>
        <v>4</v>
      </c>
      <c r="J256" s="73">
        <f t="shared" si="47"/>
        <v>1900</v>
      </c>
      <c r="K256" s="78" t="str">
        <f t="shared" si="48"/>
        <v/>
      </c>
      <c r="M256" s="41" t="e">
        <v>#N/A</v>
      </c>
      <c r="O256" s="192"/>
      <c r="P256" s="192"/>
      <c r="T256" s="192"/>
    </row>
    <row r="257" spans="2:20" hidden="1" outlineLevel="1">
      <c r="B257" s="212"/>
      <c r="C257" s="194"/>
      <c r="D257" s="195"/>
      <c r="E257" s="195"/>
      <c r="F257" s="194"/>
      <c r="G257" s="196"/>
      <c r="I257" s="77">
        <f t="shared" si="58"/>
        <v>5</v>
      </c>
      <c r="J257" s="73">
        <f t="shared" ref="J257:J264" si="59">YEAR(B257)</f>
        <v>1900</v>
      </c>
      <c r="K257" s="78" t="str">
        <f t="shared" ref="K257:K264" si="60">IF(ISNUMBER(F257),IF(F257&lt;&gt;0,B257,""),"")</f>
        <v/>
      </c>
      <c r="M257" s="41" t="e">
        <v>#N/A</v>
      </c>
      <c r="O257" s="192"/>
      <c r="P257" s="192"/>
      <c r="T257" s="192"/>
    </row>
    <row r="258" spans="2:20" hidden="1" outlineLevel="1">
      <c r="B258" s="212"/>
      <c r="C258" s="194"/>
      <c r="D258" s="195"/>
      <c r="E258" s="195"/>
      <c r="F258" s="194"/>
      <c r="G258" s="196"/>
      <c r="I258" s="77">
        <f t="shared" si="58"/>
        <v>6</v>
      </c>
      <c r="J258" s="73">
        <f t="shared" si="59"/>
        <v>1900</v>
      </c>
      <c r="K258" s="78" t="str">
        <f t="shared" si="60"/>
        <v/>
      </c>
      <c r="M258" s="41" t="e">
        <v>#N/A</v>
      </c>
      <c r="O258" s="192"/>
      <c r="P258" s="192"/>
      <c r="T258" s="192"/>
    </row>
    <row r="259" spans="2:20" hidden="1" outlineLevel="1">
      <c r="B259" s="212"/>
      <c r="C259" s="194"/>
      <c r="D259" s="195"/>
      <c r="E259" s="195"/>
      <c r="F259" s="194"/>
      <c r="G259" s="196"/>
      <c r="I259" s="77">
        <f t="shared" si="58"/>
        <v>7</v>
      </c>
      <c r="J259" s="73">
        <f t="shared" si="59"/>
        <v>1900</v>
      </c>
      <c r="K259" s="78" t="str">
        <f t="shared" si="60"/>
        <v/>
      </c>
      <c r="M259" s="41" t="e">
        <v>#N/A</v>
      </c>
      <c r="O259" s="192"/>
      <c r="P259" s="192"/>
    </row>
    <row r="260" spans="2:20" hidden="1" outlineLevel="1">
      <c r="B260" s="212"/>
      <c r="C260" s="194"/>
      <c r="D260" s="195"/>
      <c r="E260" s="195"/>
      <c r="F260" s="194"/>
      <c r="G260" s="196"/>
      <c r="I260" s="77">
        <f t="shared" si="58"/>
        <v>8</v>
      </c>
      <c r="J260" s="73">
        <f t="shared" si="59"/>
        <v>1900</v>
      </c>
      <c r="K260" s="78" t="str">
        <f t="shared" si="60"/>
        <v/>
      </c>
      <c r="M260" s="41" t="e">
        <v>#N/A</v>
      </c>
      <c r="O260" s="192"/>
      <c r="P260" s="192"/>
    </row>
    <row r="261" spans="2:20" hidden="1" outlineLevel="1">
      <c r="B261" s="212"/>
      <c r="C261" s="194"/>
      <c r="D261" s="195"/>
      <c r="E261" s="195"/>
      <c r="F261" s="194"/>
      <c r="G261" s="196"/>
      <c r="I261" s="77">
        <f t="shared" si="58"/>
        <v>9</v>
      </c>
      <c r="J261" s="73">
        <f t="shared" si="59"/>
        <v>1900</v>
      </c>
      <c r="K261" s="78" t="str">
        <f t="shared" si="60"/>
        <v/>
      </c>
      <c r="M261" s="41" t="e">
        <v>#N/A</v>
      </c>
      <c r="O261" s="192"/>
      <c r="P261" s="192"/>
    </row>
    <row r="262" spans="2:20" hidden="1" outlineLevel="1">
      <c r="B262" s="212"/>
      <c r="C262" s="194"/>
      <c r="D262" s="195"/>
      <c r="E262" s="195"/>
      <c r="F262" s="194"/>
      <c r="G262" s="196"/>
      <c r="I262" s="77">
        <f t="shared" si="58"/>
        <v>10</v>
      </c>
      <c r="J262" s="73">
        <f t="shared" si="59"/>
        <v>1900</v>
      </c>
      <c r="K262" s="78" t="str">
        <f t="shared" si="60"/>
        <v/>
      </c>
      <c r="M262" s="41" t="e">
        <v>#N/A</v>
      </c>
    </row>
    <row r="263" spans="2:20" hidden="1" outlineLevel="1">
      <c r="B263" s="212"/>
      <c r="C263" s="194"/>
      <c r="D263" s="195"/>
      <c r="E263" s="195"/>
      <c r="F263" s="194"/>
      <c r="G263" s="196"/>
      <c r="I263" s="77">
        <f t="shared" si="58"/>
        <v>11</v>
      </c>
      <c r="J263" s="73">
        <f t="shared" si="59"/>
        <v>1900</v>
      </c>
      <c r="K263" s="78" t="str">
        <f t="shared" si="60"/>
        <v/>
      </c>
      <c r="M263" s="41" t="e">
        <v>#N/A</v>
      </c>
    </row>
    <row r="264" spans="2:20" hidden="1" outlineLevel="1">
      <c r="B264" s="213"/>
      <c r="C264" s="197"/>
      <c r="D264" s="198"/>
      <c r="E264" s="198"/>
      <c r="F264" s="197"/>
      <c r="G264" s="199"/>
      <c r="I264" s="64">
        <f t="shared" si="58"/>
        <v>12</v>
      </c>
      <c r="J264" s="73">
        <f t="shared" si="59"/>
        <v>1900</v>
      </c>
      <c r="K264" s="82" t="str">
        <f t="shared" si="60"/>
        <v/>
      </c>
      <c r="M264" s="41" t="e">
        <v>#N/A</v>
      </c>
    </row>
    <row r="265" spans="2:20" hidden="1" outlineLevel="1">
      <c r="B265" s="211"/>
      <c r="C265" s="200"/>
      <c r="D265" s="201"/>
      <c r="E265" s="201"/>
      <c r="F265" s="200"/>
      <c r="G265" s="202"/>
      <c r="I265" s="60">
        <f>I145</f>
        <v>14</v>
      </c>
      <c r="J265" s="73">
        <f t="shared" ref="J265:J276" si="61">YEAR(B265)</f>
        <v>1900</v>
      </c>
      <c r="K265" s="74" t="str">
        <f t="shared" ref="K265:K276" si="62">IF(ISNUMBER(F265),IF(F265&lt;&gt;0,B265,""),"")</f>
        <v/>
      </c>
      <c r="M265" s="41" t="e">
        <v>#N/A</v>
      </c>
      <c r="O265" s="192"/>
      <c r="P265" s="192"/>
      <c r="T265" s="192"/>
    </row>
    <row r="266" spans="2:20" hidden="1" outlineLevel="1">
      <c r="B266" s="212"/>
      <c r="C266" s="194"/>
      <c r="D266" s="195"/>
      <c r="E266" s="195"/>
      <c r="F266" s="194"/>
      <c r="G266" s="196"/>
      <c r="I266" s="77">
        <f t="shared" ref="I266:I276" si="63">I146</f>
        <v>15</v>
      </c>
      <c r="J266" s="73">
        <f t="shared" si="61"/>
        <v>1900</v>
      </c>
      <c r="K266" s="78" t="str">
        <f t="shared" si="62"/>
        <v/>
      </c>
      <c r="M266" s="41" t="e">
        <v>#N/A</v>
      </c>
      <c r="O266" s="192"/>
      <c r="P266" s="192"/>
      <c r="T266" s="192"/>
    </row>
    <row r="267" spans="2:20" hidden="1" outlineLevel="1">
      <c r="B267" s="212"/>
      <c r="C267" s="194"/>
      <c r="D267" s="195"/>
      <c r="E267" s="195"/>
      <c r="F267" s="194"/>
      <c r="G267" s="196"/>
      <c r="I267" s="77">
        <f t="shared" si="63"/>
        <v>16</v>
      </c>
      <c r="J267" s="73">
        <f t="shared" si="61"/>
        <v>1900</v>
      </c>
      <c r="K267" s="78" t="str">
        <f t="shared" si="62"/>
        <v/>
      </c>
      <c r="M267" s="41" t="e">
        <v>#N/A</v>
      </c>
      <c r="O267" s="192"/>
      <c r="P267" s="192"/>
      <c r="T267" s="192"/>
    </row>
    <row r="268" spans="2:20" hidden="1" outlineLevel="1">
      <c r="B268" s="212"/>
      <c r="C268" s="194"/>
      <c r="D268" s="195"/>
      <c r="E268" s="195"/>
      <c r="F268" s="194"/>
      <c r="G268" s="196"/>
      <c r="I268" s="77">
        <f t="shared" si="63"/>
        <v>17</v>
      </c>
      <c r="J268" s="73">
        <f t="shared" si="61"/>
        <v>1900</v>
      </c>
      <c r="K268" s="78" t="str">
        <f t="shared" si="62"/>
        <v/>
      </c>
      <c r="M268" s="41" t="e">
        <v>#N/A</v>
      </c>
      <c r="O268" s="192"/>
      <c r="P268" s="192"/>
      <c r="T268" s="192"/>
    </row>
    <row r="269" spans="2:20" hidden="1" outlineLevel="1">
      <c r="B269" s="212"/>
      <c r="C269" s="194"/>
      <c r="D269" s="195"/>
      <c r="E269" s="195"/>
      <c r="F269" s="194"/>
      <c r="G269" s="196"/>
      <c r="I269" s="77">
        <f t="shared" si="63"/>
        <v>18</v>
      </c>
      <c r="J269" s="73">
        <f t="shared" si="61"/>
        <v>1900</v>
      </c>
      <c r="K269" s="78" t="str">
        <f t="shared" si="62"/>
        <v/>
      </c>
      <c r="M269" s="41" t="e">
        <v>#N/A</v>
      </c>
      <c r="O269" s="192"/>
      <c r="P269" s="192"/>
      <c r="T269" s="192"/>
    </row>
    <row r="270" spans="2:20" hidden="1" outlineLevel="1">
      <c r="B270" s="212"/>
      <c r="C270" s="194"/>
      <c r="D270" s="195"/>
      <c r="E270" s="195"/>
      <c r="F270" s="194"/>
      <c r="G270" s="196"/>
      <c r="I270" s="77">
        <f t="shared" si="63"/>
        <v>19</v>
      </c>
      <c r="J270" s="73">
        <f t="shared" si="61"/>
        <v>1900</v>
      </c>
      <c r="K270" s="78" t="str">
        <f t="shared" si="62"/>
        <v/>
      </c>
      <c r="M270" s="41" t="e">
        <v>#N/A</v>
      </c>
      <c r="O270" s="192"/>
      <c r="P270" s="192"/>
      <c r="T270" s="192"/>
    </row>
    <row r="271" spans="2:20" hidden="1" outlineLevel="1">
      <c r="B271" s="212"/>
      <c r="C271" s="194"/>
      <c r="D271" s="195"/>
      <c r="E271" s="195"/>
      <c r="F271" s="194"/>
      <c r="G271" s="196"/>
      <c r="I271" s="77">
        <f t="shared" si="63"/>
        <v>20</v>
      </c>
      <c r="J271" s="73">
        <f t="shared" si="61"/>
        <v>1900</v>
      </c>
      <c r="K271" s="78" t="str">
        <f t="shared" si="62"/>
        <v/>
      </c>
      <c r="M271" s="41" t="e">
        <v>#N/A</v>
      </c>
      <c r="O271" s="192"/>
      <c r="P271" s="192"/>
    </row>
    <row r="272" spans="2:20" hidden="1" outlineLevel="1">
      <c r="B272" s="212"/>
      <c r="C272" s="194"/>
      <c r="D272" s="195"/>
      <c r="E272" s="195"/>
      <c r="F272" s="194"/>
      <c r="G272" s="196"/>
      <c r="I272" s="77">
        <f t="shared" si="63"/>
        <v>21</v>
      </c>
      <c r="J272" s="73">
        <f t="shared" si="61"/>
        <v>1900</v>
      </c>
      <c r="K272" s="78" t="str">
        <f t="shared" si="62"/>
        <v/>
      </c>
      <c r="M272" s="41" t="e">
        <v>#N/A</v>
      </c>
      <c r="O272" s="192"/>
      <c r="P272" s="192"/>
    </row>
    <row r="273" spans="2:16" hidden="1" outlineLevel="1">
      <c r="B273" s="212"/>
      <c r="C273" s="194"/>
      <c r="D273" s="195"/>
      <c r="E273" s="195"/>
      <c r="F273" s="194"/>
      <c r="G273" s="196"/>
      <c r="I273" s="77">
        <f t="shared" si="63"/>
        <v>22</v>
      </c>
      <c r="J273" s="73">
        <f t="shared" si="61"/>
        <v>1900</v>
      </c>
      <c r="K273" s="78" t="str">
        <f t="shared" si="62"/>
        <v/>
      </c>
      <c r="M273" s="41" t="e">
        <v>#N/A</v>
      </c>
      <c r="O273" s="192"/>
      <c r="P273" s="192"/>
    </row>
    <row r="274" spans="2:16" hidden="1" outlineLevel="1">
      <c r="B274" s="212"/>
      <c r="C274" s="194"/>
      <c r="D274" s="195"/>
      <c r="E274" s="195"/>
      <c r="F274" s="194"/>
      <c r="G274" s="196"/>
      <c r="I274" s="77">
        <f t="shared" si="63"/>
        <v>23</v>
      </c>
      <c r="J274" s="73">
        <f t="shared" si="61"/>
        <v>1900</v>
      </c>
      <c r="K274" s="78" t="str">
        <f t="shared" si="62"/>
        <v/>
      </c>
      <c r="M274" s="41" t="e">
        <v>#N/A</v>
      </c>
    </row>
    <row r="275" spans="2:16" hidden="1" outlineLevel="1">
      <c r="B275" s="212"/>
      <c r="C275" s="194"/>
      <c r="D275" s="195"/>
      <c r="E275" s="195"/>
      <c r="F275" s="194"/>
      <c r="G275" s="196"/>
      <c r="I275" s="77">
        <f t="shared" si="63"/>
        <v>24</v>
      </c>
      <c r="J275" s="73">
        <f t="shared" si="61"/>
        <v>1900</v>
      </c>
      <c r="K275" s="78" t="str">
        <f t="shared" si="62"/>
        <v/>
      </c>
      <c r="M275" s="41" t="e">
        <v>#N/A</v>
      </c>
    </row>
    <row r="276" spans="2:16" hidden="1" outlineLevel="1">
      <c r="B276" s="213"/>
      <c r="C276" s="197"/>
      <c r="D276" s="198"/>
      <c r="E276" s="198"/>
      <c r="F276" s="197"/>
      <c r="G276" s="199"/>
      <c r="I276" s="64">
        <f t="shared" si="63"/>
        <v>25</v>
      </c>
      <c r="J276" s="73">
        <f t="shared" si="61"/>
        <v>1900</v>
      </c>
      <c r="K276" s="82" t="str">
        <f t="shared" si="62"/>
        <v/>
      </c>
      <c r="M276" s="41" t="e">
        <v>#N/A</v>
      </c>
    </row>
    <row r="277" spans="2:16" hidden="1"/>
  </sheetData>
  <printOptions horizontalCentered="1"/>
  <pageMargins left="0.25" right="0.25" top="0.75" bottom="0.75" header="0.3" footer="0.3"/>
  <pageSetup scale="21" orientation="portrait" r:id="rId1"/>
  <headerFooter alignWithMargins="0">
    <oddFooter>&amp;L&amp;8NPC Group - &amp;F   ( &amp;A )&amp;C &amp;R &amp;8&amp;D 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P77"/>
  <sheetViews>
    <sheetView workbookViewId="0">
      <selection activeCell="H32" sqref="H3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3.83203125" style="121" customWidth="1"/>
    <col min="9" max="10" width="12.5" style="121" customWidth="1"/>
    <col min="11" max="11" width="11.6640625" style="121" customWidth="1"/>
    <col min="12" max="12" width="9.33203125" style="121"/>
    <col min="13" max="13" width="6.1640625" style="121" customWidth="1"/>
    <col min="14" max="14" width="7.83203125" style="172" customWidth="1"/>
    <col min="15" max="16384" width="9.33203125" style="121"/>
  </cols>
  <sheetData>
    <row r="1" spans="2:16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6" ht="15.75">
      <c r="B2" s="119" t="s">
        <v>102</v>
      </c>
      <c r="C2" s="120"/>
      <c r="D2" s="120"/>
      <c r="E2" s="120"/>
      <c r="F2" s="120"/>
      <c r="G2" s="120"/>
      <c r="H2" s="120"/>
      <c r="I2" s="120"/>
      <c r="J2" s="120"/>
    </row>
    <row r="3" spans="2:16" ht="15.75">
      <c r="B3" s="119"/>
      <c r="C3" s="120"/>
      <c r="D3" s="120"/>
      <c r="E3" s="120"/>
      <c r="F3" s="120"/>
      <c r="G3" s="120"/>
      <c r="H3" s="120"/>
      <c r="I3" s="120"/>
      <c r="J3" s="120"/>
    </row>
    <row r="4" spans="2:16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6" ht="51.75" customHeight="1">
      <c r="B5" s="124" t="s">
        <v>0</v>
      </c>
      <c r="C5" s="125" t="s">
        <v>108</v>
      </c>
      <c r="D5" s="125" t="s">
        <v>103</v>
      </c>
      <c r="E5" s="17" t="s">
        <v>55</v>
      </c>
      <c r="H5" s="172"/>
      <c r="N5" s="121"/>
    </row>
    <row r="6" spans="2:16" ht="24" customHeight="1">
      <c r="B6" s="126"/>
      <c r="C6" s="128" t="s">
        <v>9</v>
      </c>
      <c r="D6" s="127" t="s">
        <v>104</v>
      </c>
      <c r="E6" s="19" t="s">
        <v>9</v>
      </c>
      <c r="H6" s="172"/>
      <c r="N6" s="121"/>
    </row>
    <row r="7" spans="2:16">
      <c r="C7" s="129" t="s">
        <v>2</v>
      </c>
      <c r="D7" s="129" t="s">
        <v>4</v>
      </c>
      <c r="E7" s="129" t="s">
        <v>25</v>
      </c>
      <c r="H7" s="172"/>
      <c r="N7" s="121"/>
    </row>
    <row r="8" spans="2:16" ht="6" customHeight="1">
      <c r="H8" s="172"/>
      <c r="N8" s="121"/>
    </row>
    <row r="9" spans="2:16" ht="15.75">
      <c r="B9" s="43" t="str">
        <f>B2</f>
        <v>2017 IRP Aeolus-Bridger/Anticline Transmission</v>
      </c>
      <c r="D9" s="123"/>
      <c r="E9" s="123"/>
      <c r="N9" s="121"/>
    </row>
    <row r="10" spans="2:16">
      <c r="B10" s="140">
        <v>2020</v>
      </c>
      <c r="C10" s="132">
        <f>ROUND(C11/(1+$D44),2)</f>
        <v>47.55</v>
      </c>
      <c r="D10" s="140">
        <v>2</v>
      </c>
      <c r="E10" s="134">
        <f t="shared" ref="E10:E32" si="0">SUM(C10:C10)*D10/12</f>
        <v>7.9249999999999998</v>
      </c>
      <c r="F10" s="123"/>
      <c r="G10" s="159"/>
      <c r="M10" s="173"/>
      <c r="N10" s="137"/>
      <c r="O10" s="138"/>
      <c r="P10" s="139"/>
    </row>
    <row r="11" spans="2:16">
      <c r="B11" s="140">
        <f t="shared" ref="B11:B32" si="1">B10+1</f>
        <v>2021</v>
      </c>
      <c r="C11" s="132">
        <f>D36</f>
        <v>48.5910167356733</v>
      </c>
      <c r="D11" s="140">
        <v>12</v>
      </c>
      <c r="E11" s="134">
        <f t="shared" si="0"/>
        <v>48.5910167356733</v>
      </c>
      <c r="F11" s="123"/>
      <c r="G11" s="159"/>
      <c r="M11" s="173"/>
      <c r="N11" s="203"/>
      <c r="O11" s="203"/>
      <c r="P11" s="139"/>
    </row>
    <row r="12" spans="2:16">
      <c r="B12" s="140">
        <f t="shared" si="1"/>
        <v>2022</v>
      </c>
      <c r="C12" s="132">
        <f>ROUND(C11*(1+(IFERROR(INDEX($D$41:$D$49,MATCH($B12,$C$41:$C$49,0),1),0)+IFERROR(INDEX($G$41:$G$49,MATCH($B12,$F$41:$F$49,0),1),0)+IFERROR(INDEX($J$41:$J$49,MATCH($B12,$I$41:$I$49,0),1),0))),2)</f>
        <v>49.76</v>
      </c>
      <c r="D12" s="140">
        <v>12</v>
      </c>
      <c r="E12" s="134">
        <f t="shared" si="0"/>
        <v>49.76</v>
      </c>
      <c r="F12" s="123"/>
      <c r="H12" s="173"/>
      <c r="J12" s="204"/>
      <c r="N12" s="121"/>
    </row>
    <row r="13" spans="2:16">
      <c r="B13" s="140">
        <f t="shared" si="1"/>
        <v>2023</v>
      </c>
      <c r="C13" s="132">
        <f t="shared" ref="C13:C32" si="2">ROUND(C12*(1+(IFERROR(INDEX($D$41:$D$49,MATCH($B13,$C$41:$C$49,0),1),0)+IFERROR(INDEX($G$41:$G$49,MATCH($B13,$F$41:$F$49,0),1),0)+IFERROR(INDEX($J$41:$J$49,MATCH($B13,$I$41:$I$49,0),1),0))),2)</f>
        <v>50.95</v>
      </c>
      <c r="D13" s="140">
        <v>12</v>
      </c>
      <c r="E13" s="134">
        <f t="shared" si="0"/>
        <v>50.95000000000001</v>
      </c>
      <c r="F13" s="123"/>
      <c r="H13" s="173"/>
      <c r="I13" s="137"/>
      <c r="J13" s="204"/>
      <c r="N13" s="121"/>
    </row>
    <row r="14" spans="2:16">
      <c r="B14" s="140">
        <f t="shared" si="1"/>
        <v>2024</v>
      </c>
      <c r="C14" s="132">
        <f t="shared" si="2"/>
        <v>52.17</v>
      </c>
      <c r="D14" s="140">
        <v>12</v>
      </c>
      <c r="E14" s="134">
        <f t="shared" si="0"/>
        <v>52.169999999999995</v>
      </c>
      <c r="F14" s="123"/>
      <c r="H14" s="173"/>
      <c r="K14" s="205"/>
      <c r="N14" s="121"/>
    </row>
    <row r="15" spans="2:16">
      <c r="B15" s="140">
        <f t="shared" si="1"/>
        <v>2025</v>
      </c>
      <c r="C15" s="132">
        <f t="shared" si="2"/>
        <v>53.37</v>
      </c>
      <c r="D15" s="140">
        <v>12</v>
      </c>
      <c r="E15" s="134">
        <f t="shared" si="0"/>
        <v>53.37</v>
      </c>
      <c r="F15" s="123"/>
      <c r="H15" s="173"/>
      <c r="N15" s="121"/>
    </row>
    <row r="16" spans="2:16">
      <c r="B16" s="140">
        <f t="shared" si="1"/>
        <v>2026</v>
      </c>
      <c r="C16" s="132">
        <f t="shared" si="2"/>
        <v>54.6</v>
      </c>
      <c r="D16" s="140">
        <v>12</v>
      </c>
      <c r="E16" s="134">
        <f t="shared" si="0"/>
        <v>54.6</v>
      </c>
      <c r="F16" s="123"/>
      <c r="H16" s="173"/>
      <c r="J16" s="170"/>
      <c r="N16" s="121"/>
    </row>
    <row r="17" spans="2:14">
      <c r="B17" s="140">
        <f t="shared" si="1"/>
        <v>2027</v>
      </c>
      <c r="C17" s="132">
        <f t="shared" si="2"/>
        <v>55.86</v>
      </c>
      <c r="D17" s="140">
        <v>12</v>
      </c>
      <c r="E17" s="134">
        <f t="shared" si="0"/>
        <v>55.859999999999992</v>
      </c>
      <c r="F17" s="123"/>
      <c r="H17" s="173"/>
      <c r="N17" s="121"/>
    </row>
    <row r="18" spans="2:14">
      <c r="B18" s="140">
        <f t="shared" si="1"/>
        <v>2028</v>
      </c>
      <c r="C18" s="132">
        <f t="shared" si="2"/>
        <v>57.2</v>
      </c>
      <c r="D18" s="140">
        <v>12</v>
      </c>
      <c r="E18" s="134">
        <f t="shared" si="0"/>
        <v>57.20000000000001</v>
      </c>
      <c r="F18" s="123"/>
      <c r="H18" s="173"/>
      <c r="N18" s="121"/>
    </row>
    <row r="19" spans="2:14">
      <c r="B19" s="140">
        <f t="shared" si="1"/>
        <v>2029</v>
      </c>
      <c r="C19" s="132">
        <f t="shared" si="2"/>
        <v>58.57</v>
      </c>
      <c r="D19" s="140">
        <v>12</v>
      </c>
      <c r="E19" s="134">
        <f t="shared" si="0"/>
        <v>58.57</v>
      </c>
      <c r="F19" s="123"/>
      <c r="H19" s="173"/>
      <c r="N19" s="121"/>
    </row>
    <row r="20" spans="2:14">
      <c r="B20" s="140">
        <f t="shared" si="1"/>
        <v>2030</v>
      </c>
      <c r="C20" s="132">
        <f t="shared" si="2"/>
        <v>59.92</v>
      </c>
      <c r="D20" s="140">
        <v>12</v>
      </c>
      <c r="E20" s="134">
        <f t="shared" si="0"/>
        <v>59.919999999999995</v>
      </c>
      <c r="F20" s="123"/>
      <c r="H20" s="173"/>
      <c r="N20" s="121"/>
    </row>
    <row r="21" spans="2:14">
      <c r="B21" s="140">
        <f t="shared" si="1"/>
        <v>2031</v>
      </c>
      <c r="C21" s="132">
        <f t="shared" si="2"/>
        <v>61.3</v>
      </c>
      <c r="D21" s="140">
        <v>12</v>
      </c>
      <c r="E21" s="134">
        <f t="shared" si="0"/>
        <v>61.29999999999999</v>
      </c>
      <c r="F21" s="123"/>
      <c r="H21" s="173"/>
      <c r="N21" s="121"/>
    </row>
    <row r="22" spans="2:14">
      <c r="B22" s="140">
        <f t="shared" si="1"/>
        <v>2032</v>
      </c>
      <c r="C22" s="132">
        <f t="shared" si="2"/>
        <v>62.71</v>
      </c>
      <c r="D22" s="140">
        <v>12</v>
      </c>
      <c r="E22" s="134">
        <f t="shared" si="0"/>
        <v>62.71</v>
      </c>
      <c r="F22" s="123"/>
      <c r="H22" s="173"/>
      <c r="N22" s="121"/>
    </row>
    <row r="23" spans="2:14">
      <c r="B23" s="140">
        <f t="shared" si="1"/>
        <v>2033</v>
      </c>
      <c r="C23" s="132">
        <f t="shared" si="2"/>
        <v>64.150000000000006</v>
      </c>
      <c r="D23" s="140">
        <v>12</v>
      </c>
      <c r="E23" s="134">
        <f t="shared" si="0"/>
        <v>64.150000000000006</v>
      </c>
      <c r="F23" s="123"/>
      <c r="H23" s="173"/>
      <c r="N23" s="121"/>
    </row>
    <row r="24" spans="2:14">
      <c r="B24" s="140">
        <f t="shared" si="1"/>
        <v>2034</v>
      </c>
      <c r="C24" s="132">
        <f t="shared" si="2"/>
        <v>65.63</v>
      </c>
      <c r="D24" s="140">
        <v>12</v>
      </c>
      <c r="E24" s="134">
        <f t="shared" si="0"/>
        <v>65.63</v>
      </c>
      <c r="F24" s="123"/>
      <c r="H24" s="173"/>
      <c r="N24" s="121"/>
    </row>
    <row r="25" spans="2:14">
      <c r="B25" s="140">
        <f t="shared" si="1"/>
        <v>2035</v>
      </c>
      <c r="C25" s="132">
        <f t="shared" si="2"/>
        <v>67.069999999999993</v>
      </c>
      <c r="D25" s="140">
        <v>12</v>
      </c>
      <c r="E25" s="134">
        <f t="shared" si="0"/>
        <v>67.069999999999993</v>
      </c>
      <c r="F25" s="123"/>
      <c r="H25" s="173"/>
      <c r="N25" s="121"/>
    </row>
    <row r="26" spans="2:14">
      <c r="B26" s="140">
        <f t="shared" si="1"/>
        <v>2036</v>
      </c>
      <c r="C26" s="132">
        <f t="shared" si="2"/>
        <v>68.55</v>
      </c>
      <c r="D26" s="140">
        <v>12</v>
      </c>
      <c r="E26" s="134">
        <f t="shared" si="0"/>
        <v>68.55</v>
      </c>
      <c r="F26" s="123"/>
      <c r="H26" s="173"/>
      <c r="N26" s="121"/>
    </row>
    <row r="27" spans="2:14">
      <c r="B27" s="140">
        <f t="shared" si="1"/>
        <v>2037</v>
      </c>
      <c r="C27" s="132">
        <f t="shared" si="2"/>
        <v>70.06</v>
      </c>
      <c r="D27" s="140">
        <v>12</v>
      </c>
      <c r="E27" s="134">
        <f t="shared" si="0"/>
        <v>70.06</v>
      </c>
      <c r="F27" s="123"/>
      <c r="H27" s="173"/>
      <c r="N27" s="121"/>
    </row>
    <row r="28" spans="2:14">
      <c r="B28" s="140">
        <f t="shared" si="1"/>
        <v>2038</v>
      </c>
      <c r="C28" s="132">
        <f t="shared" si="2"/>
        <v>71.67</v>
      </c>
      <c r="D28" s="140">
        <v>12</v>
      </c>
      <c r="E28" s="134">
        <f t="shared" si="0"/>
        <v>71.67</v>
      </c>
      <c r="F28" s="123"/>
      <c r="H28" s="173"/>
      <c r="N28" s="121"/>
    </row>
    <row r="29" spans="2:14">
      <c r="B29" s="140">
        <f t="shared" si="1"/>
        <v>2039</v>
      </c>
      <c r="C29" s="132">
        <f t="shared" si="2"/>
        <v>73.319999999999993</v>
      </c>
      <c r="D29" s="140">
        <v>12</v>
      </c>
      <c r="E29" s="134">
        <f t="shared" si="0"/>
        <v>73.319999999999993</v>
      </c>
      <c r="F29" s="123"/>
      <c r="H29" s="173"/>
      <c r="N29" s="121"/>
    </row>
    <row r="30" spans="2:14">
      <c r="B30" s="140">
        <f t="shared" si="1"/>
        <v>2040</v>
      </c>
      <c r="C30" s="132">
        <f t="shared" si="2"/>
        <v>75.010000000000005</v>
      </c>
      <c r="D30" s="140">
        <v>12</v>
      </c>
      <c r="E30" s="134">
        <f t="shared" si="0"/>
        <v>75.010000000000005</v>
      </c>
      <c r="F30" s="123"/>
      <c r="H30" s="173"/>
      <c r="N30" s="121"/>
    </row>
    <row r="31" spans="2:14">
      <c r="B31" s="140">
        <f t="shared" si="1"/>
        <v>2041</v>
      </c>
      <c r="C31" s="132">
        <f t="shared" si="2"/>
        <v>76.739999999999995</v>
      </c>
      <c r="D31" s="140">
        <v>12</v>
      </c>
      <c r="E31" s="134">
        <f t="shared" si="0"/>
        <v>76.739999999999995</v>
      </c>
      <c r="F31" s="123"/>
      <c r="H31" s="173"/>
      <c r="N31" s="121"/>
    </row>
    <row r="32" spans="2:14">
      <c r="B32" s="140">
        <f t="shared" si="1"/>
        <v>2042</v>
      </c>
      <c r="C32" s="132">
        <f t="shared" si="2"/>
        <v>78.510000000000005</v>
      </c>
      <c r="D32" s="140">
        <v>12</v>
      </c>
      <c r="E32" s="134">
        <f t="shared" si="0"/>
        <v>78.510000000000005</v>
      </c>
      <c r="F32" s="123"/>
      <c r="G32" s="159"/>
      <c r="H32" s="173"/>
      <c r="N32" s="121"/>
    </row>
    <row r="33" spans="2:14">
      <c r="B33" s="140"/>
      <c r="C33" s="136"/>
      <c r="D33" s="132"/>
      <c r="E33" s="132"/>
      <c r="F33" s="133"/>
      <c r="G33" s="132"/>
      <c r="H33" s="132"/>
      <c r="I33" s="134"/>
      <c r="J33" s="134"/>
      <c r="K33" s="143"/>
    </row>
    <row r="34" spans="2:14">
      <c r="B34" s="130"/>
      <c r="C34" s="136"/>
      <c r="D34" s="132"/>
      <c r="E34" s="132"/>
      <c r="F34" s="133"/>
      <c r="G34" s="132"/>
      <c r="H34" s="132"/>
      <c r="I34" s="134"/>
      <c r="J34" s="134"/>
      <c r="K34" s="143"/>
    </row>
    <row r="35" spans="2:14" ht="15">
      <c r="C35" s="206" t="s">
        <v>105</v>
      </c>
      <c r="D35" s="207">
        <v>750</v>
      </c>
      <c r="E35" s="132"/>
      <c r="F35" s="133"/>
      <c r="G35" s="132"/>
      <c r="H35" s="132"/>
      <c r="I35" s="134"/>
      <c r="J35" s="134"/>
      <c r="K35" s="143"/>
    </row>
    <row r="36" spans="2:14" ht="39.75" customHeight="1">
      <c r="B36" s="302" t="s">
        <v>109</v>
      </c>
      <c r="C36" s="303"/>
      <c r="D36" s="217">
        <v>48.5910167356733</v>
      </c>
      <c r="E36" s="132"/>
      <c r="F36" s="133"/>
      <c r="G36" s="132"/>
      <c r="H36" s="132"/>
      <c r="I36" s="134"/>
      <c r="J36" s="134"/>
      <c r="K36" s="143"/>
    </row>
    <row r="39" spans="2:14" ht="13.5" thickBot="1">
      <c r="D39" s="160"/>
    </row>
    <row r="40" spans="2:14" ht="13.5" thickBot="1">
      <c r="C40" s="40" t="str">
        <f>"Company Official Inflation Forecast Dated "&amp;TEXT('Table 4'!$G$5,"mmmm dd, yyyy")</f>
        <v>Company Official Inflation Forecast Dated March 29, 2019</v>
      </c>
      <c r="D40" s="148"/>
      <c r="E40" s="148"/>
      <c r="F40" s="148"/>
      <c r="G40" s="148"/>
      <c r="H40" s="148"/>
      <c r="I40" s="148"/>
      <c r="J40" s="148"/>
      <c r="K40" s="150"/>
    </row>
    <row r="41" spans="2:14">
      <c r="C41" s="87">
        <v>2017</v>
      </c>
      <c r="D41" s="41">
        <v>0.02</v>
      </c>
      <c r="E41" s="85"/>
      <c r="F41" s="87">
        <f>C49+1</f>
        <v>2026</v>
      </c>
      <c r="G41" s="41">
        <v>2.3E-2</v>
      </c>
      <c r="H41" s="85"/>
      <c r="I41" s="87">
        <f>F49+1</f>
        <v>2035</v>
      </c>
      <c r="J41" s="41">
        <v>2.1999999999999999E-2</v>
      </c>
    </row>
    <row r="42" spans="2:14">
      <c r="C42" s="87">
        <f t="shared" ref="C42:C49" si="3">C41+1</f>
        <v>2018</v>
      </c>
      <c r="D42" s="41">
        <v>2.3E-2</v>
      </c>
      <c r="E42" s="85"/>
      <c r="F42" s="87">
        <f t="shared" ref="F42:F49" si="4">F41+1</f>
        <v>2027</v>
      </c>
      <c r="G42" s="41">
        <v>2.3E-2</v>
      </c>
      <c r="H42" s="85"/>
      <c r="I42" s="87">
        <f t="shared" ref="I42:I49" si="5">I41+1</f>
        <v>2036</v>
      </c>
      <c r="J42" s="41">
        <v>2.1999999999999999E-2</v>
      </c>
    </row>
    <row r="43" spans="2:14">
      <c r="C43" s="87">
        <f t="shared" si="3"/>
        <v>2019</v>
      </c>
      <c r="D43" s="41">
        <v>0.02</v>
      </c>
      <c r="E43" s="85"/>
      <c r="F43" s="87">
        <f t="shared" si="4"/>
        <v>2028</v>
      </c>
      <c r="G43" s="41">
        <v>2.4E-2</v>
      </c>
      <c r="H43" s="85"/>
      <c r="I43" s="87">
        <f t="shared" si="5"/>
        <v>2037</v>
      </c>
      <c r="J43" s="41">
        <v>2.1999999999999999E-2</v>
      </c>
    </row>
    <row r="44" spans="2:14">
      <c r="C44" s="87">
        <f t="shared" si="3"/>
        <v>2020</v>
      </c>
      <c r="D44" s="41">
        <v>2.1999999999999999E-2</v>
      </c>
      <c r="E44" s="85"/>
      <c r="F44" s="87">
        <f t="shared" si="4"/>
        <v>2029</v>
      </c>
      <c r="G44" s="41">
        <v>2.4E-2</v>
      </c>
      <c r="H44" s="85"/>
      <c r="I44" s="87">
        <f t="shared" si="5"/>
        <v>2038</v>
      </c>
      <c r="J44" s="41">
        <v>2.3E-2</v>
      </c>
    </row>
    <row r="45" spans="2:14">
      <c r="C45" s="87">
        <f t="shared" si="3"/>
        <v>2021</v>
      </c>
      <c r="D45" s="41">
        <v>2.4E-2</v>
      </c>
      <c r="E45" s="85"/>
      <c r="F45" s="87">
        <f t="shared" si="4"/>
        <v>2030</v>
      </c>
      <c r="G45" s="41">
        <v>2.3E-2</v>
      </c>
      <c r="H45" s="85"/>
      <c r="I45" s="87">
        <f t="shared" si="5"/>
        <v>2039</v>
      </c>
      <c r="J45" s="41">
        <v>2.3E-2</v>
      </c>
    </row>
    <row r="46" spans="2:14">
      <c r="C46" s="87">
        <f t="shared" si="3"/>
        <v>2022</v>
      </c>
      <c r="D46" s="41">
        <v>2.4E-2</v>
      </c>
      <c r="E46" s="85"/>
      <c r="F46" s="87">
        <f t="shared" si="4"/>
        <v>2031</v>
      </c>
      <c r="G46" s="41">
        <v>2.3E-2</v>
      </c>
      <c r="H46" s="85"/>
      <c r="I46" s="87">
        <f t="shared" si="5"/>
        <v>2040</v>
      </c>
      <c r="J46" s="41">
        <v>2.3E-2</v>
      </c>
    </row>
    <row r="47" spans="2:14" s="123" customFormat="1">
      <c r="C47" s="87">
        <f t="shared" si="3"/>
        <v>2023</v>
      </c>
      <c r="D47" s="41">
        <v>2.4E-2</v>
      </c>
      <c r="E47" s="86"/>
      <c r="F47" s="87">
        <f t="shared" si="4"/>
        <v>2032</v>
      </c>
      <c r="G47" s="41">
        <v>2.3E-2</v>
      </c>
      <c r="H47" s="86"/>
      <c r="I47" s="87">
        <f t="shared" si="5"/>
        <v>2041</v>
      </c>
      <c r="J47" s="41">
        <v>2.3E-2</v>
      </c>
      <c r="N47" s="175"/>
    </row>
    <row r="48" spans="2:14" s="123" customFormat="1">
      <c r="C48" s="87">
        <f t="shared" si="3"/>
        <v>2024</v>
      </c>
      <c r="D48" s="41">
        <v>2.4E-2</v>
      </c>
      <c r="E48" s="86"/>
      <c r="F48" s="87">
        <f t="shared" si="4"/>
        <v>2033</v>
      </c>
      <c r="G48" s="41">
        <v>2.3E-2</v>
      </c>
      <c r="H48" s="86"/>
      <c r="I48" s="87">
        <f t="shared" si="5"/>
        <v>2042</v>
      </c>
      <c r="J48" s="41">
        <v>2.3E-2</v>
      </c>
      <c r="N48" s="175"/>
    </row>
    <row r="49" spans="3:14" s="123" customFormat="1">
      <c r="C49" s="87">
        <f t="shared" si="3"/>
        <v>2025</v>
      </c>
      <c r="D49" s="41">
        <v>2.3E-2</v>
      </c>
      <c r="E49" s="86"/>
      <c r="F49" s="87">
        <f t="shared" si="4"/>
        <v>2034</v>
      </c>
      <c r="G49" s="41">
        <v>2.3E-2</v>
      </c>
      <c r="H49" s="86"/>
      <c r="I49" s="87">
        <f t="shared" si="5"/>
        <v>2043</v>
      </c>
      <c r="J49" s="41">
        <v>2.3E-2</v>
      </c>
      <c r="N49" s="175"/>
    </row>
    <row r="50" spans="3:14" s="123" customFormat="1">
      <c r="N50" s="175"/>
    </row>
    <row r="51" spans="3:14" s="123" customFormat="1">
      <c r="N51" s="175"/>
    </row>
    <row r="68" spans="3:4">
      <c r="C68" s="156"/>
      <c r="D68" s="160"/>
    </row>
    <row r="69" spans="3:4">
      <c r="C69" s="156"/>
      <c r="D69" s="160"/>
    </row>
    <row r="70" spans="3:4">
      <c r="C70" s="156"/>
      <c r="D70" s="160"/>
    </row>
    <row r="71" spans="3:4">
      <c r="C71" s="156"/>
      <c r="D71" s="160"/>
    </row>
    <row r="72" spans="3:4">
      <c r="C72" s="156"/>
      <c r="D72" s="160"/>
    </row>
    <row r="73" spans="3:4">
      <c r="C73" s="156"/>
      <c r="D73" s="160"/>
    </row>
    <row r="74" spans="3:4">
      <c r="C74" s="156"/>
      <c r="D74" s="160"/>
    </row>
    <row r="75" spans="3:4">
      <c r="C75" s="156"/>
      <c r="D75" s="160"/>
    </row>
    <row r="76" spans="3:4">
      <c r="C76" s="156"/>
      <c r="D76" s="160"/>
    </row>
    <row r="77" spans="3:4">
      <c r="C77" s="156"/>
      <c r="D77" s="160"/>
    </row>
  </sheetData>
  <mergeCells count="1">
    <mergeCell ref="B36:C36"/>
  </mergeCells>
  <printOptions horizontalCentered="1"/>
  <pageMargins left="0.8" right="0.3" top="0.4" bottom="0.4" header="0.5" footer="0.2"/>
  <pageSetup scale="7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workbookViewId="0">
      <selection activeCell="H26" sqref="H26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2" width="9.33203125" style="121"/>
    <col min="13" max="13" width="9.6640625" style="121" bestFit="1" customWidth="1"/>
    <col min="14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123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89</v>
      </c>
      <c r="J5" s="17" t="s">
        <v>55</v>
      </c>
      <c r="K5" s="125" t="s">
        <v>72</v>
      </c>
      <c r="P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26</v>
      </c>
    </row>
    <row r="8" spans="2:18" ht="6" customHeight="1">
      <c r="K8" s="123"/>
    </row>
    <row r="9" spans="2:18" ht="15.75">
      <c r="B9" s="43" t="str">
        <f>C52</f>
        <v>2017 IRP Update Utah Wind Resource - 31%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223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13.835082967085043</v>
      </c>
      <c r="G11" s="133">
        <f>$C$58</f>
        <v>0</v>
      </c>
      <c r="H11" s="132">
        <f>ROUND(H10*(1+$D66),2)</f>
        <v>0</v>
      </c>
      <c r="I11" s="134">
        <f t="shared" ref="I11:I36" si="2">F11+H11+G11</f>
        <v>13.835082967085043</v>
      </c>
      <c r="J11" s="134">
        <f t="shared" ref="J11:J36" si="3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14.151568714096333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14.151568714096333</v>
      </c>
      <c r="J12" s="134">
        <f t="shared" si="3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14.435115628222126</v>
      </c>
      <c r="G13" s="132">
        <f>ROUND(G12*(1+(IFERROR(INDEX($D$66:$D$74,MATCH($B13,$C$66:$C$74,0),1),0)+IFERROR(INDEX($G$66:$G$74,MATCH($B13,$F$66:$F$74,0),1),0)+IFERROR(INDEX($J$66:$J$74,MATCH($B13,$I$66:$I$74,0),1),0))),2)</f>
        <v>0</v>
      </c>
      <c r="H13" s="132">
        <f>ROUND(H12*(1+(IFERROR(INDEX($D$66:$D$74,MATCH($B13,$C$66:$C$74,0),1),0)+IFERROR(INDEX($G$66:$G$74,MATCH($B13,$F$66:$F$74,0),1),0)+IFERROR(INDEX($J$66:$J$74,MATCH($B13,$I$66:$I$74,0),1),0))),2)</f>
        <v>0</v>
      </c>
      <c r="I13" s="134">
        <f t="shared" si="2"/>
        <v>14.435115628222126</v>
      </c>
      <c r="J13" s="134">
        <f t="shared" si="3"/>
        <v>39.200000000000003</v>
      </c>
      <c r="K13" s="132">
        <f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ref="D14:H36" si="5">ROUND(E13*(1+(IFERROR(INDEX($D$66:$D$74,MATCH($B14,$C$66:$C$74,0),1),0)+IFERROR(INDEX($G$66:$G$74,MATCH($B14,$F$66:$F$74,0),1),0)+IFERROR(INDEX($J$66:$J$74,MATCH($B14,$I$66:$I$74,0),1),0))),2)</f>
        <v>40.06</v>
      </c>
      <c r="F14" s="134">
        <f t="shared" si="1"/>
        <v>14.751804389453529</v>
      </c>
      <c r="G14" s="132">
        <f t="shared" si="5"/>
        <v>0</v>
      </c>
      <c r="H14" s="132">
        <f t="shared" si="5"/>
        <v>0</v>
      </c>
      <c r="I14" s="134">
        <f t="shared" si="2"/>
        <v>14.751804389453529</v>
      </c>
      <c r="J14" s="134">
        <f t="shared" si="3"/>
        <v>40.06</v>
      </c>
      <c r="K14" s="132">
        <f t="shared" ref="K14:K36" si="6">ROUND(K13*(1+(IFERROR(INDEX($D$66:$D$74,MATCH($B14,$C$66:$C$74,0),1),0)+IFERROR(INDEX($G$66:$G$74,MATCH($B14,$F$66:$F$74,0),1),0)+IFERROR(INDEX($J$66:$J$74,MATCH($B14,$I$66:$I$74,0),1),0))),2)</f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15.105317425246724</v>
      </c>
      <c r="G15" s="132">
        <f t="shared" si="5"/>
        <v>0</v>
      </c>
      <c r="H15" s="132">
        <f t="shared" si="5"/>
        <v>0</v>
      </c>
      <c r="I15" s="134">
        <f t="shared" si="2"/>
        <v>15.105317425246724</v>
      </c>
      <c r="J15" s="134">
        <f t="shared" si="3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15.466195315952277</v>
      </c>
      <c r="G16" s="132">
        <f t="shared" si="5"/>
        <v>0</v>
      </c>
      <c r="H16" s="132">
        <f t="shared" si="5"/>
        <v>0</v>
      </c>
      <c r="I16" s="134">
        <f t="shared" si="2"/>
        <v>15.466195315952277</v>
      </c>
      <c r="J16" s="134">
        <f t="shared" si="3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7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15.838120489026366</v>
      </c>
      <c r="G17" s="132">
        <f t="shared" si="5"/>
        <v>0</v>
      </c>
      <c r="H17" s="132">
        <f t="shared" si="5"/>
        <v>0</v>
      </c>
      <c r="I17" s="134">
        <f t="shared" si="2"/>
        <v>15.838120489026366</v>
      </c>
      <c r="J17" s="134">
        <f t="shared" si="3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7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16.217410517012816</v>
      </c>
      <c r="G18" s="132">
        <f t="shared" si="5"/>
        <v>0</v>
      </c>
      <c r="H18" s="132">
        <f t="shared" si="5"/>
        <v>0</v>
      </c>
      <c r="I18" s="134">
        <f t="shared" si="2"/>
        <v>16.217410517012816</v>
      </c>
      <c r="J18" s="134">
        <f t="shared" si="3"/>
        <v>44.04</v>
      </c>
      <c r="K18" s="132">
        <f t="shared" si="6"/>
        <v>0.69</v>
      </c>
      <c r="L18" s="123"/>
      <c r="P18" s="169">
        <f t="shared" si="4"/>
        <v>0</v>
      </c>
    </row>
    <row r="19" spans="2:17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16.589335690086905</v>
      </c>
      <c r="G19" s="132">
        <f t="shared" si="5"/>
        <v>0</v>
      </c>
      <c r="H19" s="132">
        <f t="shared" si="5"/>
        <v>0</v>
      </c>
      <c r="I19" s="134">
        <f t="shared" si="2"/>
        <v>16.589335690086905</v>
      </c>
      <c r="J19" s="134">
        <f t="shared" si="3"/>
        <v>45.05</v>
      </c>
      <c r="K19" s="132">
        <f t="shared" si="6"/>
        <v>0.71</v>
      </c>
      <c r="L19" s="123"/>
      <c r="P19" s="169">
        <f t="shared" si="4"/>
        <v>0</v>
      </c>
    </row>
    <row r="20" spans="2:17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16.972308145529535</v>
      </c>
      <c r="G20" s="132">
        <f t="shared" si="5"/>
        <v>0</v>
      </c>
      <c r="H20" s="132">
        <f t="shared" si="5"/>
        <v>0</v>
      </c>
      <c r="I20" s="134">
        <f t="shared" si="2"/>
        <v>16.972308145529535</v>
      </c>
      <c r="J20" s="134">
        <f t="shared" si="3"/>
        <v>46.09</v>
      </c>
      <c r="K20" s="132">
        <f t="shared" si="6"/>
        <v>0.73</v>
      </c>
      <c r="L20" s="123"/>
      <c r="P20" s="169">
        <f t="shared" ref="P20:P28" si="7">ROUND(P19*(1+$G66),2)</f>
        <v>0</v>
      </c>
      <c r="Q20" s="170"/>
    </row>
    <row r="21" spans="2:17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17.362645455884518</v>
      </c>
      <c r="G21" s="132">
        <f t="shared" si="5"/>
        <v>0</v>
      </c>
      <c r="H21" s="132">
        <f t="shared" si="5"/>
        <v>0</v>
      </c>
      <c r="I21" s="134">
        <f t="shared" si="2"/>
        <v>17.362645455884518</v>
      </c>
      <c r="J21" s="134">
        <f t="shared" si="3"/>
        <v>47.15</v>
      </c>
      <c r="K21" s="132">
        <f t="shared" si="6"/>
        <v>0.75</v>
      </c>
      <c r="L21" s="123"/>
      <c r="P21" s="169">
        <f t="shared" si="7"/>
        <v>0</v>
      </c>
    </row>
    <row r="22" spans="2:17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17.778759758432759</v>
      </c>
      <c r="G22" s="132">
        <f t="shared" si="5"/>
        <v>0</v>
      </c>
      <c r="H22" s="132">
        <f t="shared" si="5"/>
        <v>0</v>
      </c>
      <c r="I22" s="134">
        <f t="shared" si="2"/>
        <v>17.778759758432759</v>
      </c>
      <c r="J22" s="134">
        <f t="shared" si="3"/>
        <v>48.28</v>
      </c>
      <c r="K22" s="132">
        <f t="shared" si="6"/>
        <v>0.77</v>
      </c>
      <c r="L22" s="123"/>
      <c r="P22" s="169">
        <f t="shared" si="7"/>
        <v>0</v>
      </c>
    </row>
    <row r="23" spans="2:17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18.205921343349537</v>
      </c>
      <c r="G23" s="132">
        <f t="shared" si="5"/>
        <v>0</v>
      </c>
      <c r="H23" s="132">
        <f t="shared" si="5"/>
        <v>0</v>
      </c>
      <c r="I23" s="134">
        <f t="shared" si="2"/>
        <v>18.205921343349537</v>
      </c>
      <c r="J23" s="134">
        <f t="shared" si="3"/>
        <v>49.44</v>
      </c>
      <c r="K23" s="132">
        <f t="shared" si="6"/>
        <v>0.79</v>
      </c>
      <c r="L23" s="123"/>
      <c r="P23" s="169">
        <f t="shared" si="7"/>
        <v>0</v>
      </c>
    </row>
    <row r="24" spans="2:17">
      <c r="B24" s="140">
        <f t="shared" si="0"/>
        <v>2030</v>
      </c>
      <c r="C24" s="141">
        <f>$C$55</f>
        <v>1351.8149072293081</v>
      </c>
      <c r="D24" s="132">
        <f>C24*$C$62</f>
        <v>96.059849537504135</v>
      </c>
      <c r="E24" s="132">
        <f t="shared" si="5"/>
        <v>50.58</v>
      </c>
      <c r="F24" s="134">
        <f t="shared" ref="F24:F29" si="8">(D24+E24)/(8.76*$C$63)</f>
        <v>53.999060810687922</v>
      </c>
      <c r="G24" s="132">
        <f t="shared" si="5"/>
        <v>0</v>
      </c>
      <c r="H24" s="132">
        <f t="shared" si="5"/>
        <v>0</v>
      </c>
      <c r="I24" s="134">
        <f t="shared" ref="I24:I29" si="9">F24+H24+G24</f>
        <v>53.999060810687922</v>
      </c>
      <c r="J24" s="134">
        <f t="shared" ref="J24:J29" si="10">ROUND(I24*$C$63*8.76,2)</f>
        <v>146.63999999999999</v>
      </c>
      <c r="K24" s="132">
        <f t="shared" si="6"/>
        <v>0.81</v>
      </c>
      <c r="L24" s="123"/>
      <c r="P24" s="169">
        <f t="shared" si="7"/>
        <v>0</v>
      </c>
    </row>
    <row r="25" spans="2:17">
      <c r="B25" s="140">
        <f t="shared" si="0"/>
        <v>2031</v>
      </c>
      <c r="C25" s="141"/>
      <c r="D25" s="132">
        <f t="shared" si="5"/>
        <v>98.27</v>
      </c>
      <c r="E25" s="132">
        <f t="shared" si="5"/>
        <v>51.74</v>
      </c>
      <c r="F25" s="134">
        <f t="shared" si="8"/>
        <v>55.240094270142876</v>
      </c>
      <c r="G25" s="132">
        <f t="shared" si="5"/>
        <v>0</v>
      </c>
      <c r="H25" s="132">
        <f t="shared" si="5"/>
        <v>0</v>
      </c>
      <c r="I25" s="134">
        <f t="shared" si="9"/>
        <v>55.240094270142876</v>
      </c>
      <c r="J25" s="134">
        <f t="shared" si="10"/>
        <v>150.01</v>
      </c>
      <c r="K25" s="132">
        <f t="shared" si="6"/>
        <v>0.83</v>
      </c>
      <c r="L25" s="123"/>
      <c r="M25" s="250"/>
      <c r="P25" s="169">
        <f t="shared" si="7"/>
        <v>0</v>
      </c>
    </row>
    <row r="26" spans="2:17">
      <c r="B26" s="140">
        <f t="shared" si="0"/>
        <v>2032</v>
      </c>
      <c r="C26" s="141"/>
      <c r="D26" s="132">
        <f t="shared" ref="D26:D36" si="11">ROUND(D25*(1+(IFERROR(INDEX($D$66:$D$74,MATCH($B26,$C$66:$C$74,0),1),0)+IFERROR(INDEX($G$66:$G$74,MATCH($B26,$F$66:$F$74,0),1),0)+IFERROR(INDEX($J$66:$J$74,MATCH($B26,$I$66:$I$74,0),1),0))),2)</f>
        <v>100.53</v>
      </c>
      <c r="E26" s="132">
        <f t="shared" si="5"/>
        <v>52.93</v>
      </c>
      <c r="F26" s="134">
        <f t="shared" si="8"/>
        <v>56.510531742524677</v>
      </c>
      <c r="G26" s="132">
        <f t="shared" si="5"/>
        <v>0</v>
      </c>
      <c r="H26" s="132">
        <f t="shared" si="5"/>
        <v>0</v>
      </c>
      <c r="I26" s="134">
        <f t="shared" si="9"/>
        <v>56.510531742524677</v>
      </c>
      <c r="J26" s="134">
        <f t="shared" si="10"/>
        <v>153.46</v>
      </c>
      <c r="K26" s="132">
        <f t="shared" si="6"/>
        <v>0.85</v>
      </c>
      <c r="L26" s="123"/>
      <c r="P26" s="169">
        <f t="shared" si="7"/>
        <v>0</v>
      </c>
    </row>
    <row r="27" spans="2:17">
      <c r="B27" s="140">
        <f t="shared" si="0"/>
        <v>2033</v>
      </c>
      <c r="C27" s="141"/>
      <c r="D27" s="132">
        <f t="shared" si="11"/>
        <v>102.84</v>
      </c>
      <c r="E27" s="132">
        <f t="shared" si="5"/>
        <v>54.15</v>
      </c>
      <c r="F27" s="134">
        <f t="shared" si="8"/>
        <v>57.810428634555905</v>
      </c>
      <c r="G27" s="132">
        <f t="shared" si="5"/>
        <v>0</v>
      </c>
      <c r="H27" s="132">
        <f t="shared" si="5"/>
        <v>0</v>
      </c>
      <c r="I27" s="134">
        <f t="shared" si="9"/>
        <v>57.810428634555905</v>
      </c>
      <c r="J27" s="134">
        <f t="shared" si="10"/>
        <v>156.99</v>
      </c>
      <c r="K27" s="132">
        <f t="shared" si="6"/>
        <v>0.87</v>
      </c>
      <c r="L27" s="123"/>
      <c r="P27" s="169">
        <f t="shared" si="7"/>
        <v>0</v>
      </c>
    </row>
    <row r="28" spans="2:17">
      <c r="B28" s="140">
        <f t="shared" si="0"/>
        <v>2034</v>
      </c>
      <c r="C28" s="141"/>
      <c r="D28" s="132">
        <f t="shared" si="11"/>
        <v>105.21</v>
      </c>
      <c r="E28" s="132">
        <f t="shared" si="5"/>
        <v>55.4</v>
      </c>
      <c r="F28" s="134">
        <f t="shared" si="8"/>
        <v>59.143467373692737</v>
      </c>
      <c r="G28" s="132">
        <f t="shared" si="5"/>
        <v>0</v>
      </c>
      <c r="H28" s="132">
        <f t="shared" si="5"/>
        <v>0</v>
      </c>
      <c r="I28" s="134">
        <f t="shared" si="9"/>
        <v>59.143467373692737</v>
      </c>
      <c r="J28" s="134">
        <f t="shared" si="10"/>
        <v>160.61000000000001</v>
      </c>
      <c r="K28" s="132">
        <f t="shared" si="6"/>
        <v>0.89</v>
      </c>
      <c r="L28" s="123"/>
      <c r="P28" s="169">
        <f t="shared" si="7"/>
        <v>0</v>
      </c>
    </row>
    <row r="29" spans="2:17">
      <c r="B29" s="140">
        <f t="shared" si="0"/>
        <v>2035</v>
      </c>
      <c r="C29" s="141"/>
      <c r="D29" s="132">
        <f t="shared" si="11"/>
        <v>107.52</v>
      </c>
      <c r="E29" s="132">
        <f t="shared" si="5"/>
        <v>56.62</v>
      </c>
      <c r="F29" s="134">
        <f t="shared" si="8"/>
        <v>60.443364265723964</v>
      </c>
      <c r="G29" s="132">
        <f t="shared" si="5"/>
        <v>0</v>
      </c>
      <c r="H29" s="132">
        <f t="shared" si="5"/>
        <v>0</v>
      </c>
      <c r="I29" s="134">
        <f t="shared" si="9"/>
        <v>60.443364265723964</v>
      </c>
      <c r="J29" s="134">
        <f t="shared" si="10"/>
        <v>164.14</v>
      </c>
      <c r="K29" s="132">
        <f t="shared" si="6"/>
        <v>0.91</v>
      </c>
      <c r="L29" s="123"/>
      <c r="P29" s="169">
        <f t="shared" ref="P29:P36" si="12">ROUND(P28*(1+$J66),2)</f>
        <v>0</v>
      </c>
    </row>
    <row r="30" spans="2:17">
      <c r="B30" s="140">
        <f t="shared" si="0"/>
        <v>2036</v>
      </c>
      <c r="C30" s="141"/>
      <c r="D30" s="132">
        <f t="shared" si="11"/>
        <v>109.89</v>
      </c>
      <c r="E30" s="132">
        <f t="shared" si="5"/>
        <v>57.87</v>
      </c>
      <c r="F30" s="134">
        <f t="shared" si="1"/>
        <v>61.776403004860803</v>
      </c>
      <c r="G30" s="132">
        <f t="shared" si="5"/>
        <v>0</v>
      </c>
      <c r="H30" s="132">
        <f t="shared" si="5"/>
        <v>0</v>
      </c>
      <c r="I30" s="134">
        <f t="shared" si="2"/>
        <v>61.776403004860803</v>
      </c>
      <c r="J30" s="134">
        <f t="shared" si="3"/>
        <v>167.76</v>
      </c>
      <c r="K30" s="132">
        <f t="shared" si="6"/>
        <v>0.93</v>
      </c>
      <c r="L30" s="123"/>
      <c r="P30" s="169">
        <f t="shared" si="12"/>
        <v>0</v>
      </c>
    </row>
    <row r="31" spans="2:17">
      <c r="B31" s="140">
        <f t="shared" si="0"/>
        <v>2037</v>
      </c>
      <c r="C31" s="141"/>
      <c r="D31" s="132">
        <f t="shared" si="11"/>
        <v>112.31</v>
      </c>
      <c r="E31" s="132">
        <f t="shared" si="5"/>
        <v>59.14</v>
      </c>
      <c r="F31" s="134">
        <f t="shared" si="1"/>
        <v>63.1352187361909</v>
      </c>
      <c r="G31" s="132">
        <f t="shared" si="5"/>
        <v>0</v>
      </c>
      <c r="H31" s="132">
        <f t="shared" si="5"/>
        <v>0</v>
      </c>
      <c r="I31" s="134">
        <f t="shared" si="2"/>
        <v>63.1352187361909</v>
      </c>
      <c r="J31" s="134">
        <f t="shared" si="3"/>
        <v>171.45</v>
      </c>
      <c r="K31" s="132">
        <f t="shared" si="6"/>
        <v>0.95</v>
      </c>
      <c r="L31" s="123"/>
      <c r="P31" s="169">
        <f t="shared" si="12"/>
        <v>0</v>
      </c>
    </row>
    <row r="32" spans="2:17">
      <c r="B32" s="140">
        <f t="shared" si="0"/>
        <v>2038</v>
      </c>
      <c r="C32" s="141"/>
      <c r="D32" s="132">
        <f t="shared" si="11"/>
        <v>114.89</v>
      </c>
      <c r="E32" s="132">
        <f t="shared" si="5"/>
        <v>60.5</v>
      </c>
      <c r="F32" s="134">
        <f t="shared" si="1"/>
        <v>64.58609515392547</v>
      </c>
      <c r="G32" s="132">
        <f t="shared" si="5"/>
        <v>0</v>
      </c>
      <c r="H32" s="132">
        <f t="shared" si="5"/>
        <v>0</v>
      </c>
      <c r="I32" s="134">
        <f t="shared" si="2"/>
        <v>64.58609515392547</v>
      </c>
      <c r="J32" s="134">
        <f t="shared" si="3"/>
        <v>175.39</v>
      </c>
      <c r="K32" s="132">
        <f t="shared" si="6"/>
        <v>0.97</v>
      </c>
      <c r="L32" s="123"/>
      <c r="P32" s="169">
        <f t="shared" si="12"/>
        <v>0</v>
      </c>
    </row>
    <row r="33" spans="2:16">
      <c r="B33" s="140">
        <f t="shared" si="0"/>
        <v>2039</v>
      </c>
      <c r="C33" s="141"/>
      <c r="D33" s="132">
        <f t="shared" si="11"/>
        <v>117.53</v>
      </c>
      <c r="E33" s="132">
        <f t="shared" si="5"/>
        <v>61.89</v>
      </c>
      <c r="F33" s="134">
        <f t="shared" si="1"/>
        <v>66.070113418765658</v>
      </c>
      <c r="G33" s="132">
        <f t="shared" si="5"/>
        <v>0</v>
      </c>
      <c r="H33" s="132">
        <f t="shared" si="5"/>
        <v>0</v>
      </c>
      <c r="I33" s="134">
        <f t="shared" si="2"/>
        <v>66.070113418765658</v>
      </c>
      <c r="J33" s="134">
        <f t="shared" si="3"/>
        <v>179.42</v>
      </c>
      <c r="K33" s="132">
        <f t="shared" si="6"/>
        <v>0.99</v>
      </c>
      <c r="L33" s="123"/>
      <c r="P33" s="169">
        <f t="shared" si="12"/>
        <v>0</v>
      </c>
    </row>
    <row r="34" spans="2:16">
      <c r="B34" s="140">
        <f t="shared" si="0"/>
        <v>2040</v>
      </c>
      <c r="C34" s="141"/>
      <c r="D34" s="132">
        <f t="shared" si="11"/>
        <v>120.23</v>
      </c>
      <c r="E34" s="132">
        <f t="shared" si="5"/>
        <v>63.31</v>
      </c>
      <c r="F34" s="134">
        <f t="shared" si="1"/>
        <v>67.587273530711457</v>
      </c>
      <c r="G34" s="132">
        <f t="shared" si="5"/>
        <v>0</v>
      </c>
      <c r="H34" s="132">
        <f t="shared" si="5"/>
        <v>0</v>
      </c>
      <c r="I34" s="134">
        <f t="shared" si="2"/>
        <v>67.587273530711457</v>
      </c>
      <c r="J34" s="134">
        <f t="shared" si="3"/>
        <v>183.54</v>
      </c>
      <c r="K34" s="132">
        <f t="shared" si="6"/>
        <v>1.01</v>
      </c>
      <c r="L34" s="123"/>
      <c r="P34" s="169">
        <f t="shared" si="12"/>
        <v>0</v>
      </c>
    </row>
    <row r="35" spans="2:16">
      <c r="B35" s="140">
        <f t="shared" si="0"/>
        <v>2041</v>
      </c>
      <c r="C35" s="141"/>
      <c r="D35" s="132">
        <f t="shared" si="11"/>
        <v>123</v>
      </c>
      <c r="E35" s="132">
        <f t="shared" si="5"/>
        <v>64.77</v>
      </c>
      <c r="F35" s="134">
        <f t="shared" si="1"/>
        <v>69.144940344675206</v>
      </c>
      <c r="G35" s="132">
        <f t="shared" si="5"/>
        <v>0</v>
      </c>
      <c r="H35" s="132">
        <f t="shared" si="5"/>
        <v>0</v>
      </c>
      <c r="I35" s="134">
        <f t="shared" si="2"/>
        <v>69.144940344675206</v>
      </c>
      <c r="J35" s="134">
        <f t="shared" si="3"/>
        <v>187.77</v>
      </c>
      <c r="K35" s="132">
        <f t="shared" si="6"/>
        <v>1.03</v>
      </c>
      <c r="L35" s="123"/>
      <c r="P35" s="169">
        <f t="shared" si="12"/>
        <v>0</v>
      </c>
    </row>
    <row r="36" spans="2:16">
      <c r="B36" s="140">
        <f t="shared" si="0"/>
        <v>2042</v>
      </c>
      <c r="C36" s="141"/>
      <c r="D36" s="132">
        <f t="shared" si="11"/>
        <v>125.83</v>
      </c>
      <c r="E36" s="132">
        <f t="shared" si="5"/>
        <v>66.260000000000005</v>
      </c>
      <c r="F36" s="134">
        <f t="shared" si="1"/>
        <v>70.735749005744594</v>
      </c>
      <c r="G36" s="132">
        <f t="shared" si="5"/>
        <v>0</v>
      </c>
      <c r="H36" s="132">
        <f t="shared" si="5"/>
        <v>0</v>
      </c>
      <c r="I36" s="134">
        <f t="shared" si="2"/>
        <v>70.735749005744594</v>
      </c>
      <c r="J36" s="134">
        <f t="shared" si="3"/>
        <v>192.09</v>
      </c>
      <c r="K36" s="132">
        <f t="shared" si="6"/>
        <v>1.05</v>
      </c>
      <c r="L36" s="123"/>
      <c r="P36" s="169">
        <f t="shared" si="12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EV2020 Wind_2020'!D44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31.0%)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(i)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Utah Wind Resource - 31%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120</v>
      </c>
      <c r="C55" s="185">
        <v>1351.8149072293081</v>
      </c>
      <c r="D55" s="121" t="s">
        <v>75</v>
      </c>
      <c r="H55" s="121" t="s">
        <v>9</v>
      </c>
    </row>
    <row r="56" spans="2:24">
      <c r="B56" s="85" t="s">
        <v>112</v>
      </c>
      <c r="C56" s="154">
        <v>37.570551305416139</v>
      </c>
      <c r="D56" s="121" t="s">
        <v>78</v>
      </c>
      <c r="H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0.31</v>
      </c>
      <c r="D63" s="121" t="s">
        <v>39</v>
      </c>
      <c r="G63" s="222"/>
      <c r="H63" s="221"/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13">C66+1</f>
        <v>2018</v>
      </c>
      <c r="D67" s="41">
        <v>2.3E-2</v>
      </c>
      <c r="E67" s="85"/>
      <c r="F67" s="87">
        <f t="shared" ref="F67:F74" si="14">F66+1</f>
        <v>2027</v>
      </c>
      <c r="G67" s="41">
        <v>2.3E-2</v>
      </c>
      <c r="H67" s="85"/>
      <c r="I67" s="87">
        <f t="shared" ref="I67:I74" si="15">I66+1</f>
        <v>2036</v>
      </c>
      <c r="J67" s="41">
        <v>2.1999999999999999E-2</v>
      </c>
    </row>
    <row r="68" spans="3:11">
      <c r="C68" s="87">
        <f t="shared" si="13"/>
        <v>2019</v>
      </c>
      <c r="D68" s="41">
        <v>0.02</v>
      </c>
      <c r="E68" s="85"/>
      <c r="F68" s="87">
        <f t="shared" si="14"/>
        <v>2028</v>
      </c>
      <c r="G68" s="41">
        <v>2.4E-2</v>
      </c>
      <c r="H68" s="85"/>
      <c r="I68" s="87">
        <f t="shared" si="15"/>
        <v>2037</v>
      </c>
      <c r="J68" s="41">
        <v>2.1999999999999999E-2</v>
      </c>
    </row>
    <row r="69" spans="3:11">
      <c r="C69" s="87">
        <f t="shared" si="13"/>
        <v>2020</v>
      </c>
      <c r="D69" s="41">
        <v>2.1999999999999999E-2</v>
      </c>
      <c r="E69" s="85"/>
      <c r="F69" s="87">
        <f t="shared" si="14"/>
        <v>2029</v>
      </c>
      <c r="G69" s="41">
        <v>2.4E-2</v>
      </c>
      <c r="H69" s="85"/>
      <c r="I69" s="87">
        <f t="shared" si="15"/>
        <v>2038</v>
      </c>
      <c r="J69" s="41">
        <v>2.3E-2</v>
      </c>
    </row>
    <row r="70" spans="3:11">
      <c r="C70" s="87">
        <f t="shared" si="13"/>
        <v>2021</v>
      </c>
      <c r="D70" s="41">
        <v>2.4E-2</v>
      </c>
      <c r="E70" s="85"/>
      <c r="F70" s="87">
        <f t="shared" si="14"/>
        <v>2030</v>
      </c>
      <c r="G70" s="41">
        <v>2.3E-2</v>
      </c>
      <c r="H70" s="85"/>
      <c r="I70" s="87">
        <f t="shared" si="15"/>
        <v>2039</v>
      </c>
      <c r="J70" s="41">
        <v>2.3E-2</v>
      </c>
    </row>
    <row r="71" spans="3:11">
      <c r="C71" s="87">
        <f t="shared" si="13"/>
        <v>2022</v>
      </c>
      <c r="D71" s="41">
        <v>2.4E-2</v>
      </c>
      <c r="E71" s="85"/>
      <c r="F71" s="87">
        <f t="shared" si="14"/>
        <v>2031</v>
      </c>
      <c r="G71" s="41">
        <v>2.3E-2</v>
      </c>
      <c r="H71" s="85"/>
      <c r="I71" s="87">
        <f t="shared" si="15"/>
        <v>2040</v>
      </c>
      <c r="J71" s="41">
        <v>2.3E-2</v>
      </c>
    </row>
    <row r="72" spans="3:11" s="123" customFormat="1">
      <c r="C72" s="87">
        <f t="shared" si="13"/>
        <v>2023</v>
      </c>
      <c r="D72" s="41">
        <v>2.4E-2</v>
      </c>
      <c r="E72" s="86"/>
      <c r="F72" s="87">
        <f t="shared" si="14"/>
        <v>2032</v>
      </c>
      <c r="G72" s="41">
        <v>2.3E-2</v>
      </c>
      <c r="H72" s="86"/>
      <c r="I72" s="87">
        <f t="shared" si="15"/>
        <v>2041</v>
      </c>
      <c r="J72" s="41">
        <v>2.3E-2</v>
      </c>
    </row>
    <row r="73" spans="3:11" s="123" customFormat="1">
      <c r="C73" s="87">
        <f t="shared" si="13"/>
        <v>2024</v>
      </c>
      <c r="D73" s="41">
        <v>2.4E-2</v>
      </c>
      <c r="E73" s="86"/>
      <c r="F73" s="87">
        <f t="shared" si="14"/>
        <v>2033</v>
      </c>
      <c r="G73" s="41">
        <v>2.3E-2</v>
      </c>
      <c r="H73" s="86"/>
      <c r="I73" s="87">
        <f t="shared" si="15"/>
        <v>2042</v>
      </c>
      <c r="J73" s="41">
        <v>2.3E-2</v>
      </c>
    </row>
    <row r="74" spans="3:11" s="123" customFormat="1">
      <c r="C74" s="87">
        <f t="shared" si="13"/>
        <v>2025</v>
      </c>
      <c r="D74" s="41">
        <v>2.3E-2</v>
      </c>
      <c r="E74" s="86"/>
      <c r="F74" s="87">
        <f t="shared" si="14"/>
        <v>2034</v>
      </c>
      <c r="G74" s="41">
        <v>2.3E-2</v>
      </c>
      <c r="H74" s="86"/>
      <c r="I74" s="87">
        <f t="shared" si="15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X102"/>
  <sheetViews>
    <sheetView topLeftCell="A37" workbookViewId="0">
      <selection activeCell="E61" sqref="E61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122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TEXT($G$63,"0%")&amp;" Capacity Factor"</f>
        <v>41%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25" t="s">
        <v>89</v>
      </c>
      <c r="J5" s="17" t="s">
        <v>55</v>
      </c>
      <c r="K5" s="125" t="s">
        <v>72</v>
      </c>
      <c r="P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26</v>
      </c>
    </row>
    <row r="8" spans="2:18" ht="6" customHeight="1">
      <c r="K8" s="123"/>
    </row>
    <row r="9" spans="2:18" ht="15.75">
      <c r="B9" s="43" t="str">
        <f>C52</f>
        <v>2017 IRP Update Wyoming DJ Wind Resource - 41%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223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37.565582271006477</v>
      </c>
      <c r="F11" s="133">
        <f t="shared" ref="F11:F36" si="1">(D11+E11)/(8.76*$G$63)</f>
        <v>10.383313507083287</v>
      </c>
      <c r="G11" s="133">
        <f>$C$58</f>
        <v>0.65</v>
      </c>
      <c r="H11" s="132">
        <f>ROUND(H10*(1+$D66),2)</f>
        <v>0</v>
      </c>
      <c r="I11" s="134">
        <f t="shared" ref="I11:I36" si="2">F11+H11+G11</f>
        <v>11.033313507083287</v>
      </c>
      <c r="J11" s="134">
        <f t="shared" ref="J11:J36" si="3">ROUND(I11*$G$63*8.76,2)</f>
        <v>39.92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10.622242860459718</v>
      </c>
      <c r="G12" s="132">
        <f>ROUND(G11*(1+(IFERROR(INDEX($D$66:$D$74,MATCH($B12,$C$66:$C$74,0),1),0)+IFERROR(INDEX($G$66:$G$74,MATCH($B12,$F$66:$F$74,0),1),0)+IFERROR(INDEX($J$66:$J$74,MATCH($B12,$I$66:$I$74,0),1),0))),2)</f>
        <v>0.66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si="2"/>
        <v>11.282242860459718</v>
      </c>
      <c r="J12" s="134">
        <f t="shared" si="3"/>
        <v>40.82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10.835074684621935</v>
      </c>
      <c r="G13" s="132">
        <f t="shared" si="5"/>
        <v>0.67</v>
      </c>
      <c r="H13" s="132">
        <f t="shared" si="5"/>
        <v>0</v>
      </c>
      <c r="I13" s="134">
        <f t="shared" si="2"/>
        <v>11.505074684621935</v>
      </c>
      <c r="J13" s="134">
        <f t="shared" si="3"/>
        <v>41.62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11.072782955764151</v>
      </c>
      <c r="G14" s="132">
        <f t="shared" si="5"/>
        <v>0.68</v>
      </c>
      <c r="H14" s="132">
        <f t="shared" si="5"/>
        <v>0</v>
      </c>
      <c r="I14" s="134">
        <f t="shared" si="2"/>
        <v>11.75278295576415</v>
      </c>
      <c r="J14" s="134">
        <f t="shared" si="3"/>
        <v>42.52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11.338131723550811</v>
      </c>
      <c r="G15" s="132">
        <f t="shared" si="5"/>
        <v>0.7</v>
      </c>
      <c r="H15" s="132">
        <f t="shared" si="5"/>
        <v>0</v>
      </c>
      <c r="I15" s="134">
        <f t="shared" si="2"/>
        <v>12.03813172355081</v>
      </c>
      <c r="J15" s="134">
        <f t="shared" si="3"/>
        <v>43.55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11.609008590666358</v>
      </c>
      <c r="G16" s="132">
        <f t="shared" si="5"/>
        <v>0.72</v>
      </c>
      <c r="H16" s="132">
        <f t="shared" si="5"/>
        <v>0</v>
      </c>
      <c r="I16" s="134">
        <f t="shared" si="2"/>
        <v>12.329008590666358</v>
      </c>
      <c r="J16" s="134">
        <f t="shared" si="3"/>
        <v>44.6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7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11.888177606775239</v>
      </c>
      <c r="G17" s="132">
        <f t="shared" si="5"/>
        <v>0.74</v>
      </c>
      <c r="H17" s="132">
        <f t="shared" si="5"/>
        <v>0</v>
      </c>
      <c r="I17" s="134">
        <f t="shared" si="2"/>
        <v>12.628177606775239</v>
      </c>
      <c r="J17" s="134">
        <f t="shared" si="3"/>
        <v>45.69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7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12.17287472221301</v>
      </c>
      <c r="G18" s="132">
        <f t="shared" si="5"/>
        <v>0.76</v>
      </c>
      <c r="H18" s="132">
        <f t="shared" si="5"/>
        <v>0</v>
      </c>
      <c r="I18" s="134">
        <f t="shared" si="2"/>
        <v>12.932874722213009</v>
      </c>
      <c r="J18" s="134">
        <f t="shared" si="3"/>
        <v>46.79</v>
      </c>
      <c r="K18" s="132">
        <f t="shared" si="6"/>
        <v>0.69</v>
      </c>
      <c r="L18" s="123"/>
      <c r="P18" s="169">
        <f t="shared" si="4"/>
        <v>0</v>
      </c>
    </row>
    <row r="19" spans="2:17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12.45204373832189</v>
      </c>
      <c r="G19" s="132">
        <f t="shared" si="5"/>
        <v>0.78</v>
      </c>
      <c r="H19" s="132">
        <f t="shared" si="5"/>
        <v>0</v>
      </c>
      <c r="I19" s="134">
        <f t="shared" si="2"/>
        <v>13.23204373832189</v>
      </c>
      <c r="J19" s="134">
        <f t="shared" si="3"/>
        <v>47.87</v>
      </c>
      <c r="K19" s="132">
        <f t="shared" si="6"/>
        <v>0.71</v>
      </c>
      <c r="L19" s="123"/>
      <c r="P19" s="169">
        <f t="shared" si="4"/>
        <v>0</v>
      </c>
    </row>
    <row r="20" spans="2:17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12.739504903424107</v>
      </c>
      <c r="G20" s="132">
        <f t="shared" si="5"/>
        <v>0.8</v>
      </c>
      <c r="H20" s="132">
        <f t="shared" si="5"/>
        <v>0</v>
      </c>
      <c r="I20" s="134">
        <f t="shared" si="2"/>
        <v>13.539504903424108</v>
      </c>
      <c r="J20" s="134">
        <f t="shared" si="3"/>
        <v>48.98</v>
      </c>
      <c r="K20" s="132">
        <f t="shared" si="6"/>
        <v>0.73</v>
      </c>
      <c r="L20" s="123"/>
      <c r="P20" s="169">
        <f t="shared" ref="P20:P28" si="7">ROUND(P19*(1+$G66),2)</f>
        <v>0</v>
      </c>
      <c r="Q20" s="170"/>
    </row>
    <row r="21" spans="2:17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13.032494167855209</v>
      </c>
      <c r="G21" s="132">
        <f t="shared" si="5"/>
        <v>0.82</v>
      </c>
      <c r="H21" s="132">
        <f t="shared" si="5"/>
        <v>0</v>
      </c>
      <c r="I21" s="134">
        <f t="shared" si="2"/>
        <v>13.852494167855209</v>
      </c>
      <c r="J21" s="134">
        <f t="shared" si="3"/>
        <v>50.12</v>
      </c>
      <c r="K21" s="132">
        <f t="shared" si="6"/>
        <v>0.75</v>
      </c>
      <c r="L21" s="123"/>
      <c r="P21" s="169">
        <f t="shared" si="7"/>
        <v>0</v>
      </c>
    </row>
    <row r="22" spans="2:17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13.344831779937424</v>
      </c>
      <c r="G22" s="132">
        <f t="shared" si="5"/>
        <v>0.84</v>
      </c>
      <c r="H22" s="132">
        <f t="shared" si="5"/>
        <v>0</v>
      </c>
      <c r="I22" s="134">
        <f t="shared" si="2"/>
        <v>14.184831779937424</v>
      </c>
      <c r="J22" s="134">
        <f t="shared" si="3"/>
        <v>51.32</v>
      </c>
      <c r="K22" s="132">
        <f t="shared" si="6"/>
        <v>0.77</v>
      </c>
      <c r="L22" s="123"/>
      <c r="P22" s="169">
        <f t="shared" si="7"/>
        <v>0</v>
      </c>
    </row>
    <row r="23" spans="2:17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13.66546154101297</v>
      </c>
      <c r="G23" s="132">
        <f t="shared" si="5"/>
        <v>0.86</v>
      </c>
      <c r="H23" s="132">
        <f t="shared" si="5"/>
        <v>0</v>
      </c>
      <c r="I23" s="134">
        <f t="shared" si="2"/>
        <v>14.525461541012969</v>
      </c>
      <c r="J23" s="134">
        <f t="shared" si="3"/>
        <v>52.55</v>
      </c>
      <c r="K23" s="132">
        <f t="shared" si="6"/>
        <v>0.79</v>
      </c>
      <c r="L23" s="123"/>
      <c r="P23" s="169">
        <f t="shared" si="7"/>
        <v>0</v>
      </c>
    </row>
    <row r="24" spans="2:17">
      <c r="B24" s="140">
        <f t="shared" si="0"/>
        <v>2030</v>
      </c>
      <c r="C24" s="141">
        <f>$C$55</f>
        <v>1353.2739183554006</v>
      </c>
      <c r="D24" s="132">
        <f>C24*$C$62</f>
        <v>96.163526741015119</v>
      </c>
      <c r="E24" s="132">
        <f t="shared" si="5"/>
        <v>50.58</v>
      </c>
      <c r="F24" s="134">
        <f t="shared" si="1"/>
        <v>40.560639584788639</v>
      </c>
      <c r="G24" s="132">
        <f t="shared" si="5"/>
        <v>0.88</v>
      </c>
      <c r="H24" s="132">
        <f t="shared" si="5"/>
        <v>0</v>
      </c>
      <c r="I24" s="134">
        <f t="shared" si="2"/>
        <v>41.440639584788642</v>
      </c>
      <c r="J24" s="134">
        <f t="shared" si="3"/>
        <v>149.93</v>
      </c>
      <c r="K24" s="132">
        <f t="shared" si="6"/>
        <v>0.81</v>
      </c>
      <c r="L24" s="123"/>
      <c r="P24" s="169">
        <f t="shared" si="7"/>
        <v>0</v>
      </c>
    </row>
    <row r="25" spans="2:17">
      <c r="B25" s="140">
        <f t="shared" si="0"/>
        <v>2031</v>
      </c>
      <c r="C25" s="141"/>
      <c r="D25" s="132">
        <f t="shared" si="5"/>
        <v>98.38</v>
      </c>
      <c r="E25" s="132">
        <f t="shared" si="5"/>
        <v>51.74</v>
      </c>
      <c r="F25" s="134">
        <f t="shared" si="1"/>
        <v>41.493913562638902</v>
      </c>
      <c r="G25" s="132">
        <f t="shared" si="5"/>
        <v>0.9</v>
      </c>
      <c r="H25" s="132">
        <f t="shared" si="5"/>
        <v>0</v>
      </c>
      <c r="I25" s="134">
        <f t="shared" si="2"/>
        <v>42.3939135626389</v>
      </c>
      <c r="J25" s="134">
        <f t="shared" si="3"/>
        <v>153.38</v>
      </c>
      <c r="K25" s="132">
        <f t="shared" si="6"/>
        <v>0.83</v>
      </c>
      <c r="L25" s="123"/>
      <c r="P25" s="169">
        <f t="shared" si="7"/>
        <v>0</v>
      </c>
    </row>
    <row r="26" spans="2:17">
      <c r="B26" s="140">
        <f t="shared" si="0"/>
        <v>2032</v>
      </c>
      <c r="C26" s="141"/>
      <c r="D26" s="132">
        <f t="shared" si="5"/>
        <v>100.64</v>
      </c>
      <c r="E26" s="132">
        <f t="shared" si="5"/>
        <v>52.93</v>
      </c>
      <c r="F26" s="134">
        <f t="shared" si="1"/>
        <v>42.447510696872207</v>
      </c>
      <c r="G26" s="132">
        <f t="shared" si="5"/>
        <v>0.92</v>
      </c>
      <c r="H26" s="132">
        <f t="shared" si="5"/>
        <v>0</v>
      </c>
      <c r="I26" s="134">
        <f t="shared" si="2"/>
        <v>43.367510696872209</v>
      </c>
      <c r="J26" s="134">
        <f t="shared" si="3"/>
        <v>156.9</v>
      </c>
      <c r="K26" s="132">
        <f t="shared" si="6"/>
        <v>0.85</v>
      </c>
      <c r="L26" s="123"/>
      <c r="P26" s="169">
        <f t="shared" si="7"/>
        <v>0</v>
      </c>
    </row>
    <row r="27" spans="2:17">
      <c r="B27" s="140">
        <f t="shared" si="0"/>
        <v>2033</v>
      </c>
      <c r="C27" s="141"/>
      <c r="D27" s="132">
        <f t="shared" si="5"/>
        <v>102.95</v>
      </c>
      <c r="E27" s="132">
        <f t="shared" si="5"/>
        <v>54.15</v>
      </c>
      <c r="F27" s="134">
        <f t="shared" si="1"/>
        <v>43.423220228421066</v>
      </c>
      <c r="G27" s="132">
        <f t="shared" si="5"/>
        <v>0.94</v>
      </c>
      <c r="H27" s="132">
        <f t="shared" si="5"/>
        <v>0</v>
      </c>
      <c r="I27" s="134">
        <f t="shared" si="2"/>
        <v>44.363220228421063</v>
      </c>
      <c r="J27" s="134">
        <f t="shared" si="3"/>
        <v>160.5</v>
      </c>
      <c r="K27" s="132">
        <f t="shared" si="6"/>
        <v>0.87</v>
      </c>
      <c r="L27" s="123"/>
      <c r="P27" s="169">
        <f t="shared" si="7"/>
        <v>0</v>
      </c>
    </row>
    <row r="28" spans="2:17">
      <c r="B28" s="140">
        <f t="shared" si="0"/>
        <v>2034</v>
      </c>
      <c r="C28" s="141"/>
      <c r="D28" s="132">
        <f t="shared" si="5"/>
        <v>105.32</v>
      </c>
      <c r="E28" s="132">
        <f t="shared" si="5"/>
        <v>55.4</v>
      </c>
      <c r="F28" s="134">
        <f t="shared" si="1"/>
        <v>44.423806206949934</v>
      </c>
      <c r="G28" s="132">
        <f t="shared" si="5"/>
        <v>0.96</v>
      </c>
      <c r="H28" s="132">
        <f t="shared" si="5"/>
        <v>0</v>
      </c>
      <c r="I28" s="134">
        <f t="shared" si="2"/>
        <v>45.383806206949934</v>
      </c>
      <c r="J28" s="134">
        <f t="shared" si="3"/>
        <v>164.19</v>
      </c>
      <c r="K28" s="132">
        <f t="shared" si="6"/>
        <v>0.89</v>
      </c>
      <c r="L28" s="123"/>
      <c r="P28" s="169">
        <f t="shared" si="7"/>
        <v>0</v>
      </c>
    </row>
    <row r="29" spans="2:17">
      <c r="B29" s="140">
        <f t="shared" si="0"/>
        <v>2035</v>
      </c>
      <c r="C29" s="141"/>
      <c r="D29" s="132">
        <f t="shared" si="5"/>
        <v>107.64</v>
      </c>
      <c r="E29" s="132">
        <f t="shared" si="5"/>
        <v>56.62</v>
      </c>
      <c r="F29" s="134">
        <f t="shared" si="1"/>
        <v>45.402279788163234</v>
      </c>
      <c r="G29" s="132">
        <f t="shared" si="5"/>
        <v>0.98</v>
      </c>
      <c r="H29" s="132">
        <f t="shared" si="5"/>
        <v>0</v>
      </c>
      <c r="I29" s="134">
        <f t="shared" si="2"/>
        <v>46.382279788163231</v>
      </c>
      <c r="J29" s="134">
        <f t="shared" si="3"/>
        <v>167.81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7">
      <c r="B30" s="140">
        <f t="shared" si="0"/>
        <v>2036</v>
      </c>
      <c r="C30" s="141"/>
      <c r="D30" s="132">
        <f t="shared" si="5"/>
        <v>110.01</v>
      </c>
      <c r="E30" s="132">
        <f t="shared" si="5"/>
        <v>57.87</v>
      </c>
      <c r="F30" s="134">
        <f t="shared" si="1"/>
        <v>46.402865766692102</v>
      </c>
      <c r="G30" s="132">
        <f t="shared" si="5"/>
        <v>1</v>
      </c>
      <c r="H30" s="132">
        <f t="shared" si="5"/>
        <v>0</v>
      </c>
      <c r="I30" s="134">
        <f t="shared" si="2"/>
        <v>47.402865766692102</v>
      </c>
      <c r="J30" s="134">
        <f t="shared" si="3"/>
        <v>171.5</v>
      </c>
      <c r="K30" s="132">
        <f t="shared" si="6"/>
        <v>0.93</v>
      </c>
      <c r="L30" s="123"/>
      <c r="P30" s="169">
        <f t="shared" si="8"/>
        <v>0</v>
      </c>
    </row>
    <row r="31" spans="2:17">
      <c r="B31" s="140">
        <f t="shared" si="0"/>
        <v>2037</v>
      </c>
      <c r="C31" s="141"/>
      <c r="D31" s="132">
        <f t="shared" si="5"/>
        <v>112.43</v>
      </c>
      <c r="E31" s="132">
        <f t="shared" si="5"/>
        <v>59.14</v>
      </c>
      <c r="F31" s="134">
        <f t="shared" si="1"/>
        <v>47.422800092872073</v>
      </c>
      <c r="G31" s="132">
        <f t="shared" si="5"/>
        <v>1.02</v>
      </c>
      <c r="H31" s="132">
        <f t="shared" si="5"/>
        <v>0</v>
      </c>
      <c r="I31" s="134">
        <f t="shared" si="2"/>
        <v>48.442800092872076</v>
      </c>
      <c r="J31" s="134">
        <f t="shared" si="3"/>
        <v>175.26</v>
      </c>
      <c r="K31" s="132">
        <f t="shared" si="6"/>
        <v>0.95</v>
      </c>
      <c r="L31" s="123"/>
      <c r="P31" s="169">
        <f t="shared" si="8"/>
        <v>0</v>
      </c>
    </row>
    <row r="32" spans="2:17">
      <c r="B32" s="140">
        <f t="shared" si="0"/>
        <v>2038</v>
      </c>
      <c r="C32" s="141"/>
      <c r="D32" s="132">
        <f t="shared" si="5"/>
        <v>115.02</v>
      </c>
      <c r="E32" s="132">
        <f t="shared" si="5"/>
        <v>60.5</v>
      </c>
      <c r="F32" s="134">
        <f t="shared" si="1"/>
        <v>48.514599710327595</v>
      </c>
      <c r="G32" s="132">
        <f t="shared" si="5"/>
        <v>1.04</v>
      </c>
      <c r="H32" s="132">
        <f t="shared" si="5"/>
        <v>0</v>
      </c>
      <c r="I32" s="134">
        <f t="shared" si="2"/>
        <v>49.554599710327594</v>
      </c>
      <c r="J32" s="134">
        <f t="shared" si="3"/>
        <v>179.28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117.67</v>
      </c>
      <c r="E33" s="132">
        <f t="shared" si="5"/>
        <v>61.89</v>
      </c>
      <c r="F33" s="134">
        <f t="shared" si="1"/>
        <v>49.631275774763125</v>
      </c>
      <c r="G33" s="132">
        <f t="shared" si="5"/>
        <v>1.06</v>
      </c>
      <c r="H33" s="132">
        <f t="shared" si="5"/>
        <v>0</v>
      </c>
      <c r="I33" s="134">
        <f t="shared" si="2"/>
        <v>50.691275774763128</v>
      </c>
      <c r="J33" s="134">
        <f t="shared" si="3"/>
        <v>183.39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120.38</v>
      </c>
      <c r="E34" s="132">
        <f t="shared" si="5"/>
        <v>63.31</v>
      </c>
      <c r="F34" s="134">
        <f t="shared" si="1"/>
        <v>50.772828286178651</v>
      </c>
      <c r="G34" s="132">
        <f t="shared" si="5"/>
        <v>1.08</v>
      </c>
      <c r="H34" s="132">
        <f t="shared" si="5"/>
        <v>0</v>
      </c>
      <c r="I34" s="134">
        <f t="shared" si="2"/>
        <v>51.852828286178649</v>
      </c>
      <c r="J34" s="134">
        <f t="shared" si="3"/>
        <v>187.6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123.15</v>
      </c>
      <c r="E35" s="132">
        <f t="shared" si="5"/>
        <v>64.77</v>
      </c>
      <c r="F35" s="134">
        <f t="shared" si="1"/>
        <v>51.942021294238629</v>
      </c>
      <c r="G35" s="132">
        <f t="shared" si="5"/>
        <v>1.1000000000000001</v>
      </c>
      <c r="H35" s="132">
        <f t="shared" si="5"/>
        <v>0</v>
      </c>
      <c r="I35" s="134">
        <f t="shared" si="2"/>
        <v>53.04202129423863</v>
      </c>
      <c r="J35" s="134">
        <f t="shared" si="3"/>
        <v>191.9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125.98</v>
      </c>
      <c r="E36" s="132">
        <f t="shared" si="5"/>
        <v>66.260000000000005</v>
      </c>
      <c r="F36" s="134">
        <f t="shared" si="1"/>
        <v>53.136090749278594</v>
      </c>
      <c r="G36" s="132">
        <f t="shared" si="5"/>
        <v>1.1299999999999999</v>
      </c>
      <c r="H36" s="132">
        <f t="shared" si="5"/>
        <v>0</v>
      </c>
      <c r="I36" s="134">
        <f t="shared" si="2"/>
        <v>54.266090749278597</v>
      </c>
      <c r="J36" s="134">
        <f t="shared" si="3"/>
        <v>196.33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tr">
        <f>'Table 3 EV2020 Wind_2020'!D44</f>
        <v>Plant Costs  - 2017 IRP Update - Table 5.4 &amp; 5.5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"&amp;TEXT(G63,"0.0%")&amp;")"</f>
        <v>= ((b) + (c)) /  (8.76 x 41.3%)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(i)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Wyoming DJ Wind Resource - 41%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120</v>
      </c>
      <c r="C55" s="185">
        <v>1353.2739183554006</v>
      </c>
      <c r="D55" s="121" t="s">
        <v>75</v>
      </c>
      <c r="H55" s="121" t="s">
        <v>9</v>
      </c>
    </row>
    <row r="56" spans="2:24">
      <c r="B56" s="85" t="s">
        <v>112</v>
      </c>
      <c r="C56" s="154">
        <v>37.565582271006477</v>
      </c>
      <c r="D56" s="121" t="s">
        <v>78</v>
      </c>
      <c r="H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H57" s="121" t="s">
        <v>80</v>
      </c>
    </row>
    <row r="58" spans="2:24">
      <c r="B58" s="85" t="s">
        <v>112</v>
      </c>
      <c r="C58" s="154">
        <v>0.65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222">
        <v>0.43118737343656394</v>
      </c>
      <c r="D63" s="121" t="s">
        <v>39</v>
      </c>
      <c r="G63" s="225">
        <v>0.41299999999999998</v>
      </c>
      <c r="H63" s="121" t="s">
        <v>141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workbookViewId="0">
      <selection activeCell="E12" sqref="E12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126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7" t="s">
        <v>55</v>
      </c>
      <c r="J5" s="17" t="s">
        <v>55</v>
      </c>
      <c r="K5" s="125" t="s">
        <v>72</v>
      </c>
      <c r="P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ID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E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11.77601538091805</v>
      </c>
      <c r="G13" s="132">
        <f t="shared" ref="G13:H36" si="6">ROUND(G12*(1+(IFERROR(INDEX($D$66:$D$74,MATCH($B13,$C$66:$C$74,0),1),0)+IFERROR(INDEX($G$66:$G$74,MATCH($B13,$F$66:$F$74,0),1),0)+IFERROR(INDEX($J$66:$J$74,MATCH($B13,$I$66:$I$74,0),1),0))),2)</f>
        <v>0</v>
      </c>
      <c r="H13" s="132">
        <f t="shared" si="6"/>
        <v>0</v>
      </c>
      <c r="I13" s="134">
        <f t="shared" si="3"/>
        <v>11.77601538091805</v>
      </c>
      <c r="J13" s="134">
        <f t="shared" si="2"/>
        <v>39.200000000000003</v>
      </c>
      <c r="K13" s="132">
        <f t="shared" ref="K13:K36" si="7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12.034366738764721</v>
      </c>
      <c r="G14" s="132">
        <f t="shared" si="6"/>
        <v>0</v>
      </c>
      <c r="H14" s="132">
        <f t="shared" si="6"/>
        <v>0</v>
      </c>
      <c r="I14" s="134">
        <f t="shared" si="3"/>
        <v>12.034366738764721</v>
      </c>
      <c r="J14" s="134">
        <f t="shared" si="2"/>
        <v>40.06</v>
      </c>
      <c r="K14" s="132">
        <f t="shared" si="7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12.32275895217496</v>
      </c>
      <c r="G15" s="132">
        <f t="shared" si="6"/>
        <v>0</v>
      </c>
      <c r="H15" s="132">
        <f t="shared" si="6"/>
        <v>0</v>
      </c>
      <c r="I15" s="134">
        <f t="shared" si="3"/>
        <v>12.32275895217496</v>
      </c>
      <c r="J15" s="134">
        <f t="shared" si="2"/>
        <v>41.02</v>
      </c>
      <c r="K15" s="132">
        <f t="shared" si="7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12.61715933669791</v>
      </c>
      <c r="G16" s="132">
        <f t="shared" si="6"/>
        <v>0</v>
      </c>
      <c r="H16" s="132">
        <f t="shared" si="6"/>
        <v>0</v>
      </c>
      <c r="I16" s="134">
        <f t="shared" si="3"/>
        <v>12.61715933669791</v>
      </c>
      <c r="J16" s="134">
        <f t="shared" si="2"/>
        <v>42</v>
      </c>
      <c r="K16" s="132">
        <f t="shared" si="7"/>
        <v>0.65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12.920571977889932</v>
      </c>
      <c r="G17" s="132">
        <f t="shared" si="6"/>
        <v>0</v>
      </c>
      <c r="H17" s="132">
        <f t="shared" si="6"/>
        <v>0</v>
      </c>
      <c r="I17" s="134">
        <f t="shared" si="3"/>
        <v>12.920571977889932</v>
      </c>
      <c r="J17" s="134">
        <f t="shared" si="2"/>
        <v>43.01</v>
      </c>
      <c r="K17" s="132">
        <f t="shared" si="7"/>
        <v>0.67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13.229992790194665</v>
      </c>
      <c r="G18" s="132">
        <f t="shared" si="6"/>
        <v>0</v>
      </c>
      <c r="H18" s="132">
        <f t="shared" si="6"/>
        <v>0</v>
      </c>
      <c r="I18" s="134">
        <f t="shared" si="3"/>
        <v>13.229992790194665</v>
      </c>
      <c r="J18" s="134">
        <f t="shared" si="2"/>
        <v>44.04</v>
      </c>
      <c r="K18" s="132">
        <f t="shared" si="7"/>
        <v>0.69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13.533405431386687</v>
      </c>
      <c r="G19" s="132">
        <f t="shared" si="6"/>
        <v>0</v>
      </c>
      <c r="H19" s="132">
        <f t="shared" si="6"/>
        <v>0</v>
      </c>
      <c r="I19" s="134">
        <f t="shared" si="3"/>
        <v>13.533405431386687</v>
      </c>
      <c r="J19" s="134">
        <f t="shared" si="2"/>
        <v>45.05</v>
      </c>
      <c r="K19" s="132">
        <f t="shared" si="7"/>
        <v>0.71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13.845830329247779</v>
      </c>
      <c r="G20" s="132">
        <f t="shared" si="6"/>
        <v>0</v>
      </c>
      <c r="H20" s="132">
        <f t="shared" si="6"/>
        <v>0</v>
      </c>
      <c r="I20" s="134">
        <f t="shared" si="3"/>
        <v>13.845830329247779</v>
      </c>
      <c r="J20" s="134">
        <f t="shared" si="2"/>
        <v>46.09</v>
      </c>
      <c r="K20" s="132">
        <f t="shared" si="7"/>
        <v>0.73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14.164263398221582</v>
      </c>
      <c r="G21" s="132">
        <f t="shared" si="6"/>
        <v>0</v>
      </c>
      <c r="H21" s="132">
        <f t="shared" si="6"/>
        <v>0</v>
      </c>
      <c r="I21" s="134">
        <f t="shared" si="3"/>
        <v>14.164263398221582</v>
      </c>
      <c r="J21" s="134">
        <f t="shared" si="2"/>
        <v>47.15</v>
      </c>
      <c r="K21" s="132">
        <f t="shared" si="7"/>
        <v>0.75</v>
      </c>
      <c r="L21" s="123"/>
      <c r="N21" s="135"/>
      <c r="O21" s="137"/>
      <c r="P21" s="169">
        <f t="shared" ref="P21:P28" si="8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14.503725066089883</v>
      </c>
      <c r="G22" s="132">
        <f t="shared" si="6"/>
        <v>0</v>
      </c>
      <c r="H22" s="132">
        <f t="shared" si="6"/>
        <v>0</v>
      </c>
      <c r="I22" s="134">
        <f t="shared" si="3"/>
        <v>14.503725066089883</v>
      </c>
      <c r="J22" s="134">
        <f t="shared" si="2"/>
        <v>48.28</v>
      </c>
      <c r="K22" s="132">
        <f t="shared" si="7"/>
        <v>0.77</v>
      </c>
      <c r="L22" s="123"/>
      <c r="N22" s="135"/>
      <c r="O22" s="137"/>
      <c r="P22" s="169">
        <f t="shared" si="8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14.852198990627253</v>
      </c>
      <c r="G23" s="132">
        <f t="shared" si="6"/>
        <v>0</v>
      </c>
      <c r="H23" s="132">
        <f t="shared" si="6"/>
        <v>0</v>
      </c>
      <c r="I23" s="134">
        <f t="shared" si="3"/>
        <v>14.852198990627253</v>
      </c>
      <c r="J23" s="134">
        <f t="shared" si="2"/>
        <v>49.44</v>
      </c>
      <c r="K23" s="132">
        <f t="shared" si="7"/>
        <v>0.79</v>
      </c>
      <c r="L23" s="123"/>
      <c r="N23" s="135"/>
      <c r="O23" s="137"/>
      <c r="P23" s="169">
        <f t="shared" si="8"/>
        <v>0</v>
      </c>
    </row>
    <row r="24" spans="2:16">
      <c r="B24" s="140">
        <f t="shared" si="0"/>
        <v>2030</v>
      </c>
      <c r="C24" s="131">
        <f>$C$55</f>
        <v>1410.7096380374778</v>
      </c>
      <c r="D24" s="132">
        <f>C24*$C$62</f>
        <v>100.24490397781955</v>
      </c>
      <c r="E24" s="132">
        <f t="shared" si="5"/>
        <v>50.58</v>
      </c>
      <c r="F24" s="134">
        <f t="shared" si="1"/>
        <v>45.309091557864555</v>
      </c>
      <c r="G24" s="132">
        <f t="shared" si="6"/>
        <v>0</v>
      </c>
      <c r="H24" s="132">
        <f t="shared" si="6"/>
        <v>0</v>
      </c>
      <c r="I24" s="134">
        <f t="shared" si="3"/>
        <v>45.309091557864555</v>
      </c>
      <c r="J24" s="134">
        <f t="shared" si="2"/>
        <v>150.82</v>
      </c>
      <c r="K24" s="132">
        <f t="shared" si="7"/>
        <v>0.81</v>
      </c>
      <c r="L24" s="123"/>
      <c r="N24" s="135"/>
      <c r="O24" s="137"/>
      <c r="P24" s="169">
        <f t="shared" si="8"/>
        <v>0</v>
      </c>
    </row>
    <row r="25" spans="2:16">
      <c r="B25" s="140">
        <f t="shared" si="0"/>
        <v>2031</v>
      </c>
      <c r="C25" s="141"/>
      <c r="D25" s="132">
        <f t="shared" si="5"/>
        <v>102.55</v>
      </c>
      <c r="E25" s="132">
        <f t="shared" si="5"/>
        <v>51.74</v>
      </c>
      <c r="F25" s="134">
        <f t="shared" si="1"/>
        <v>46.350036049026677</v>
      </c>
      <c r="G25" s="132">
        <f t="shared" si="6"/>
        <v>0</v>
      </c>
      <c r="H25" s="132">
        <f t="shared" si="6"/>
        <v>0</v>
      </c>
      <c r="I25" s="134">
        <f t="shared" si="3"/>
        <v>46.350036049026677</v>
      </c>
      <c r="J25" s="134">
        <f t="shared" si="2"/>
        <v>154.29</v>
      </c>
      <c r="K25" s="132">
        <f t="shared" si="7"/>
        <v>0.83</v>
      </c>
      <c r="L25" s="123"/>
      <c r="N25" s="135"/>
      <c r="O25" s="137"/>
      <c r="P25" s="169">
        <f t="shared" si="8"/>
        <v>0</v>
      </c>
    </row>
    <row r="26" spans="2:16">
      <c r="B26" s="140">
        <f t="shared" si="0"/>
        <v>2032</v>
      </c>
      <c r="C26" s="141"/>
      <c r="D26" s="132">
        <f t="shared" si="5"/>
        <v>104.91</v>
      </c>
      <c r="E26" s="132">
        <f t="shared" si="5"/>
        <v>52.93</v>
      </c>
      <c r="F26" s="134">
        <f t="shared" si="1"/>
        <v>47.416486421533293</v>
      </c>
      <c r="G26" s="132">
        <f t="shared" si="6"/>
        <v>0</v>
      </c>
      <c r="H26" s="132">
        <f t="shared" si="6"/>
        <v>0</v>
      </c>
      <c r="I26" s="134">
        <f t="shared" si="3"/>
        <v>47.416486421533293</v>
      </c>
      <c r="J26" s="134">
        <f t="shared" si="2"/>
        <v>157.84</v>
      </c>
      <c r="K26" s="132">
        <f t="shared" si="7"/>
        <v>0.85</v>
      </c>
      <c r="L26" s="123"/>
      <c r="N26" s="135"/>
      <c r="O26" s="137"/>
      <c r="P26" s="169">
        <f t="shared" si="8"/>
        <v>0</v>
      </c>
    </row>
    <row r="27" spans="2:16">
      <c r="B27" s="140">
        <f t="shared" si="0"/>
        <v>2033</v>
      </c>
      <c r="C27" s="131"/>
      <c r="D27" s="132">
        <f t="shared" si="5"/>
        <v>107.32</v>
      </c>
      <c r="E27" s="132">
        <f t="shared" si="5"/>
        <v>54.15</v>
      </c>
      <c r="F27" s="134">
        <f t="shared" si="1"/>
        <v>48.506969478490753</v>
      </c>
      <c r="G27" s="132">
        <f t="shared" si="6"/>
        <v>0</v>
      </c>
      <c r="H27" s="132">
        <f t="shared" si="6"/>
        <v>0</v>
      </c>
      <c r="I27" s="134">
        <f t="shared" si="3"/>
        <v>48.506969478490753</v>
      </c>
      <c r="J27" s="134">
        <f t="shared" si="2"/>
        <v>161.47</v>
      </c>
      <c r="K27" s="132">
        <f t="shared" si="7"/>
        <v>0.87</v>
      </c>
      <c r="L27" s="123"/>
      <c r="P27" s="169">
        <f t="shared" si="8"/>
        <v>0</v>
      </c>
    </row>
    <row r="28" spans="2:16">
      <c r="B28" s="140">
        <f t="shared" si="0"/>
        <v>2034</v>
      </c>
      <c r="C28" s="141"/>
      <c r="D28" s="132">
        <f t="shared" si="5"/>
        <v>109.79</v>
      </c>
      <c r="E28" s="132">
        <f t="shared" si="5"/>
        <v>55.4</v>
      </c>
      <c r="F28" s="134">
        <f t="shared" si="1"/>
        <v>49.62448930545542</v>
      </c>
      <c r="G28" s="132">
        <f t="shared" si="6"/>
        <v>0</v>
      </c>
      <c r="H28" s="132">
        <f t="shared" si="6"/>
        <v>0</v>
      </c>
      <c r="I28" s="134">
        <f t="shared" si="3"/>
        <v>49.62448930545542</v>
      </c>
      <c r="J28" s="134">
        <f t="shared" si="2"/>
        <v>165.19</v>
      </c>
      <c r="K28" s="132">
        <f t="shared" si="7"/>
        <v>0.89</v>
      </c>
      <c r="L28" s="123"/>
      <c r="P28" s="169">
        <f t="shared" si="8"/>
        <v>0</v>
      </c>
    </row>
    <row r="29" spans="2:16">
      <c r="B29" s="140">
        <f t="shared" si="0"/>
        <v>2035</v>
      </c>
      <c r="C29" s="141"/>
      <c r="D29" s="132">
        <f t="shared" si="5"/>
        <v>112.21</v>
      </c>
      <c r="E29" s="132">
        <f t="shared" si="5"/>
        <v>56.62</v>
      </c>
      <c r="F29" s="134">
        <f t="shared" si="1"/>
        <v>50.717976447969235</v>
      </c>
      <c r="G29" s="132">
        <f t="shared" si="6"/>
        <v>0</v>
      </c>
      <c r="H29" s="132">
        <f t="shared" si="6"/>
        <v>0</v>
      </c>
      <c r="I29" s="134">
        <f t="shared" si="3"/>
        <v>50.717976447969235</v>
      </c>
      <c r="J29" s="134">
        <f t="shared" si="2"/>
        <v>168.83</v>
      </c>
      <c r="K29" s="132">
        <f t="shared" si="7"/>
        <v>0.91</v>
      </c>
      <c r="L29" s="123"/>
      <c r="P29" s="169">
        <f t="shared" ref="P29:P36" si="9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114.68</v>
      </c>
      <c r="E30" s="132">
        <f t="shared" si="5"/>
        <v>57.87</v>
      </c>
      <c r="F30" s="134">
        <f t="shared" si="1"/>
        <v>51.835496274933917</v>
      </c>
      <c r="G30" s="132">
        <f t="shared" si="6"/>
        <v>0</v>
      </c>
      <c r="H30" s="132">
        <f t="shared" si="6"/>
        <v>0</v>
      </c>
      <c r="I30" s="134">
        <f t="shared" si="3"/>
        <v>51.835496274933917</v>
      </c>
      <c r="J30" s="134">
        <f t="shared" si="2"/>
        <v>172.55</v>
      </c>
      <c r="K30" s="132">
        <f t="shared" si="7"/>
        <v>0.93</v>
      </c>
      <c r="L30" s="123"/>
      <c r="P30" s="169">
        <f t="shared" si="9"/>
        <v>0</v>
      </c>
    </row>
    <row r="31" spans="2:16">
      <c r="B31" s="140">
        <f t="shared" si="0"/>
        <v>2037</v>
      </c>
      <c r="C31" s="141"/>
      <c r="D31" s="132">
        <f t="shared" si="5"/>
        <v>117.2</v>
      </c>
      <c r="E31" s="132">
        <f t="shared" si="5"/>
        <v>59.14</v>
      </c>
      <c r="F31" s="134">
        <f t="shared" si="1"/>
        <v>52.974044700793087</v>
      </c>
      <c r="G31" s="132">
        <f t="shared" si="6"/>
        <v>0</v>
      </c>
      <c r="H31" s="132">
        <f t="shared" si="6"/>
        <v>0</v>
      </c>
      <c r="I31" s="134">
        <f t="shared" si="3"/>
        <v>52.974044700793087</v>
      </c>
      <c r="J31" s="134">
        <f t="shared" si="2"/>
        <v>176.34</v>
      </c>
      <c r="K31" s="132">
        <f t="shared" si="7"/>
        <v>0.95</v>
      </c>
      <c r="L31" s="123"/>
      <c r="P31" s="169">
        <f t="shared" si="9"/>
        <v>0</v>
      </c>
    </row>
    <row r="32" spans="2:16">
      <c r="B32" s="140">
        <f t="shared" si="0"/>
        <v>2038</v>
      </c>
      <c r="C32" s="141"/>
      <c r="D32" s="132">
        <f t="shared" si="5"/>
        <v>119.9</v>
      </c>
      <c r="E32" s="132">
        <f t="shared" si="5"/>
        <v>60.5</v>
      </c>
      <c r="F32" s="134">
        <f t="shared" si="1"/>
        <v>54.193703436673879</v>
      </c>
      <c r="G32" s="132">
        <f t="shared" si="6"/>
        <v>0</v>
      </c>
      <c r="H32" s="132">
        <f t="shared" si="6"/>
        <v>0</v>
      </c>
      <c r="I32" s="134">
        <f t="shared" si="3"/>
        <v>54.193703436673879</v>
      </c>
      <c r="J32" s="134">
        <f t="shared" si="2"/>
        <v>180.4</v>
      </c>
      <c r="K32" s="132">
        <f t="shared" si="7"/>
        <v>0.97</v>
      </c>
      <c r="L32" s="123"/>
      <c r="P32" s="169">
        <f t="shared" si="9"/>
        <v>0</v>
      </c>
    </row>
    <row r="33" spans="2:16">
      <c r="B33" s="140">
        <f t="shared" si="0"/>
        <v>2039</v>
      </c>
      <c r="C33" s="141"/>
      <c r="D33" s="132">
        <f t="shared" si="5"/>
        <v>122.66</v>
      </c>
      <c r="E33" s="132">
        <f t="shared" si="5"/>
        <v>61.89</v>
      </c>
      <c r="F33" s="134">
        <f t="shared" si="1"/>
        <v>55.440398942561892</v>
      </c>
      <c r="G33" s="132">
        <f t="shared" si="6"/>
        <v>0</v>
      </c>
      <c r="H33" s="132">
        <f t="shared" si="6"/>
        <v>0</v>
      </c>
      <c r="I33" s="134">
        <f t="shared" si="3"/>
        <v>55.440398942561892</v>
      </c>
      <c r="J33" s="134">
        <f t="shared" si="2"/>
        <v>184.55</v>
      </c>
      <c r="K33" s="132">
        <f t="shared" si="7"/>
        <v>0.99</v>
      </c>
      <c r="L33" s="123"/>
      <c r="P33" s="169">
        <f t="shared" si="9"/>
        <v>0</v>
      </c>
    </row>
    <row r="34" spans="2:16">
      <c r="B34" s="140">
        <f t="shared" si="0"/>
        <v>2040</v>
      </c>
      <c r="C34" s="141"/>
      <c r="D34" s="132">
        <f t="shared" si="5"/>
        <v>125.48</v>
      </c>
      <c r="E34" s="132">
        <f t="shared" si="5"/>
        <v>63.31</v>
      </c>
      <c r="F34" s="134">
        <f t="shared" si="1"/>
        <v>56.714131218457112</v>
      </c>
      <c r="G34" s="132">
        <f t="shared" si="6"/>
        <v>0</v>
      </c>
      <c r="H34" s="132">
        <f t="shared" si="6"/>
        <v>0</v>
      </c>
      <c r="I34" s="134">
        <f t="shared" si="3"/>
        <v>56.714131218457112</v>
      </c>
      <c r="J34" s="134">
        <f t="shared" si="2"/>
        <v>188.79</v>
      </c>
      <c r="K34" s="132">
        <f t="shared" si="7"/>
        <v>1.01</v>
      </c>
      <c r="L34" s="123"/>
      <c r="P34" s="169">
        <f t="shared" si="9"/>
        <v>0</v>
      </c>
    </row>
    <row r="35" spans="2:16">
      <c r="B35" s="140">
        <f t="shared" si="0"/>
        <v>2041</v>
      </c>
      <c r="C35" s="141"/>
      <c r="D35" s="132">
        <f t="shared" si="5"/>
        <v>128.37</v>
      </c>
      <c r="E35" s="132">
        <f t="shared" si="5"/>
        <v>64.77</v>
      </c>
      <c r="F35" s="134">
        <f t="shared" si="1"/>
        <v>58.020908435472244</v>
      </c>
      <c r="G35" s="132">
        <f t="shared" si="6"/>
        <v>0</v>
      </c>
      <c r="H35" s="132">
        <f t="shared" si="6"/>
        <v>0</v>
      </c>
      <c r="I35" s="134">
        <f t="shared" si="3"/>
        <v>58.020908435472244</v>
      </c>
      <c r="J35" s="134">
        <f t="shared" si="2"/>
        <v>193.14</v>
      </c>
      <c r="K35" s="132">
        <f t="shared" si="7"/>
        <v>1.03</v>
      </c>
      <c r="L35" s="123"/>
      <c r="P35" s="169">
        <f t="shared" si="9"/>
        <v>0</v>
      </c>
    </row>
    <row r="36" spans="2:16">
      <c r="B36" s="140">
        <f t="shared" si="0"/>
        <v>2042</v>
      </c>
      <c r="C36" s="141"/>
      <c r="D36" s="132">
        <f t="shared" si="5"/>
        <v>131.32</v>
      </c>
      <c r="E36" s="132">
        <f t="shared" si="5"/>
        <v>66.260000000000005</v>
      </c>
      <c r="F36" s="134">
        <f t="shared" si="1"/>
        <v>59.354722422494589</v>
      </c>
      <c r="G36" s="132">
        <f t="shared" si="6"/>
        <v>0</v>
      </c>
      <c r="H36" s="132">
        <f t="shared" si="6"/>
        <v>0</v>
      </c>
      <c r="I36" s="134">
        <f t="shared" si="3"/>
        <v>59.354722422494589</v>
      </c>
      <c r="J36" s="134">
        <f t="shared" si="2"/>
        <v>197.58</v>
      </c>
      <c r="K36" s="132">
        <f t="shared" si="7"/>
        <v>1.05</v>
      </c>
      <c r="L36" s="123"/>
      <c r="P36" s="169">
        <f t="shared" si="9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">
        <v>118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ID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120</v>
      </c>
      <c r="C55" s="185">
        <v>1410.7096380374778</v>
      </c>
      <c r="D55" s="121" t="s">
        <v>75</v>
      </c>
      <c r="H55" s="121" t="s">
        <v>9</v>
      </c>
    </row>
    <row r="56" spans="2:24">
      <c r="B56" s="85" t="s">
        <v>112</v>
      </c>
      <c r="C56" s="154">
        <v>37.570551305416139</v>
      </c>
      <c r="D56" s="121" t="s">
        <v>78</v>
      </c>
      <c r="H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10">C66+1</f>
        <v>2018</v>
      </c>
      <c r="D67" s="41">
        <v>2.3E-2</v>
      </c>
      <c r="E67" s="85"/>
      <c r="F67" s="87">
        <f t="shared" ref="F67:F74" si="11">F66+1</f>
        <v>2027</v>
      </c>
      <c r="G67" s="41">
        <v>2.3E-2</v>
      </c>
      <c r="H67" s="85"/>
      <c r="I67" s="87">
        <f t="shared" ref="I67:I74" si="12">I66+1</f>
        <v>2036</v>
      </c>
      <c r="J67" s="41">
        <v>2.1999999999999999E-2</v>
      </c>
    </row>
    <row r="68" spans="3:11">
      <c r="C68" s="87">
        <f t="shared" si="10"/>
        <v>2019</v>
      </c>
      <c r="D68" s="41">
        <v>0.02</v>
      </c>
      <c r="E68" s="85"/>
      <c r="F68" s="87">
        <f t="shared" si="11"/>
        <v>2028</v>
      </c>
      <c r="G68" s="41">
        <v>2.4E-2</v>
      </c>
      <c r="H68" s="85"/>
      <c r="I68" s="87">
        <f t="shared" si="12"/>
        <v>2037</v>
      </c>
      <c r="J68" s="41">
        <v>2.1999999999999999E-2</v>
      </c>
    </row>
    <row r="69" spans="3:11">
      <c r="C69" s="87">
        <f t="shared" si="10"/>
        <v>2020</v>
      </c>
      <c r="D69" s="41">
        <v>2.1999999999999999E-2</v>
      </c>
      <c r="E69" s="85"/>
      <c r="F69" s="87">
        <f t="shared" si="11"/>
        <v>2029</v>
      </c>
      <c r="G69" s="41">
        <v>2.4E-2</v>
      </c>
      <c r="H69" s="85"/>
      <c r="I69" s="87">
        <f t="shared" si="12"/>
        <v>2038</v>
      </c>
      <c r="J69" s="41">
        <v>2.3E-2</v>
      </c>
    </row>
    <row r="70" spans="3:11">
      <c r="C70" s="87">
        <f t="shared" si="10"/>
        <v>2021</v>
      </c>
      <c r="D70" s="41">
        <v>2.4E-2</v>
      </c>
      <c r="E70" s="85"/>
      <c r="F70" s="87">
        <f t="shared" si="11"/>
        <v>2030</v>
      </c>
      <c r="G70" s="41">
        <v>2.3E-2</v>
      </c>
      <c r="H70" s="85"/>
      <c r="I70" s="87">
        <f t="shared" si="12"/>
        <v>2039</v>
      </c>
      <c r="J70" s="41">
        <v>2.3E-2</v>
      </c>
    </row>
    <row r="71" spans="3:11">
      <c r="C71" s="87">
        <f t="shared" si="10"/>
        <v>2022</v>
      </c>
      <c r="D71" s="41">
        <v>2.4E-2</v>
      </c>
      <c r="E71" s="85"/>
      <c r="F71" s="87">
        <f t="shared" si="11"/>
        <v>2031</v>
      </c>
      <c r="G71" s="41">
        <v>2.3E-2</v>
      </c>
      <c r="H71" s="85"/>
      <c r="I71" s="87">
        <f t="shared" si="12"/>
        <v>2040</v>
      </c>
      <c r="J71" s="41">
        <v>2.3E-2</v>
      </c>
    </row>
    <row r="72" spans="3:11" s="123" customFormat="1">
      <c r="C72" s="87">
        <f t="shared" si="10"/>
        <v>2023</v>
      </c>
      <c r="D72" s="41">
        <v>2.4E-2</v>
      </c>
      <c r="E72" s="86"/>
      <c r="F72" s="87">
        <f t="shared" si="11"/>
        <v>2032</v>
      </c>
      <c r="G72" s="41">
        <v>2.3E-2</v>
      </c>
      <c r="H72" s="86"/>
      <c r="I72" s="87">
        <f t="shared" si="12"/>
        <v>2041</v>
      </c>
      <c r="J72" s="41">
        <v>2.3E-2</v>
      </c>
    </row>
    <row r="73" spans="3:11" s="123" customFormat="1">
      <c r="C73" s="87">
        <f t="shared" si="10"/>
        <v>2024</v>
      </c>
      <c r="D73" s="41">
        <v>2.4E-2</v>
      </c>
      <c r="E73" s="86"/>
      <c r="F73" s="87">
        <f t="shared" si="11"/>
        <v>2033</v>
      </c>
      <c r="G73" s="41">
        <v>2.3E-2</v>
      </c>
      <c r="H73" s="86"/>
      <c r="I73" s="87">
        <f t="shared" si="12"/>
        <v>2042</v>
      </c>
      <c r="J73" s="41">
        <v>2.3E-2</v>
      </c>
    </row>
    <row r="74" spans="3:11" s="123" customFormat="1">
      <c r="C74" s="87">
        <f t="shared" si="10"/>
        <v>2025</v>
      </c>
      <c r="D74" s="41">
        <v>2.3E-2</v>
      </c>
      <c r="E74" s="86"/>
      <c r="F74" s="87">
        <f t="shared" si="11"/>
        <v>2034</v>
      </c>
      <c r="G74" s="41">
        <v>2.3E-2</v>
      </c>
      <c r="H74" s="86"/>
      <c r="I74" s="87">
        <f t="shared" si="12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X102"/>
  <sheetViews>
    <sheetView workbookViewId="0">
      <selection activeCell="B3" sqref="B3"/>
    </sheetView>
  </sheetViews>
  <sheetFormatPr defaultColWidth="9.33203125" defaultRowHeight="12.75"/>
  <cols>
    <col min="1" max="1" width="1.5" style="121" customWidth="1"/>
    <col min="2" max="2" width="10.83203125" style="121" customWidth="1"/>
    <col min="3" max="3" width="14.1640625" style="121" customWidth="1"/>
    <col min="4" max="4" width="12.33203125" style="121" customWidth="1"/>
    <col min="5" max="5" width="9.1640625" style="121" customWidth="1"/>
    <col min="6" max="6" width="9.83203125" style="121" bestFit="1" customWidth="1"/>
    <col min="7" max="7" width="9.83203125" style="121" customWidth="1"/>
    <col min="8" max="8" width="10.5" style="121" customWidth="1"/>
    <col min="9" max="10" width="12.5" style="121" customWidth="1"/>
    <col min="11" max="11" width="11.6640625" style="121" customWidth="1"/>
    <col min="12" max="15" width="9.33203125" style="121"/>
    <col min="16" max="16" width="0" style="121" hidden="1" customWidth="1"/>
    <col min="17" max="16384" width="9.33203125" style="121"/>
  </cols>
  <sheetData>
    <row r="1" spans="2:18" ht="15.75">
      <c r="B1" s="119" t="s">
        <v>59</v>
      </c>
      <c r="C1" s="120"/>
      <c r="D1" s="120"/>
      <c r="E1" s="120"/>
      <c r="F1" s="120"/>
      <c r="G1" s="120"/>
      <c r="H1" s="120"/>
      <c r="I1" s="120"/>
      <c r="J1" s="120"/>
    </row>
    <row r="2" spans="2:18" ht="15.75">
      <c r="B2" s="119" t="s">
        <v>126</v>
      </c>
      <c r="C2" s="120"/>
      <c r="D2" s="120"/>
      <c r="E2" s="120"/>
      <c r="F2" s="120"/>
      <c r="G2" s="120"/>
      <c r="H2" s="120"/>
      <c r="I2" s="120"/>
      <c r="J2" s="120"/>
    </row>
    <row r="3" spans="2:18" ht="15.75">
      <c r="B3" s="119" t="str">
        <f>TEXT($C$63,"0%")&amp;" Capacity Factor"</f>
        <v>38% Capacity Factor</v>
      </c>
      <c r="C3" s="120"/>
      <c r="D3" s="120"/>
      <c r="E3" s="120"/>
      <c r="F3" s="120"/>
      <c r="G3" s="120"/>
      <c r="H3" s="120"/>
      <c r="I3" s="120"/>
      <c r="J3" s="120"/>
    </row>
    <row r="4" spans="2:18">
      <c r="B4" s="122"/>
      <c r="C4" s="122"/>
      <c r="D4" s="122"/>
      <c r="E4" s="122"/>
      <c r="F4" s="122"/>
      <c r="G4" s="122"/>
      <c r="H4" s="122"/>
      <c r="I4" s="123"/>
      <c r="J4" s="123"/>
      <c r="K4" s="123"/>
    </row>
    <row r="5" spans="2:18" ht="51.75" customHeight="1">
      <c r="B5" s="124" t="s">
        <v>0</v>
      </c>
      <c r="C5" s="125" t="s">
        <v>10</v>
      </c>
      <c r="D5" s="125" t="s">
        <v>11</v>
      </c>
      <c r="E5" s="125" t="s">
        <v>12</v>
      </c>
      <c r="F5" s="125" t="s">
        <v>70</v>
      </c>
      <c r="G5" s="17" t="s">
        <v>13</v>
      </c>
      <c r="H5" s="125" t="s">
        <v>71</v>
      </c>
      <c r="I5" s="17" t="s">
        <v>55</v>
      </c>
      <c r="J5" s="17" t="s">
        <v>55</v>
      </c>
      <c r="K5" s="125" t="s">
        <v>72</v>
      </c>
      <c r="P5" s="125" t="s">
        <v>71</v>
      </c>
    </row>
    <row r="6" spans="2:18" ht="24" customHeight="1">
      <c r="B6" s="126"/>
      <c r="C6" s="127" t="s">
        <v>8</v>
      </c>
      <c r="D6" s="128" t="s">
        <v>9</v>
      </c>
      <c r="E6" s="128" t="s">
        <v>9</v>
      </c>
      <c r="F6" s="127" t="s">
        <v>33</v>
      </c>
      <c r="G6" s="18" t="s">
        <v>33</v>
      </c>
      <c r="H6" s="127" t="s">
        <v>33</v>
      </c>
      <c r="I6" s="127" t="s">
        <v>33</v>
      </c>
      <c r="J6" s="19" t="s">
        <v>9</v>
      </c>
      <c r="K6" s="127" t="s">
        <v>33</v>
      </c>
    </row>
    <row r="7" spans="2:18">
      <c r="C7" s="129" t="s">
        <v>1</v>
      </c>
      <c r="D7" s="129" t="s">
        <v>2</v>
      </c>
      <c r="E7" s="129" t="s">
        <v>3</v>
      </c>
      <c r="F7" s="129" t="s">
        <v>4</v>
      </c>
      <c r="G7" s="129" t="s">
        <v>5</v>
      </c>
      <c r="H7" s="129" t="s">
        <v>7</v>
      </c>
      <c r="I7" s="129" t="s">
        <v>24</v>
      </c>
      <c r="J7" s="129" t="s">
        <v>25</v>
      </c>
      <c r="K7" s="129" t="s">
        <v>25</v>
      </c>
    </row>
    <row r="8" spans="2:18" ht="6" customHeight="1">
      <c r="K8" s="123"/>
    </row>
    <row r="9" spans="2:18" ht="15.75">
      <c r="B9" s="43" t="str">
        <f>C52</f>
        <v>2017 IRP Update ID Wind Resource - 38% Capacity Factor</v>
      </c>
      <c r="C9" s="123"/>
      <c r="E9" s="123"/>
      <c r="F9" s="123"/>
      <c r="G9" s="123"/>
      <c r="H9" s="123"/>
      <c r="I9" s="123"/>
      <c r="J9" s="123"/>
      <c r="K9" s="123"/>
    </row>
    <row r="10" spans="2:18">
      <c r="B10" s="130">
        <v>2016</v>
      </c>
      <c r="C10" s="131"/>
      <c r="D10" s="132"/>
      <c r="E10" s="132"/>
      <c r="F10" s="133"/>
      <c r="G10" s="133"/>
      <c r="H10" s="176"/>
      <c r="I10" s="134"/>
      <c r="J10" s="134"/>
      <c r="K10" s="132"/>
      <c r="N10" s="135"/>
      <c r="P10" s="169">
        <f>$C$59</f>
        <v>0</v>
      </c>
    </row>
    <row r="11" spans="2:18">
      <c r="B11" s="130">
        <f t="shared" ref="B11:B36" si="0">B10+1</f>
        <v>2017</v>
      </c>
      <c r="C11" s="136"/>
      <c r="D11" s="132"/>
      <c r="E11" s="132">
        <f>$C$56</f>
        <v>37.570551305416139</v>
      </c>
      <c r="F11" s="133">
        <f t="shared" ref="F11:F36" si="1">(D11+E11)/(8.76*$C$63)</f>
        <v>11.286515052095693</v>
      </c>
      <c r="G11" s="133">
        <f>$C$58</f>
        <v>0</v>
      </c>
      <c r="H11" s="176">
        <f>$C$59</f>
        <v>0</v>
      </c>
      <c r="I11" s="134">
        <f>F11+H11+G11</f>
        <v>11.286515052095693</v>
      </c>
      <c r="J11" s="134">
        <f t="shared" ref="J11:J36" si="2">ROUND(I11*$C$63*8.76,2)</f>
        <v>37.57</v>
      </c>
      <c r="K11" s="132">
        <f>$C$57</f>
        <v>0.58600709999999989</v>
      </c>
      <c r="N11" s="135"/>
      <c r="P11" s="169">
        <f>ROUND(P10*(1+$D66),2)</f>
        <v>0</v>
      </c>
    </row>
    <row r="12" spans="2:18">
      <c r="B12" s="140">
        <f t="shared" si="0"/>
        <v>2018</v>
      </c>
      <c r="C12" s="141"/>
      <c r="D12" s="132"/>
      <c r="E12" s="132">
        <f>ROUND(E11*(1+(IFERROR(INDEX($D$66:$D$74,MATCH($B12,$C$66:$C$74,0),1),0)+IFERROR(INDEX($G$66:$G$74,MATCH($B12,$F$66:$F$74,0),1),0)+IFERROR(INDEX($J$66:$J$74,MATCH($B12,$I$66:$I$74,0),1),0))),2)</f>
        <v>38.43</v>
      </c>
      <c r="F12" s="134">
        <f t="shared" si="1"/>
        <v>11.544700793078588</v>
      </c>
      <c r="G12" s="132">
        <f>ROUND(G11*(1+(IFERROR(INDEX($D$66:$D$74,MATCH($B12,$C$66:$C$74,0),1),0)+IFERROR(INDEX($G$66:$G$74,MATCH($B12,$F$66:$F$74,0),1),0)+IFERROR(INDEX($J$66:$J$74,MATCH($B12,$I$66:$I$74,0),1),0))),2)</f>
        <v>0</v>
      </c>
      <c r="H12" s="132">
        <f>ROUND(H11*(1+(IFERROR(INDEX($D$66:$D$74,MATCH($B12,$C$66:$C$74,0),1),0)+IFERROR(INDEX($G$66:$G$74,MATCH($B12,$F$66:$F$74,0),1),0)+IFERROR(INDEX($J$66:$J$74,MATCH($B12,$I$66:$I$74,0),1),0))),2)</f>
        <v>0</v>
      </c>
      <c r="I12" s="134">
        <f t="shared" ref="I12:I36" si="3">F12+H12+G12</f>
        <v>11.544700793078588</v>
      </c>
      <c r="J12" s="134">
        <f t="shared" si="2"/>
        <v>38.43</v>
      </c>
      <c r="K12" s="132">
        <f>ROUND(K11*(1+(IFERROR(INDEX($D$66:$D$74,MATCH($B12,$C$66:$C$74,0),1),0)+IFERROR(INDEX($G$66:$G$74,MATCH($B12,$F$66:$F$74,0),1),0)+IFERROR(INDEX($J$66:$J$74,MATCH($B12,$I$66:$I$74,0),1),0))),2)</f>
        <v>0.6</v>
      </c>
      <c r="L12" s="123"/>
      <c r="N12" s="135"/>
      <c r="P12" s="169">
        <f t="shared" ref="P12:P19" si="4">ROUND(P11*(1+$D67),2)</f>
        <v>0</v>
      </c>
    </row>
    <row r="13" spans="2:18">
      <c r="B13" s="140">
        <f t="shared" si="0"/>
        <v>2019</v>
      </c>
      <c r="C13" s="141"/>
      <c r="D13" s="132"/>
      <c r="E13" s="132">
        <f t="shared" ref="D13:H36" si="5">ROUND(E12*(1+(IFERROR(INDEX($D$66:$D$74,MATCH($B13,$C$66:$C$74,0),1),0)+IFERROR(INDEX($G$66:$G$74,MATCH($B13,$F$66:$F$74,0),1),0)+IFERROR(INDEX($J$66:$J$74,MATCH($B13,$I$66:$I$74,0),1),0))),2)</f>
        <v>39.200000000000003</v>
      </c>
      <c r="F13" s="134">
        <f t="shared" si="1"/>
        <v>11.77601538091805</v>
      </c>
      <c r="G13" s="132">
        <f t="shared" si="5"/>
        <v>0</v>
      </c>
      <c r="H13" s="132">
        <f t="shared" si="5"/>
        <v>0</v>
      </c>
      <c r="I13" s="134">
        <f t="shared" si="3"/>
        <v>11.77601538091805</v>
      </c>
      <c r="J13" s="134">
        <f t="shared" si="2"/>
        <v>39.200000000000003</v>
      </c>
      <c r="K13" s="132">
        <f t="shared" ref="K13:K36" si="6">ROUND(K12*(1+(IFERROR(INDEX($D$66:$D$74,MATCH($B13,$C$66:$C$74,0),1),0)+IFERROR(INDEX($G$66:$G$74,MATCH($B13,$F$66:$F$74,0),1),0)+IFERROR(INDEX($J$66:$J$74,MATCH($B13,$I$66:$I$74,0),1),0))),2)</f>
        <v>0.61</v>
      </c>
      <c r="L13" s="123"/>
      <c r="N13" s="135"/>
      <c r="P13" s="169">
        <f t="shared" si="4"/>
        <v>0</v>
      </c>
    </row>
    <row r="14" spans="2:18">
      <c r="B14" s="140">
        <f t="shared" si="0"/>
        <v>2020</v>
      </c>
      <c r="C14" s="141"/>
      <c r="D14" s="132"/>
      <c r="E14" s="132">
        <f t="shared" si="5"/>
        <v>40.06</v>
      </c>
      <c r="F14" s="134">
        <f t="shared" si="1"/>
        <v>12.034366738764721</v>
      </c>
      <c r="G14" s="132">
        <f t="shared" si="5"/>
        <v>0</v>
      </c>
      <c r="H14" s="132">
        <f t="shared" si="5"/>
        <v>0</v>
      </c>
      <c r="I14" s="134">
        <f t="shared" si="3"/>
        <v>12.034366738764721</v>
      </c>
      <c r="J14" s="134">
        <f t="shared" si="2"/>
        <v>40.06</v>
      </c>
      <c r="K14" s="132">
        <f t="shared" si="6"/>
        <v>0.62</v>
      </c>
      <c r="L14" s="123"/>
      <c r="N14" s="135"/>
      <c r="O14" s="137"/>
      <c r="P14" s="169">
        <f t="shared" si="4"/>
        <v>0</v>
      </c>
      <c r="Q14" s="138"/>
      <c r="R14" s="139"/>
    </row>
    <row r="15" spans="2:18">
      <c r="B15" s="140">
        <f t="shared" si="0"/>
        <v>2021</v>
      </c>
      <c r="C15" s="141"/>
      <c r="D15" s="132"/>
      <c r="E15" s="132">
        <f t="shared" si="5"/>
        <v>41.02</v>
      </c>
      <c r="F15" s="134">
        <f t="shared" si="1"/>
        <v>12.32275895217496</v>
      </c>
      <c r="G15" s="132">
        <f t="shared" si="5"/>
        <v>0</v>
      </c>
      <c r="H15" s="132">
        <f t="shared" si="5"/>
        <v>0</v>
      </c>
      <c r="I15" s="134">
        <f t="shared" si="3"/>
        <v>12.32275895217496</v>
      </c>
      <c r="J15" s="134">
        <f t="shared" si="2"/>
        <v>41.02</v>
      </c>
      <c r="K15" s="132">
        <f t="shared" si="6"/>
        <v>0.63</v>
      </c>
      <c r="L15" s="123"/>
      <c r="N15" s="138"/>
      <c r="O15" s="138"/>
      <c r="P15" s="169">
        <f t="shared" si="4"/>
        <v>0</v>
      </c>
      <c r="Q15" s="138"/>
      <c r="R15" s="139"/>
    </row>
    <row r="16" spans="2:18">
      <c r="B16" s="140">
        <f t="shared" si="0"/>
        <v>2022</v>
      </c>
      <c r="C16" s="141"/>
      <c r="D16" s="132"/>
      <c r="E16" s="132">
        <f t="shared" si="5"/>
        <v>42</v>
      </c>
      <c r="F16" s="134">
        <f t="shared" si="1"/>
        <v>12.61715933669791</v>
      </c>
      <c r="G16" s="132">
        <f t="shared" si="5"/>
        <v>0</v>
      </c>
      <c r="H16" s="132">
        <f t="shared" si="5"/>
        <v>0</v>
      </c>
      <c r="I16" s="134">
        <f t="shared" si="3"/>
        <v>12.61715933669791</v>
      </c>
      <c r="J16" s="134">
        <f t="shared" si="2"/>
        <v>42</v>
      </c>
      <c r="K16" s="132">
        <f t="shared" si="6"/>
        <v>0.65</v>
      </c>
      <c r="L16" s="123"/>
      <c r="N16" s="135"/>
      <c r="P16" s="169">
        <f t="shared" si="4"/>
        <v>0</v>
      </c>
    </row>
    <row r="17" spans="2:16">
      <c r="B17" s="140">
        <f t="shared" si="0"/>
        <v>2023</v>
      </c>
      <c r="C17" s="141"/>
      <c r="D17" s="132"/>
      <c r="E17" s="132">
        <f t="shared" si="5"/>
        <v>43.01</v>
      </c>
      <c r="F17" s="134">
        <f t="shared" si="1"/>
        <v>12.920571977889932</v>
      </c>
      <c r="G17" s="132">
        <f t="shared" si="5"/>
        <v>0</v>
      </c>
      <c r="H17" s="132">
        <f t="shared" si="5"/>
        <v>0</v>
      </c>
      <c r="I17" s="134">
        <f t="shared" si="3"/>
        <v>12.920571977889932</v>
      </c>
      <c r="J17" s="134">
        <f t="shared" si="2"/>
        <v>43.01</v>
      </c>
      <c r="K17" s="132">
        <f t="shared" si="6"/>
        <v>0.67</v>
      </c>
      <c r="L17" s="123"/>
      <c r="N17" s="135"/>
      <c r="O17" s="137"/>
      <c r="P17" s="169">
        <f t="shared" si="4"/>
        <v>0</v>
      </c>
    </row>
    <row r="18" spans="2:16">
      <c r="B18" s="140">
        <f t="shared" si="0"/>
        <v>2024</v>
      </c>
      <c r="C18" s="141"/>
      <c r="D18" s="132"/>
      <c r="E18" s="132">
        <f t="shared" si="5"/>
        <v>44.04</v>
      </c>
      <c r="F18" s="134">
        <f t="shared" si="1"/>
        <v>13.229992790194665</v>
      </c>
      <c r="G18" s="132">
        <f t="shared" si="5"/>
        <v>0</v>
      </c>
      <c r="H18" s="132">
        <f t="shared" si="5"/>
        <v>0</v>
      </c>
      <c r="I18" s="134">
        <f t="shared" si="3"/>
        <v>13.229992790194665</v>
      </c>
      <c r="J18" s="134">
        <f t="shared" si="2"/>
        <v>44.04</v>
      </c>
      <c r="K18" s="132">
        <f t="shared" si="6"/>
        <v>0.69</v>
      </c>
      <c r="L18" s="123"/>
      <c r="N18" s="135"/>
      <c r="O18" s="137"/>
      <c r="P18" s="169">
        <f t="shared" si="4"/>
        <v>0</v>
      </c>
    </row>
    <row r="19" spans="2:16">
      <c r="B19" s="140">
        <f t="shared" si="0"/>
        <v>2025</v>
      </c>
      <c r="C19" s="141"/>
      <c r="D19" s="132"/>
      <c r="E19" s="132">
        <f t="shared" si="5"/>
        <v>45.05</v>
      </c>
      <c r="F19" s="134">
        <f t="shared" si="1"/>
        <v>13.533405431386687</v>
      </c>
      <c r="G19" s="132">
        <f t="shared" si="5"/>
        <v>0</v>
      </c>
      <c r="H19" s="132">
        <f t="shared" si="5"/>
        <v>0</v>
      </c>
      <c r="I19" s="134">
        <f t="shared" si="3"/>
        <v>13.533405431386687</v>
      </c>
      <c r="J19" s="134">
        <f t="shared" si="2"/>
        <v>45.05</v>
      </c>
      <c r="K19" s="132">
        <f t="shared" si="6"/>
        <v>0.71</v>
      </c>
      <c r="L19" s="123"/>
      <c r="N19" s="135"/>
      <c r="O19" s="137"/>
      <c r="P19" s="169">
        <f t="shared" si="4"/>
        <v>0</v>
      </c>
    </row>
    <row r="20" spans="2:16">
      <c r="B20" s="140">
        <f t="shared" si="0"/>
        <v>2026</v>
      </c>
      <c r="C20" s="141"/>
      <c r="D20" s="132"/>
      <c r="E20" s="132">
        <f t="shared" si="5"/>
        <v>46.09</v>
      </c>
      <c r="F20" s="134">
        <f t="shared" si="1"/>
        <v>13.845830329247779</v>
      </c>
      <c r="G20" s="132">
        <f t="shared" si="5"/>
        <v>0</v>
      </c>
      <c r="H20" s="132">
        <f t="shared" si="5"/>
        <v>0</v>
      </c>
      <c r="I20" s="134">
        <f t="shared" si="3"/>
        <v>13.845830329247779</v>
      </c>
      <c r="J20" s="134">
        <f t="shared" si="2"/>
        <v>46.09</v>
      </c>
      <c r="K20" s="132">
        <f t="shared" si="6"/>
        <v>0.73</v>
      </c>
      <c r="L20" s="123"/>
      <c r="N20" s="135"/>
      <c r="O20" s="137"/>
      <c r="P20" s="169">
        <f>ROUND(P19*(1+$G66),2)</f>
        <v>0</v>
      </c>
    </row>
    <row r="21" spans="2:16">
      <c r="B21" s="140">
        <f t="shared" si="0"/>
        <v>2027</v>
      </c>
      <c r="C21" s="141"/>
      <c r="D21" s="132"/>
      <c r="E21" s="132">
        <f t="shared" si="5"/>
        <v>47.15</v>
      </c>
      <c r="F21" s="134">
        <f t="shared" si="1"/>
        <v>14.164263398221582</v>
      </c>
      <c r="G21" s="132">
        <f t="shared" si="5"/>
        <v>0</v>
      </c>
      <c r="H21" s="132">
        <f t="shared" si="5"/>
        <v>0</v>
      </c>
      <c r="I21" s="134">
        <f t="shared" si="3"/>
        <v>14.164263398221582</v>
      </c>
      <c r="J21" s="134">
        <f t="shared" si="2"/>
        <v>47.15</v>
      </c>
      <c r="K21" s="132">
        <f t="shared" si="6"/>
        <v>0.75</v>
      </c>
      <c r="L21" s="123"/>
      <c r="N21" s="135"/>
      <c r="O21" s="137"/>
      <c r="P21" s="169">
        <f t="shared" ref="P21:P28" si="7">ROUND(P20*(1+$G67),2)</f>
        <v>0</v>
      </c>
    </row>
    <row r="22" spans="2:16">
      <c r="B22" s="140">
        <f t="shared" si="0"/>
        <v>2028</v>
      </c>
      <c r="C22" s="141"/>
      <c r="D22" s="132"/>
      <c r="E22" s="132">
        <f t="shared" si="5"/>
        <v>48.28</v>
      </c>
      <c r="F22" s="134">
        <f t="shared" si="1"/>
        <v>14.503725066089883</v>
      </c>
      <c r="G22" s="132">
        <f t="shared" si="5"/>
        <v>0</v>
      </c>
      <c r="H22" s="132">
        <f t="shared" si="5"/>
        <v>0</v>
      </c>
      <c r="I22" s="134">
        <f t="shared" si="3"/>
        <v>14.503725066089883</v>
      </c>
      <c r="J22" s="134">
        <f t="shared" si="2"/>
        <v>48.28</v>
      </c>
      <c r="K22" s="132">
        <f t="shared" si="6"/>
        <v>0.77</v>
      </c>
      <c r="L22" s="123"/>
      <c r="N22" s="135"/>
      <c r="O22" s="137"/>
      <c r="P22" s="169">
        <f t="shared" si="7"/>
        <v>0</v>
      </c>
    </row>
    <row r="23" spans="2:16">
      <c r="B23" s="140">
        <f t="shared" si="0"/>
        <v>2029</v>
      </c>
      <c r="C23" s="141"/>
      <c r="D23" s="132"/>
      <c r="E23" s="132">
        <f t="shared" si="5"/>
        <v>49.44</v>
      </c>
      <c r="F23" s="134">
        <f t="shared" si="1"/>
        <v>14.852198990627253</v>
      </c>
      <c r="G23" s="132">
        <f t="shared" si="5"/>
        <v>0</v>
      </c>
      <c r="H23" s="132">
        <f t="shared" si="5"/>
        <v>0</v>
      </c>
      <c r="I23" s="134">
        <f t="shared" si="3"/>
        <v>14.852198990627253</v>
      </c>
      <c r="J23" s="134">
        <f t="shared" si="2"/>
        <v>49.44</v>
      </c>
      <c r="K23" s="132">
        <f t="shared" si="6"/>
        <v>0.79</v>
      </c>
      <c r="L23" s="123"/>
      <c r="N23" s="135"/>
      <c r="O23" s="137"/>
      <c r="P23" s="169">
        <f t="shared" si="7"/>
        <v>0</v>
      </c>
    </row>
    <row r="24" spans="2:16">
      <c r="B24" s="140">
        <f t="shared" si="0"/>
        <v>2030</v>
      </c>
      <c r="C24" s="141"/>
      <c r="D24" s="132"/>
      <c r="E24" s="132">
        <f t="shared" si="5"/>
        <v>50.58</v>
      </c>
      <c r="F24" s="134">
        <f t="shared" si="1"/>
        <v>15.194664744051911</v>
      </c>
      <c r="G24" s="132">
        <f t="shared" si="5"/>
        <v>0</v>
      </c>
      <c r="H24" s="132">
        <f t="shared" si="5"/>
        <v>0</v>
      </c>
      <c r="I24" s="134">
        <f t="shared" si="3"/>
        <v>15.194664744051911</v>
      </c>
      <c r="J24" s="134">
        <f t="shared" si="2"/>
        <v>50.58</v>
      </c>
      <c r="K24" s="132">
        <f t="shared" si="6"/>
        <v>0.81</v>
      </c>
      <c r="L24" s="123"/>
      <c r="N24" s="135"/>
      <c r="O24" s="137"/>
      <c r="P24" s="169">
        <f t="shared" si="7"/>
        <v>0</v>
      </c>
    </row>
    <row r="25" spans="2:16">
      <c r="B25" s="140">
        <f t="shared" si="0"/>
        <v>2031</v>
      </c>
      <c r="C25" s="141"/>
      <c r="D25" s="132"/>
      <c r="E25" s="132">
        <f t="shared" si="5"/>
        <v>51.74</v>
      </c>
      <c r="F25" s="134">
        <f t="shared" si="1"/>
        <v>15.543138668589283</v>
      </c>
      <c r="G25" s="132">
        <f t="shared" si="5"/>
        <v>0</v>
      </c>
      <c r="H25" s="132">
        <f t="shared" si="5"/>
        <v>0</v>
      </c>
      <c r="I25" s="134">
        <f t="shared" si="3"/>
        <v>15.543138668589283</v>
      </c>
      <c r="J25" s="134">
        <f t="shared" si="2"/>
        <v>51.74</v>
      </c>
      <c r="K25" s="132">
        <f t="shared" si="6"/>
        <v>0.83</v>
      </c>
      <c r="L25" s="123"/>
      <c r="N25" s="135"/>
      <c r="O25" s="137"/>
      <c r="P25" s="169">
        <f t="shared" si="7"/>
        <v>0</v>
      </c>
    </row>
    <row r="26" spans="2:16">
      <c r="B26" s="140">
        <f t="shared" si="0"/>
        <v>2032</v>
      </c>
      <c r="C26" s="141"/>
      <c r="D26" s="132"/>
      <c r="E26" s="132">
        <f t="shared" si="5"/>
        <v>52.93</v>
      </c>
      <c r="F26" s="134">
        <f t="shared" si="1"/>
        <v>15.900624849795724</v>
      </c>
      <c r="G26" s="132">
        <f t="shared" si="5"/>
        <v>0</v>
      </c>
      <c r="H26" s="132">
        <f t="shared" si="5"/>
        <v>0</v>
      </c>
      <c r="I26" s="134">
        <f t="shared" si="3"/>
        <v>15.900624849795724</v>
      </c>
      <c r="J26" s="134">
        <f t="shared" si="2"/>
        <v>52.93</v>
      </c>
      <c r="K26" s="132">
        <f t="shared" si="6"/>
        <v>0.85</v>
      </c>
      <c r="L26" s="123"/>
      <c r="N26" s="135"/>
      <c r="O26" s="137"/>
      <c r="P26" s="169">
        <f t="shared" si="7"/>
        <v>0</v>
      </c>
    </row>
    <row r="27" spans="2:16">
      <c r="B27" s="140">
        <f t="shared" si="0"/>
        <v>2033</v>
      </c>
      <c r="C27" s="131">
        <f>$C$55</f>
        <v>1420.0408201737057</v>
      </c>
      <c r="D27" s="132">
        <f>C27*$C$62</f>
        <v>100.90797696748666</v>
      </c>
      <c r="E27" s="132">
        <f t="shared" si="5"/>
        <v>54.15</v>
      </c>
      <c r="F27" s="134">
        <f t="shared" si="1"/>
        <v>46.580742900590806</v>
      </c>
      <c r="G27" s="132">
        <f t="shared" si="5"/>
        <v>0</v>
      </c>
      <c r="H27" s="132">
        <f t="shared" si="5"/>
        <v>0</v>
      </c>
      <c r="I27" s="134">
        <f t="shared" si="3"/>
        <v>46.580742900590806</v>
      </c>
      <c r="J27" s="134">
        <f t="shared" si="2"/>
        <v>155.06</v>
      </c>
      <c r="K27" s="132">
        <f t="shared" si="6"/>
        <v>0.87</v>
      </c>
      <c r="L27" s="123"/>
      <c r="P27" s="169">
        <f t="shared" si="7"/>
        <v>0</v>
      </c>
    </row>
    <row r="28" spans="2:16">
      <c r="B28" s="140">
        <f t="shared" si="0"/>
        <v>2034</v>
      </c>
      <c r="C28" s="141"/>
      <c r="D28" s="132">
        <f t="shared" si="5"/>
        <v>103.23</v>
      </c>
      <c r="E28" s="132">
        <f t="shared" si="5"/>
        <v>55.4</v>
      </c>
      <c r="F28" s="134">
        <f t="shared" si="1"/>
        <v>47.65380918048546</v>
      </c>
      <c r="G28" s="132">
        <f t="shared" si="5"/>
        <v>0</v>
      </c>
      <c r="H28" s="132">
        <f t="shared" si="5"/>
        <v>0</v>
      </c>
      <c r="I28" s="134">
        <f t="shared" si="3"/>
        <v>47.65380918048546</v>
      </c>
      <c r="J28" s="134">
        <f t="shared" si="2"/>
        <v>158.63</v>
      </c>
      <c r="K28" s="132">
        <f t="shared" si="6"/>
        <v>0.89</v>
      </c>
      <c r="L28" s="123"/>
      <c r="P28" s="169">
        <f t="shared" si="7"/>
        <v>0</v>
      </c>
    </row>
    <row r="29" spans="2:16">
      <c r="B29" s="140">
        <f t="shared" si="0"/>
        <v>2035</v>
      </c>
      <c r="C29" s="141"/>
      <c r="D29" s="132">
        <f t="shared" si="5"/>
        <v>105.5</v>
      </c>
      <c r="E29" s="132">
        <f t="shared" si="5"/>
        <v>56.62</v>
      </c>
      <c r="F29" s="134">
        <f t="shared" si="1"/>
        <v>48.702235039653935</v>
      </c>
      <c r="G29" s="132">
        <f t="shared" si="5"/>
        <v>0</v>
      </c>
      <c r="H29" s="132">
        <f t="shared" si="5"/>
        <v>0</v>
      </c>
      <c r="I29" s="134">
        <f t="shared" si="3"/>
        <v>48.702235039653935</v>
      </c>
      <c r="J29" s="134">
        <f t="shared" si="2"/>
        <v>162.12</v>
      </c>
      <c r="K29" s="132">
        <f t="shared" si="6"/>
        <v>0.91</v>
      </c>
      <c r="L29" s="123"/>
      <c r="P29" s="169">
        <f t="shared" ref="P29:P36" si="8">ROUND(P28*(1+$J66),2)</f>
        <v>0</v>
      </c>
    </row>
    <row r="30" spans="2:16">
      <c r="B30" s="140">
        <f t="shared" si="0"/>
        <v>2036</v>
      </c>
      <c r="C30" s="141"/>
      <c r="D30" s="132">
        <f t="shared" si="5"/>
        <v>107.82</v>
      </c>
      <c r="E30" s="132">
        <f t="shared" si="5"/>
        <v>57.87</v>
      </c>
      <c r="F30" s="134">
        <f t="shared" si="1"/>
        <v>49.774693583273255</v>
      </c>
      <c r="G30" s="132">
        <f t="shared" si="5"/>
        <v>0</v>
      </c>
      <c r="H30" s="132">
        <f t="shared" si="5"/>
        <v>0</v>
      </c>
      <c r="I30" s="134">
        <f t="shared" si="3"/>
        <v>49.774693583273255</v>
      </c>
      <c r="J30" s="134">
        <f t="shared" si="2"/>
        <v>165.69</v>
      </c>
      <c r="K30" s="132">
        <f t="shared" si="6"/>
        <v>0.93</v>
      </c>
      <c r="L30" s="123"/>
      <c r="P30" s="169">
        <f t="shared" si="8"/>
        <v>0</v>
      </c>
    </row>
    <row r="31" spans="2:16">
      <c r="B31" s="140">
        <f t="shared" si="0"/>
        <v>2037</v>
      </c>
      <c r="C31" s="141"/>
      <c r="D31" s="132">
        <f t="shared" si="5"/>
        <v>110.19</v>
      </c>
      <c r="E31" s="132">
        <f t="shared" si="5"/>
        <v>59.14</v>
      </c>
      <c r="F31" s="134">
        <f t="shared" si="1"/>
        <v>50.86818072578707</v>
      </c>
      <c r="G31" s="132">
        <f t="shared" si="5"/>
        <v>0</v>
      </c>
      <c r="H31" s="132">
        <f t="shared" si="5"/>
        <v>0</v>
      </c>
      <c r="I31" s="134">
        <f t="shared" si="3"/>
        <v>50.86818072578707</v>
      </c>
      <c r="J31" s="134">
        <f t="shared" si="2"/>
        <v>169.33</v>
      </c>
      <c r="K31" s="132">
        <f t="shared" si="6"/>
        <v>0.95</v>
      </c>
      <c r="L31" s="123"/>
      <c r="P31" s="169">
        <f t="shared" si="8"/>
        <v>0</v>
      </c>
    </row>
    <row r="32" spans="2:16">
      <c r="B32" s="140">
        <f t="shared" si="0"/>
        <v>2038</v>
      </c>
      <c r="C32" s="141"/>
      <c r="D32" s="132">
        <f t="shared" si="5"/>
        <v>112.72</v>
      </c>
      <c r="E32" s="132">
        <f t="shared" si="5"/>
        <v>60.5</v>
      </c>
      <c r="F32" s="134">
        <f t="shared" si="1"/>
        <v>52.03677000720981</v>
      </c>
      <c r="G32" s="132">
        <f t="shared" si="5"/>
        <v>0</v>
      </c>
      <c r="H32" s="132">
        <f t="shared" si="5"/>
        <v>0</v>
      </c>
      <c r="I32" s="134">
        <f t="shared" si="3"/>
        <v>52.03677000720981</v>
      </c>
      <c r="J32" s="134">
        <f t="shared" si="2"/>
        <v>173.22</v>
      </c>
      <c r="K32" s="132">
        <f t="shared" si="6"/>
        <v>0.97</v>
      </c>
      <c r="L32" s="123"/>
      <c r="P32" s="169">
        <f t="shared" si="8"/>
        <v>0</v>
      </c>
    </row>
    <row r="33" spans="2:16">
      <c r="B33" s="140">
        <f t="shared" si="0"/>
        <v>2039</v>
      </c>
      <c r="C33" s="141"/>
      <c r="D33" s="132">
        <f t="shared" si="5"/>
        <v>115.31</v>
      </c>
      <c r="E33" s="132">
        <f t="shared" si="5"/>
        <v>61.89</v>
      </c>
      <c r="F33" s="134">
        <f t="shared" si="1"/>
        <v>53.23239605863975</v>
      </c>
      <c r="G33" s="132">
        <f t="shared" si="5"/>
        <v>0</v>
      </c>
      <c r="H33" s="132">
        <f t="shared" si="5"/>
        <v>0</v>
      </c>
      <c r="I33" s="134">
        <f t="shared" si="3"/>
        <v>53.23239605863975</v>
      </c>
      <c r="J33" s="134">
        <f t="shared" si="2"/>
        <v>177.2</v>
      </c>
      <c r="K33" s="132">
        <f t="shared" si="6"/>
        <v>0.99</v>
      </c>
      <c r="L33" s="123"/>
      <c r="P33" s="169">
        <f t="shared" si="8"/>
        <v>0</v>
      </c>
    </row>
    <row r="34" spans="2:16">
      <c r="B34" s="140">
        <f t="shared" si="0"/>
        <v>2040</v>
      </c>
      <c r="C34" s="141"/>
      <c r="D34" s="132">
        <f t="shared" si="5"/>
        <v>117.96</v>
      </c>
      <c r="E34" s="132">
        <f t="shared" si="5"/>
        <v>63.31</v>
      </c>
      <c r="F34" s="134">
        <f t="shared" si="1"/>
        <v>54.455058880076905</v>
      </c>
      <c r="G34" s="132">
        <f t="shared" si="5"/>
        <v>0</v>
      </c>
      <c r="H34" s="132">
        <f t="shared" si="5"/>
        <v>0</v>
      </c>
      <c r="I34" s="134">
        <f t="shared" si="3"/>
        <v>54.455058880076905</v>
      </c>
      <c r="J34" s="134">
        <f t="shared" si="2"/>
        <v>181.27</v>
      </c>
      <c r="K34" s="132">
        <f t="shared" si="6"/>
        <v>1.01</v>
      </c>
      <c r="L34" s="123"/>
      <c r="P34" s="169">
        <f t="shared" si="8"/>
        <v>0</v>
      </c>
    </row>
    <row r="35" spans="2:16">
      <c r="B35" s="140">
        <f t="shared" si="0"/>
        <v>2041</v>
      </c>
      <c r="C35" s="141"/>
      <c r="D35" s="132">
        <f t="shared" si="5"/>
        <v>120.67</v>
      </c>
      <c r="E35" s="132">
        <f t="shared" si="5"/>
        <v>64.77</v>
      </c>
      <c r="F35" s="134">
        <f t="shared" si="1"/>
        <v>55.707762557077629</v>
      </c>
      <c r="G35" s="132">
        <f t="shared" si="5"/>
        <v>0</v>
      </c>
      <c r="H35" s="132">
        <f t="shared" si="5"/>
        <v>0</v>
      </c>
      <c r="I35" s="134">
        <f t="shared" si="3"/>
        <v>55.707762557077629</v>
      </c>
      <c r="J35" s="134">
        <f t="shared" si="2"/>
        <v>185.44</v>
      </c>
      <c r="K35" s="132">
        <f t="shared" si="6"/>
        <v>1.03</v>
      </c>
      <c r="L35" s="123"/>
      <c r="P35" s="169">
        <f t="shared" si="8"/>
        <v>0</v>
      </c>
    </row>
    <row r="36" spans="2:16">
      <c r="B36" s="140">
        <f t="shared" si="0"/>
        <v>2042</v>
      </c>
      <c r="C36" s="141"/>
      <c r="D36" s="132">
        <f t="shared" si="5"/>
        <v>123.45</v>
      </c>
      <c r="E36" s="132">
        <f t="shared" si="5"/>
        <v>66.260000000000005</v>
      </c>
      <c r="F36" s="134">
        <f t="shared" si="1"/>
        <v>56.990507089641916</v>
      </c>
      <c r="G36" s="132">
        <f t="shared" si="5"/>
        <v>0</v>
      </c>
      <c r="H36" s="132">
        <f t="shared" si="5"/>
        <v>0</v>
      </c>
      <c r="I36" s="134">
        <f t="shared" si="3"/>
        <v>56.990507089641916</v>
      </c>
      <c r="J36" s="134">
        <f t="shared" si="2"/>
        <v>189.71</v>
      </c>
      <c r="K36" s="132">
        <f t="shared" si="6"/>
        <v>1.05</v>
      </c>
      <c r="L36" s="123"/>
      <c r="P36" s="169">
        <f t="shared" si="8"/>
        <v>0</v>
      </c>
    </row>
    <row r="37" spans="2:16">
      <c r="B37" s="140"/>
      <c r="C37" s="136"/>
      <c r="D37" s="132"/>
      <c r="E37" s="132"/>
      <c r="F37" s="133"/>
      <c r="G37" s="132"/>
      <c r="H37" s="132"/>
      <c r="I37" s="134"/>
      <c r="J37" s="134"/>
      <c r="K37" s="143"/>
    </row>
    <row r="38" spans="2:16" hidden="1">
      <c r="B38" s="130"/>
      <c r="C38" s="136"/>
      <c r="D38" s="132"/>
      <c r="E38" s="132"/>
      <c r="F38" s="133"/>
      <c r="G38" s="132"/>
      <c r="H38" s="132"/>
      <c r="I38" s="134"/>
      <c r="J38" s="134"/>
      <c r="K38" s="143"/>
    </row>
    <row r="39" spans="2:16" hidden="1">
      <c r="B39" s="130"/>
      <c r="C39" s="136"/>
      <c r="D39" s="132"/>
      <c r="E39" s="132"/>
      <c r="F39" s="133"/>
      <c r="G39" s="132"/>
      <c r="H39" s="132"/>
      <c r="I39" s="134"/>
      <c r="J39" s="134"/>
      <c r="K39" s="143"/>
    </row>
    <row r="40" spans="2:16" hidden="1">
      <c r="B40" s="130"/>
      <c r="C40" s="136"/>
      <c r="D40" s="132"/>
      <c r="E40" s="132"/>
      <c r="F40" s="133"/>
      <c r="G40" s="132"/>
      <c r="H40" s="132"/>
      <c r="I40" s="134"/>
      <c r="J40" s="134"/>
      <c r="K40" s="143"/>
    </row>
    <row r="42" spans="2:16" ht="14.25">
      <c r="B42" s="144" t="s">
        <v>27</v>
      </c>
      <c r="C42" s="145"/>
      <c r="D42" s="145"/>
      <c r="E42" s="145"/>
      <c r="F42" s="145"/>
      <c r="G42" s="145"/>
      <c r="H42" s="145"/>
    </row>
    <row r="44" spans="2:16">
      <c r="B44" s="121" t="s">
        <v>73</v>
      </c>
      <c r="C44" s="146" t="s">
        <v>74</v>
      </c>
      <c r="D44" s="147" t="s">
        <v>118</v>
      </c>
    </row>
    <row r="45" spans="2:16">
      <c r="C45" s="146" t="str">
        <f>C7</f>
        <v>(a)</v>
      </c>
      <c r="D45" s="121" t="s">
        <v>75</v>
      </c>
    </row>
    <row r="46" spans="2:16">
      <c r="C46" s="146" t="str">
        <f>D7</f>
        <v>(b)</v>
      </c>
      <c r="D46" s="134" t="str">
        <f>"= "&amp;C7&amp;" x "&amp;C62</f>
        <v>= (a) x 0.0710599128799291</v>
      </c>
    </row>
    <row r="47" spans="2:16">
      <c r="C47" s="146" t="str">
        <f>F7</f>
        <v>(d)</v>
      </c>
      <c r="D47" s="134" t="str">
        <f>"= ("&amp;$D$7&amp;" + "&amp;$E$7&amp;") /  (8.76 x "&amp;TEXT(C63,"0.0%")&amp;")"</f>
        <v>= ((b) + (c)) /  (8.76 x 38.0%)</v>
      </c>
    </row>
    <row r="48" spans="2:16">
      <c r="C48" s="146" t="str">
        <f>I7</f>
        <v>(g)</v>
      </c>
      <c r="D48" s="134" t="str">
        <f>"= "&amp;$F$7&amp;" + "&amp;$H$7</f>
        <v>= (d) + (f)</v>
      </c>
    </row>
    <row r="49" spans="2:24">
      <c r="C49" s="146" t="str">
        <f>K7</f>
        <v>(h)</v>
      </c>
      <c r="D49" s="85" t="str">
        <f>D44</f>
        <v>Plant Costs  - 2017 IRP Update - Table 5.4 &amp; 5.5</v>
      </c>
    </row>
    <row r="50" spans="2:24">
      <c r="C50" s="146"/>
      <c r="D50" s="134"/>
    </row>
    <row r="51" spans="2:24" ht="13.5" thickBot="1"/>
    <row r="52" spans="2:24" ht="13.5" thickBot="1">
      <c r="C52" s="42" t="str">
        <f>B2&amp;" - "&amp;B3</f>
        <v>2017 IRP Update ID Wind Resource - 38% Capacity Factor</v>
      </c>
      <c r="D52" s="148"/>
      <c r="E52" s="148"/>
      <c r="F52" s="148"/>
      <c r="G52" s="148"/>
      <c r="H52" s="148"/>
      <c r="I52" s="149"/>
      <c r="J52" s="149"/>
      <c r="K52" s="150"/>
    </row>
    <row r="53" spans="2:24" ht="13.5" thickBot="1">
      <c r="C53" s="151" t="s">
        <v>76</v>
      </c>
      <c r="D53" s="152" t="s">
        <v>77</v>
      </c>
      <c r="E53" s="152"/>
      <c r="F53" s="152"/>
      <c r="G53" s="152"/>
      <c r="H53" s="153"/>
      <c r="I53" s="149"/>
      <c r="J53" s="149"/>
      <c r="K53" s="150"/>
    </row>
    <row r="55" spans="2:24">
      <c r="B55" s="85" t="s">
        <v>125</v>
      </c>
      <c r="C55" s="185">
        <v>1420.0408201737057</v>
      </c>
      <c r="D55" s="121" t="s">
        <v>75</v>
      </c>
      <c r="H55" s="121" t="s">
        <v>9</v>
      </c>
    </row>
    <row r="56" spans="2:24">
      <c r="B56" s="85" t="s">
        <v>112</v>
      </c>
      <c r="C56" s="154">
        <v>37.570551305416139</v>
      </c>
      <c r="D56" s="121" t="s">
        <v>78</v>
      </c>
      <c r="H56" s="121" t="s">
        <v>9</v>
      </c>
    </row>
    <row r="57" spans="2:24">
      <c r="B57" s="85" t="s">
        <v>112</v>
      </c>
      <c r="C57" s="159">
        <v>0.58600709999999989</v>
      </c>
      <c r="D57" s="121" t="s">
        <v>83</v>
      </c>
      <c r="H57" s="121" t="s">
        <v>80</v>
      </c>
    </row>
    <row r="58" spans="2:24">
      <c r="B58" s="85" t="s">
        <v>112</v>
      </c>
      <c r="C58" s="154">
        <v>0</v>
      </c>
      <c r="D58" s="121" t="s">
        <v>79</v>
      </c>
      <c r="H58" s="121" t="s">
        <v>80</v>
      </c>
      <c r="K58" s="123"/>
      <c r="L58" s="155"/>
      <c r="M58" s="52"/>
      <c r="N58" s="156"/>
      <c r="O58" s="52"/>
      <c r="P58" s="156"/>
      <c r="Q58" s="52"/>
      <c r="R58" s="123"/>
      <c r="S58" s="123"/>
      <c r="T58" s="123"/>
      <c r="U58" s="123"/>
      <c r="V58" s="123"/>
      <c r="W58" s="123"/>
      <c r="X58" s="123"/>
    </row>
    <row r="59" spans="2:24">
      <c r="B59" s="85" t="s">
        <v>112</v>
      </c>
      <c r="C59" s="167"/>
      <c r="D59" s="121" t="s">
        <v>81</v>
      </c>
      <c r="H59" s="121" t="s">
        <v>80</v>
      </c>
      <c r="K59" s="157"/>
      <c r="L59" s="157"/>
      <c r="M59" s="158"/>
      <c r="N59" s="159"/>
      <c r="O59" s="156"/>
      <c r="P59" s="160"/>
      <c r="Q59" s="123"/>
      <c r="R59" s="123"/>
      <c r="S59" s="123"/>
      <c r="T59" s="123"/>
      <c r="U59" s="123"/>
      <c r="V59" s="123"/>
      <c r="W59" s="123"/>
      <c r="X59" s="123"/>
    </row>
    <row r="60" spans="2:24">
      <c r="K60" s="157"/>
      <c r="L60" s="157"/>
      <c r="M60" s="157"/>
      <c r="N60" s="123"/>
      <c r="O60" s="156"/>
      <c r="P60" s="160"/>
      <c r="Q60" s="123"/>
      <c r="R60" s="123"/>
      <c r="S60" s="123"/>
      <c r="T60" s="123"/>
      <c r="U60" s="123"/>
      <c r="V60" s="123"/>
      <c r="W60" s="123"/>
      <c r="X60" s="123"/>
    </row>
    <row r="61" spans="2:24">
      <c r="C61" s="161"/>
      <c r="K61" s="157"/>
      <c r="L61" s="157"/>
      <c r="M61" s="157"/>
      <c r="N61" s="123"/>
      <c r="O61" s="157"/>
      <c r="P61" s="160"/>
      <c r="S61" s="123"/>
      <c r="T61" s="123"/>
      <c r="U61" s="123"/>
      <c r="V61" s="123"/>
      <c r="W61" s="123"/>
      <c r="X61" s="123"/>
    </row>
    <row r="62" spans="2:24">
      <c r="C62" s="162">
        <v>7.1059912879929146E-2</v>
      </c>
      <c r="D62" s="121" t="s">
        <v>38</v>
      </c>
      <c r="K62" s="163"/>
      <c r="L62" s="164"/>
      <c r="M62" s="164"/>
      <c r="O62" s="165"/>
    </row>
    <row r="63" spans="2:24">
      <c r="C63" s="166">
        <v>0.38</v>
      </c>
      <c r="D63" s="121" t="s">
        <v>39</v>
      </c>
    </row>
    <row r="64" spans="2:24" ht="13.5" thickBot="1">
      <c r="D64" s="160"/>
    </row>
    <row r="65" spans="3:11" ht="13.5" thickBot="1">
      <c r="C65" s="40" t="str">
        <f>"Company Official Inflation Forecast Dated "&amp;TEXT('Table 4'!$G$5,"mmmm dd, yyyy")</f>
        <v>Company Official Inflation Forecast Dated March 29, 2019</v>
      </c>
      <c r="D65" s="148"/>
      <c r="E65" s="148"/>
      <c r="F65" s="148"/>
      <c r="G65" s="148"/>
      <c r="H65" s="148"/>
      <c r="I65" s="148"/>
      <c r="J65" s="148"/>
      <c r="K65" s="150"/>
    </row>
    <row r="66" spans="3:11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85"/>
      <c r="I66" s="87">
        <f>F74+1</f>
        <v>2035</v>
      </c>
      <c r="J66" s="41">
        <v>2.1999999999999999E-2</v>
      </c>
    </row>
    <row r="67" spans="3:11">
      <c r="C67" s="87">
        <f t="shared" ref="C67:C74" si="9">C66+1</f>
        <v>2018</v>
      </c>
      <c r="D67" s="41">
        <v>2.3E-2</v>
      </c>
      <c r="E67" s="85"/>
      <c r="F67" s="87">
        <f t="shared" ref="F67:F74" si="10">F66+1</f>
        <v>2027</v>
      </c>
      <c r="G67" s="41">
        <v>2.3E-2</v>
      </c>
      <c r="H67" s="85"/>
      <c r="I67" s="87">
        <f t="shared" ref="I67:I74" si="11">I66+1</f>
        <v>2036</v>
      </c>
      <c r="J67" s="41">
        <v>2.1999999999999999E-2</v>
      </c>
    </row>
    <row r="68" spans="3:11">
      <c r="C68" s="87">
        <f t="shared" si="9"/>
        <v>2019</v>
      </c>
      <c r="D68" s="41">
        <v>0.02</v>
      </c>
      <c r="E68" s="85"/>
      <c r="F68" s="87">
        <f t="shared" si="10"/>
        <v>2028</v>
      </c>
      <c r="G68" s="41">
        <v>2.4E-2</v>
      </c>
      <c r="H68" s="85"/>
      <c r="I68" s="87">
        <f t="shared" si="11"/>
        <v>2037</v>
      </c>
      <c r="J68" s="41">
        <v>2.1999999999999999E-2</v>
      </c>
    </row>
    <row r="69" spans="3:11">
      <c r="C69" s="87">
        <f t="shared" si="9"/>
        <v>2020</v>
      </c>
      <c r="D69" s="41">
        <v>2.1999999999999999E-2</v>
      </c>
      <c r="E69" s="85"/>
      <c r="F69" s="87">
        <f t="shared" si="10"/>
        <v>2029</v>
      </c>
      <c r="G69" s="41">
        <v>2.4E-2</v>
      </c>
      <c r="H69" s="85"/>
      <c r="I69" s="87">
        <f t="shared" si="11"/>
        <v>2038</v>
      </c>
      <c r="J69" s="41">
        <v>2.3E-2</v>
      </c>
    </row>
    <row r="70" spans="3:11">
      <c r="C70" s="87">
        <f t="shared" si="9"/>
        <v>2021</v>
      </c>
      <c r="D70" s="41">
        <v>2.4E-2</v>
      </c>
      <c r="E70" s="85"/>
      <c r="F70" s="87">
        <f t="shared" si="10"/>
        <v>2030</v>
      </c>
      <c r="G70" s="41">
        <v>2.3E-2</v>
      </c>
      <c r="H70" s="85"/>
      <c r="I70" s="87">
        <f t="shared" si="11"/>
        <v>2039</v>
      </c>
      <c r="J70" s="41">
        <v>2.3E-2</v>
      </c>
    </row>
    <row r="71" spans="3:11">
      <c r="C71" s="87">
        <f t="shared" si="9"/>
        <v>2022</v>
      </c>
      <c r="D71" s="41">
        <v>2.4E-2</v>
      </c>
      <c r="E71" s="85"/>
      <c r="F71" s="87">
        <f t="shared" si="10"/>
        <v>2031</v>
      </c>
      <c r="G71" s="41">
        <v>2.3E-2</v>
      </c>
      <c r="H71" s="85"/>
      <c r="I71" s="87">
        <f t="shared" si="11"/>
        <v>2040</v>
      </c>
      <c r="J71" s="41">
        <v>2.3E-2</v>
      </c>
    </row>
    <row r="72" spans="3:11" s="123" customFormat="1">
      <c r="C72" s="87">
        <f t="shared" si="9"/>
        <v>2023</v>
      </c>
      <c r="D72" s="41">
        <v>2.4E-2</v>
      </c>
      <c r="E72" s="86"/>
      <c r="F72" s="87">
        <f t="shared" si="10"/>
        <v>2032</v>
      </c>
      <c r="G72" s="41">
        <v>2.3E-2</v>
      </c>
      <c r="H72" s="86"/>
      <c r="I72" s="87">
        <f t="shared" si="11"/>
        <v>2041</v>
      </c>
      <c r="J72" s="41">
        <v>2.3E-2</v>
      </c>
    </row>
    <row r="73" spans="3:11" s="123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2.3E-2</v>
      </c>
      <c r="H73" s="86"/>
      <c r="I73" s="87">
        <f t="shared" si="11"/>
        <v>2042</v>
      </c>
      <c r="J73" s="41">
        <v>2.3E-2</v>
      </c>
    </row>
    <row r="74" spans="3:11" s="123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2.3E-2</v>
      </c>
      <c r="H74" s="86"/>
      <c r="I74" s="87">
        <f t="shared" si="11"/>
        <v>2043</v>
      </c>
      <c r="J74" s="41">
        <v>2.3E-2</v>
      </c>
    </row>
    <row r="75" spans="3:11" s="123" customFormat="1"/>
    <row r="76" spans="3:11" s="123" customFormat="1"/>
    <row r="93" spans="3:4">
      <c r="C93" s="156"/>
      <c r="D93" s="160"/>
    </row>
    <row r="94" spans="3:4">
      <c r="C94" s="156"/>
      <c r="D94" s="160"/>
    </row>
    <row r="95" spans="3:4">
      <c r="C95" s="156"/>
      <c r="D95" s="160"/>
    </row>
    <row r="96" spans="3:4">
      <c r="C96" s="156"/>
      <c r="D96" s="160"/>
    </row>
    <row r="97" spans="3:4">
      <c r="C97" s="156"/>
      <c r="D97" s="160"/>
    </row>
    <row r="98" spans="3:4">
      <c r="C98" s="156"/>
      <c r="D98" s="160"/>
    </row>
    <row r="99" spans="3:4">
      <c r="C99" s="156"/>
      <c r="D99" s="160"/>
    </row>
    <row r="100" spans="3:4">
      <c r="C100" s="156"/>
      <c r="D100" s="160"/>
    </row>
    <row r="101" spans="3:4">
      <c r="C101" s="156"/>
      <c r="D101" s="160"/>
    </row>
    <row r="102" spans="3:4">
      <c r="C102" s="156"/>
      <c r="D102" s="160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52</vt:i4>
      </vt:variant>
    </vt:vector>
  </HeadingPairs>
  <TitlesOfParts>
    <vt:vector size="77" baseType="lpstr">
      <vt:lpstr>Table 1</vt:lpstr>
      <vt:lpstr>Table 2</vt:lpstr>
      <vt:lpstr>Table 4</vt:lpstr>
      <vt:lpstr>Table 5</vt:lpstr>
      <vt:lpstr>Table 3 TransCost D2 </vt:lpstr>
      <vt:lpstr>Table 3 UT Wind 2030</vt:lpstr>
      <vt:lpstr>Table 3 DJ Wind 2030</vt:lpstr>
      <vt:lpstr>Table 3 ID Wind 2030</vt:lpstr>
      <vt:lpstr>Table 3 ID Wind 2033</vt:lpstr>
      <vt:lpstr>Table 3 UT Wind 2036</vt:lpstr>
      <vt:lpstr>Table 3 WW Wind 2035</vt:lpstr>
      <vt:lpstr>Table 3 YK Wind 2035</vt:lpstr>
      <vt:lpstr>Table 3 OR Wind 2035</vt:lpstr>
      <vt:lpstr>Table 3 YK Solar 2030</vt:lpstr>
      <vt:lpstr>Table 3 YK Solar 2032</vt:lpstr>
      <vt:lpstr>Table 3 YK Solar 2033</vt:lpstr>
      <vt:lpstr>Table 3 UT Solar 2033 ST</vt:lpstr>
      <vt:lpstr>Table 3 UT Solar 2035 ST</vt:lpstr>
      <vt:lpstr>Table 3 UT Solar 2035 FT</vt:lpstr>
      <vt:lpstr>Table 3 OR Solar 2030</vt:lpstr>
      <vt:lpstr>Table 3 OR Solar 2031</vt:lpstr>
      <vt:lpstr>Table 3 OR Solar 2032</vt:lpstr>
      <vt:lpstr>Table 3 OR Solar 2033</vt:lpstr>
      <vt:lpstr>Table 3 EV2020 Wind_2020</vt:lpstr>
      <vt:lpstr>Table 3 EV2020 Wind_2021</vt:lpstr>
      <vt:lpstr>_200_SCCT_UtahN</vt:lpstr>
      <vt:lpstr>_200_SCCT_WYNE</vt:lpstr>
      <vt:lpstr>'Table 3 TransCost D2 '!_30_Geo_West</vt:lpstr>
      <vt:lpstr>_30_Geo_West</vt:lpstr>
      <vt:lpstr>'Table 3 TransCost D2 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2'!Print_Area</vt:lpstr>
      <vt:lpstr>'Table 3 DJ Wind 2030'!Print_Area</vt:lpstr>
      <vt:lpstr>'Table 3 EV2020 Wind_2020'!Print_Area</vt:lpstr>
      <vt:lpstr>'Table 3 EV2020 Wind_2021'!Print_Area</vt:lpstr>
      <vt:lpstr>'Table 3 ID Wind 2030'!Print_Area</vt:lpstr>
      <vt:lpstr>'Table 3 ID Wind 2033'!Print_Area</vt:lpstr>
      <vt:lpstr>'Table 3 OR Solar 2030'!Print_Area</vt:lpstr>
      <vt:lpstr>'Table 3 OR Solar 2031'!Print_Area</vt:lpstr>
      <vt:lpstr>'Table 3 OR Solar 2032'!Print_Area</vt:lpstr>
      <vt:lpstr>'Table 3 OR Solar 2033'!Print_Area</vt:lpstr>
      <vt:lpstr>'Table 3 OR Wind 2035'!Print_Area</vt:lpstr>
      <vt:lpstr>'Table 3 TransCost D2 '!Print_Area</vt:lpstr>
      <vt:lpstr>'Table 3 UT Solar 2033 ST'!Print_Area</vt:lpstr>
      <vt:lpstr>'Table 3 UT Solar 2035 FT'!Print_Area</vt:lpstr>
      <vt:lpstr>'Table 3 UT Solar 2035 ST'!Print_Area</vt:lpstr>
      <vt:lpstr>'Table 3 UT Wind 2030'!Print_Area</vt:lpstr>
      <vt:lpstr>'Table 3 UT Wind 2036'!Print_Area</vt:lpstr>
      <vt:lpstr>'Table 3 WW Wind 2035'!Print_Area</vt:lpstr>
      <vt:lpstr>'Table 3 YK Solar 2030'!Print_Area</vt:lpstr>
      <vt:lpstr>'Table 3 YK Solar 2032'!Print_Area</vt:lpstr>
      <vt:lpstr>'Table 3 YK Solar 2033'!Print_Area</vt:lpstr>
      <vt:lpstr>'Table 3 YK Wind 2035'!Print_Area</vt:lpstr>
      <vt:lpstr>'Table 4'!Print_Area</vt:lpstr>
      <vt:lpstr>'Table 5'!Print_Area</vt:lpstr>
      <vt:lpstr>'Table 2'!Print_Titles</vt:lpstr>
      <vt:lpstr>'Table 3 TransCost D2 '!Study_Cap_Adj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Alpay, Ebru</cp:lastModifiedBy>
  <cp:lastPrinted>2018-02-07T18:22:02Z</cp:lastPrinted>
  <dcterms:created xsi:type="dcterms:W3CDTF">2001-03-19T15:45:46Z</dcterms:created>
  <dcterms:modified xsi:type="dcterms:W3CDTF">2019-04-26T16:27:38Z</dcterms:modified>
</cp:coreProperties>
</file>