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535"/>
  </bookViews>
  <sheets>
    <sheet name="Refund Calc &amp; End Bal Estimate" sheetId="2" r:id="rId1"/>
    <sheet name="USIP Est May2019-End of Program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E">#REF!</definedName>
    <definedName name="__MEN3">[1]Jan!#REF!</definedName>
    <definedName name="__TOP1">[1]Jan!#REF!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PL">#REF!</definedName>
    <definedName name="a" hidden="1">#REF!</definedName>
    <definedName name="ABSTRACT">#REF!</definedName>
    <definedName name="AcctTable">[2]Variables!$AK$42:$AK$396</definedName>
    <definedName name="Adjs2avg">[3]Inputs!$L$255:'[3]Inputs'!$T$505</definedName>
    <definedName name="AvgFactors">[2]Factors!$B$3:$P$99</definedName>
    <definedName name="Capacity">#REF!</definedName>
    <definedName name="_xlnm.Database">[4]Invoice!#REF!</definedName>
    <definedName name="Demand">[5]Inputs!$D$8</definedName>
    <definedName name="EndRw">#REF!</definedName>
    <definedName name="Engy">[5]Inputs!$D$9</definedName>
    <definedName name="FactorType">[2]Variables!$AK$2:$AL$12</definedName>
    <definedName name="FIX">#REF!</definedName>
    <definedName name="FranchiseTax">[3]Variables!$D$26</definedName>
    <definedName name="IRRIGATION">#REF!</definedName>
    <definedName name="Jurisdiction">[2]Variables!$AK$15</definedName>
    <definedName name="JurisNumber">[2]Variables!$AL$15</definedName>
    <definedName name="limcount" hidden="1">1</definedName>
    <definedName name="Method">[5]Inputs!$C$6</definedName>
    <definedName name="MTR_YR3">[6]Variables!$E$14</definedName>
    <definedName name="NetToGross">[3]Variables!$D$23</definedName>
    <definedName name="option">'[7]Dist Misc'!$F$120</definedName>
    <definedName name="P">#REF!</definedName>
    <definedName name="PeakMethod">[5]Inputs!$T$5</definedName>
    <definedName name="PLUG">#REF!</definedName>
    <definedName name="_xlnm.Print_Area">#REF!</definedName>
    <definedName name="ResourceSupplier">[3]Variables!$D$28</definedName>
    <definedName name="rng">#REF!</definedName>
    <definedName name="TargetROR">[8]Inputs!$L$6</definedName>
    <definedName name="UncollectibleAccounts">[3]Variables!$D$25</definedName>
    <definedName name="UtGrossReceipts">[3]Variables!$D$29</definedName>
    <definedName name="ValidAccount">[2]Variables!$AK$43:$AK$369</definedName>
    <definedName name="WaRevenueTax">[3]Variables!$D$27</definedName>
    <definedName name="WinterPeak">'[9]Load Data'!$D$9:$H$12,'[9]Load Data'!$D$20:$H$22</definedName>
    <definedName name="WN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Factors">[2]Factors!$S$3:$AG$99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AI14" i="2" l="1"/>
  <c r="AH14" i="2"/>
  <c r="B17" i="2"/>
  <c r="B3" i="2"/>
  <c r="S11" i="2" l="1"/>
  <c r="B11" i="2" l="1"/>
  <c r="AI11" i="2"/>
  <c r="AH11" i="2"/>
  <c r="W11" i="2"/>
  <c r="X11" i="2"/>
  <c r="Y11" i="2"/>
  <c r="Z11" i="2"/>
  <c r="AA11" i="2"/>
  <c r="AB11" i="2"/>
  <c r="AC11" i="2"/>
  <c r="AD11" i="2"/>
  <c r="AE11" i="2"/>
  <c r="AF11" i="2"/>
  <c r="AG11" i="2"/>
  <c r="V11" i="2"/>
  <c r="T11" i="2"/>
  <c r="U11" i="2"/>
  <c r="K11" i="2"/>
  <c r="L11" i="2"/>
  <c r="M11" i="2"/>
  <c r="N11" i="2"/>
  <c r="O11" i="2"/>
  <c r="P11" i="2"/>
  <c r="Q11" i="2"/>
  <c r="R11" i="2"/>
  <c r="J11" i="2"/>
  <c r="D11" i="2"/>
  <c r="E11" i="2"/>
  <c r="F11" i="2"/>
  <c r="G11" i="2"/>
  <c r="H11" i="2"/>
  <c r="I11" i="2"/>
  <c r="C11" i="2"/>
  <c r="B13" i="2" l="1"/>
  <c r="B14" i="2" s="1"/>
  <c r="B4" i="2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15" i="2" l="1"/>
  <c r="C10" i="2" s="1"/>
  <c r="C13" i="2" s="1"/>
  <c r="C14" i="2" s="1"/>
  <c r="AQ4" i="1"/>
  <c r="AO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X13" i="1"/>
  <c r="W13" i="1"/>
  <c r="V13" i="1"/>
  <c r="U13" i="1"/>
  <c r="T13" i="1"/>
  <c r="S13" i="1"/>
  <c r="R13" i="1"/>
  <c r="Q13" i="1"/>
  <c r="P13" i="1"/>
  <c r="O13" i="1"/>
  <c r="N13" i="1"/>
  <c r="M13" i="1"/>
  <c r="J13" i="1"/>
  <c r="I13" i="1"/>
  <c r="H13" i="1"/>
  <c r="G13" i="1"/>
  <c r="F13" i="1"/>
  <c r="E13" i="1"/>
  <c r="D13" i="1"/>
  <c r="C13" i="1"/>
  <c r="J19" i="1"/>
  <c r="I19" i="1"/>
  <c r="H19" i="1"/>
  <c r="G19" i="1"/>
  <c r="G4" i="1" s="1"/>
  <c r="F19" i="1"/>
  <c r="E19" i="1"/>
  <c r="D19" i="1"/>
  <c r="C19" i="1"/>
  <c r="X19" i="1"/>
  <c r="W19" i="1"/>
  <c r="V19" i="1"/>
  <c r="U19" i="1"/>
  <c r="T19" i="1"/>
  <c r="S19" i="1"/>
  <c r="R19" i="1"/>
  <c r="Q19" i="1"/>
  <c r="Q4" i="1" s="1"/>
  <c r="P19" i="1"/>
  <c r="O19" i="1"/>
  <c r="N19" i="1"/>
  <c r="M19" i="1"/>
  <c r="AL19" i="1"/>
  <c r="AK19" i="1"/>
  <c r="AJ19" i="1"/>
  <c r="AI19" i="1"/>
  <c r="AH19" i="1"/>
  <c r="AG19" i="1"/>
  <c r="AF19" i="1"/>
  <c r="AE19" i="1"/>
  <c r="AE4" i="1" s="1"/>
  <c r="AD19" i="1"/>
  <c r="AC19" i="1"/>
  <c r="AB19" i="1"/>
  <c r="AA19" i="1"/>
  <c r="AO19" i="1"/>
  <c r="AQ8" i="1"/>
  <c r="AQ3" i="1" s="1"/>
  <c r="AO8" i="1"/>
  <c r="AO3" i="1" s="1"/>
  <c r="AL8" i="1"/>
  <c r="AL3" i="1" s="1"/>
  <c r="AK8" i="1"/>
  <c r="AK3" i="1" s="1"/>
  <c r="AJ8" i="1"/>
  <c r="AJ3" i="1" s="1"/>
  <c r="AI8" i="1"/>
  <c r="AI3" i="1" s="1"/>
  <c r="AH8" i="1"/>
  <c r="AH3" i="1" s="1"/>
  <c r="AG8" i="1"/>
  <c r="AG3" i="1" s="1"/>
  <c r="AF8" i="1"/>
  <c r="AF3" i="1" s="1"/>
  <c r="AE8" i="1"/>
  <c r="AE3" i="1" s="1"/>
  <c r="AD8" i="1"/>
  <c r="AD3" i="1" s="1"/>
  <c r="AC8" i="1"/>
  <c r="AC3" i="1" s="1"/>
  <c r="AB8" i="1"/>
  <c r="AB3" i="1" s="1"/>
  <c r="AA8" i="1"/>
  <c r="AA3" i="1" s="1"/>
  <c r="X8" i="1"/>
  <c r="X3" i="1" s="1"/>
  <c r="W8" i="1"/>
  <c r="W3" i="1" s="1"/>
  <c r="V8" i="1"/>
  <c r="V3" i="1" s="1"/>
  <c r="U8" i="1"/>
  <c r="U3" i="1" s="1"/>
  <c r="T8" i="1"/>
  <c r="T3" i="1" s="1"/>
  <c r="S8" i="1"/>
  <c r="S3" i="1" s="1"/>
  <c r="R8" i="1"/>
  <c r="R3" i="1" s="1"/>
  <c r="Q8" i="1"/>
  <c r="Q3" i="1" s="1"/>
  <c r="P8" i="1"/>
  <c r="P3" i="1" s="1"/>
  <c r="O8" i="1"/>
  <c r="O3" i="1" s="1"/>
  <c r="N8" i="1"/>
  <c r="N3" i="1" s="1"/>
  <c r="M8" i="1"/>
  <c r="M3" i="1" s="1"/>
  <c r="J8" i="1"/>
  <c r="J3" i="1" s="1"/>
  <c r="I8" i="1"/>
  <c r="I3" i="1" s="1"/>
  <c r="H8" i="1"/>
  <c r="H3" i="1" s="1"/>
  <c r="G8" i="1"/>
  <c r="G3" i="1" s="1"/>
  <c r="F8" i="1"/>
  <c r="F3" i="1" s="1"/>
  <c r="E8" i="1"/>
  <c r="E3" i="1" s="1"/>
  <c r="D8" i="1"/>
  <c r="D3" i="1" s="1"/>
  <c r="C8" i="1"/>
  <c r="C3" i="1" s="1"/>
  <c r="AM9" i="1"/>
  <c r="C15" i="2" l="1"/>
  <c r="D10" i="2" s="1"/>
  <c r="D13" i="2" s="1"/>
  <c r="D14" i="2" s="1"/>
  <c r="D15" i="2"/>
  <c r="E10" i="2" s="1"/>
  <c r="E13" i="2" s="1"/>
  <c r="E14" i="2" s="1"/>
  <c r="O4" i="1"/>
  <c r="W4" i="1"/>
  <c r="E4" i="1"/>
  <c r="AA4" i="1"/>
  <c r="AI4" i="1"/>
  <c r="AQ5" i="1"/>
  <c r="C4" i="1"/>
  <c r="M4" i="1"/>
  <c r="U4" i="1"/>
  <c r="D4" i="1"/>
  <c r="H4" i="1"/>
  <c r="N4" i="1"/>
  <c r="R4" i="1"/>
  <c r="V4" i="1"/>
  <c r="AB4" i="1"/>
  <c r="AF4" i="1"/>
  <c r="AJ4" i="1"/>
  <c r="I4" i="1"/>
  <c r="S4" i="1"/>
  <c r="AC4" i="1"/>
  <c r="AG4" i="1"/>
  <c r="AK4" i="1"/>
  <c r="F4" i="1"/>
  <c r="J4" i="1"/>
  <c r="P4" i="1"/>
  <c r="T4" i="1"/>
  <c r="X4" i="1"/>
  <c r="AD4" i="1"/>
  <c r="AH4" i="1"/>
  <c r="AL4" i="1"/>
  <c r="AO4" i="1"/>
  <c r="AO5" i="1" s="1"/>
  <c r="E15" i="2" l="1"/>
  <c r="F10" i="2" s="1"/>
  <c r="F13" i="2" s="1"/>
  <c r="F14" i="2" s="1"/>
  <c r="AL5" i="1"/>
  <c r="AK5" i="1"/>
  <c r="AJ5" i="1"/>
  <c r="AI5" i="1"/>
  <c r="AH5" i="1"/>
  <c r="AG5" i="1"/>
  <c r="AF5" i="1"/>
  <c r="AE5" i="1"/>
  <c r="AD5" i="1"/>
  <c r="AC5" i="1"/>
  <c r="AB5" i="1"/>
  <c r="AA5" i="1"/>
  <c r="X5" i="1"/>
  <c r="W5" i="1"/>
  <c r="V5" i="1"/>
  <c r="U5" i="1"/>
  <c r="T5" i="1"/>
  <c r="S5" i="1"/>
  <c r="R5" i="1"/>
  <c r="Q5" i="1"/>
  <c r="P5" i="1"/>
  <c r="O5" i="1"/>
  <c r="N5" i="1"/>
  <c r="M5" i="1"/>
  <c r="J5" i="1"/>
  <c r="I5" i="1"/>
  <c r="H5" i="1"/>
  <c r="G5" i="1"/>
  <c r="F5" i="1"/>
  <c r="E5" i="1"/>
  <c r="D5" i="1"/>
  <c r="C5" i="1"/>
  <c r="AM4" i="1"/>
  <c r="Y4" i="1"/>
  <c r="K4" i="1"/>
  <c r="Y3" i="1"/>
  <c r="K3" i="1"/>
  <c r="F15" i="2" l="1"/>
  <c r="G10" i="2" s="1"/>
  <c r="G13" i="2" s="1"/>
  <c r="G14" i="2" s="1"/>
  <c r="G15" i="2" s="1"/>
  <c r="H10" i="2" s="1"/>
  <c r="H13" i="2" s="1"/>
  <c r="H14" i="2" s="1"/>
  <c r="K5" i="1"/>
  <c r="AS4" i="1"/>
  <c r="AM5" i="1"/>
  <c r="AM3" i="1"/>
  <c r="AS3" i="1" s="1"/>
  <c r="AS5" i="1" s="1"/>
  <c r="Y5" i="1"/>
  <c r="H15" i="2" l="1"/>
  <c r="I10" i="2" s="1"/>
  <c r="I13" i="2" s="1"/>
  <c r="I14" i="2" s="1"/>
  <c r="I15" i="2" l="1"/>
  <c r="J10" i="2" s="1"/>
  <c r="J13" i="2" s="1"/>
  <c r="J14" i="2" s="1"/>
  <c r="J15" i="2" l="1"/>
  <c r="K10" i="2" s="1"/>
  <c r="K13" i="2" s="1"/>
  <c r="K14" i="2" s="1"/>
  <c r="K15" i="2" l="1"/>
  <c r="L10" i="2" s="1"/>
  <c r="L13" i="2" s="1"/>
  <c r="L14" i="2" s="1"/>
  <c r="L15" i="2" l="1"/>
  <c r="M10" i="2" s="1"/>
  <c r="M13" i="2" s="1"/>
  <c r="M14" i="2" s="1"/>
  <c r="M15" i="2" l="1"/>
  <c r="N10" i="2" s="1"/>
  <c r="N13" i="2" s="1"/>
  <c r="N14" i="2" s="1"/>
  <c r="N15" i="2" l="1"/>
  <c r="O10" i="2" s="1"/>
  <c r="O13" i="2" s="1"/>
  <c r="O14" i="2" s="1"/>
  <c r="O15" i="2" l="1"/>
  <c r="P10" i="2" s="1"/>
  <c r="P13" i="2" s="1"/>
  <c r="P14" i="2" s="1"/>
  <c r="P15" i="2" l="1"/>
  <c r="Q10" i="2" s="1"/>
  <c r="Q13" i="2" s="1"/>
  <c r="Q14" i="2" s="1"/>
  <c r="Q15" i="2" l="1"/>
  <c r="R10" i="2" s="1"/>
  <c r="R13" i="2" s="1"/>
  <c r="R14" i="2" s="1"/>
  <c r="R15" i="2" l="1"/>
  <c r="S10" i="2" s="1"/>
  <c r="S13" i="2" s="1"/>
  <c r="S14" i="2" l="1"/>
  <c r="S15" i="2" s="1"/>
  <c r="T10" i="2" s="1"/>
  <c r="T13" i="2" s="1"/>
  <c r="T14" i="2" s="1"/>
  <c r="T15" i="2" l="1"/>
  <c r="U10" i="2" s="1"/>
  <c r="U13" i="2" s="1"/>
  <c r="U14" i="2" s="1"/>
  <c r="U15" i="2" l="1"/>
  <c r="V10" i="2" s="1"/>
  <c r="V13" i="2" s="1"/>
  <c r="V14" i="2" s="1"/>
  <c r="V15" i="2" l="1"/>
  <c r="W10" i="2" s="1"/>
  <c r="W13" i="2" l="1"/>
  <c r="W14" i="2" s="1"/>
  <c r="W15" i="2" l="1"/>
  <c r="X10" i="2" s="1"/>
  <c r="X13" i="2" s="1"/>
  <c r="X14" i="2" s="1"/>
  <c r="X15" i="2" l="1"/>
  <c r="Y10" i="2" s="1"/>
  <c r="Y13" i="2" s="1"/>
  <c r="Y14" i="2" s="1"/>
  <c r="Y15" i="2" l="1"/>
  <c r="Z10" i="2" s="1"/>
  <c r="Z13" i="2" s="1"/>
  <c r="Z14" i="2" s="1"/>
  <c r="Z15" i="2" l="1"/>
  <c r="AA10" i="2" s="1"/>
  <c r="AA13" i="2" s="1"/>
  <c r="AA14" i="2" s="1"/>
  <c r="AA15" i="2" l="1"/>
  <c r="AB10" i="2" s="1"/>
  <c r="AB13" i="2" s="1"/>
  <c r="AB14" i="2" s="1"/>
  <c r="AB15" i="2" l="1"/>
  <c r="AC10" i="2" s="1"/>
  <c r="AC13" i="2" s="1"/>
  <c r="AC14" i="2" s="1"/>
  <c r="AC15" i="2" l="1"/>
  <c r="AD10" i="2" s="1"/>
  <c r="AD13" i="2" s="1"/>
  <c r="AD14" i="2" s="1"/>
  <c r="AD15" i="2" l="1"/>
  <c r="AE10" i="2" s="1"/>
  <c r="AE13" i="2" s="1"/>
  <c r="AE14" i="2" s="1"/>
  <c r="AE15" i="2" l="1"/>
  <c r="AF10" i="2" s="1"/>
  <c r="AF13" i="2" s="1"/>
  <c r="AF14" i="2" s="1"/>
  <c r="AF15" i="2" l="1"/>
  <c r="AG10" i="2" s="1"/>
  <c r="AG13" i="2" s="1"/>
  <c r="AG14" i="2" s="1"/>
  <c r="AG15" i="2" l="1"/>
  <c r="AH10" i="2" s="1"/>
  <c r="AH13" i="2" s="1"/>
  <c r="AH15" i="2" l="1"/>
  <c r="AI10" i="2" s="1"/>
  <c r="AI13" i="2" s="1"/>
  <c r="AI15" i="2" l="1"/>
</calcChain>
</file>

<file path=xl/sharedStrings.xml><?xml version="1.0" encoding="utf-8"?>
<sst xmlns="http://schemas.openxmlformats.org/spreadsheetml/2006/main" count="95" uniqueCount="90">
  <si>
    <t>2019 Total</t>
  </si>
  <si>
    <t>2020 Total</t>
  </si>
  <si>
    <t>2021 Total</t>
  </si>
  <si>
    <t>2022 Total</t>
  </si>
  <si>
    <t>2023 Total</t>
  </si>
  <si>
    <t>Adminstration</t>
  </si>
  <si>
    <t>Incentive Payouts</t>
  </si>
  <si>
    <t>Program Totals</t>
  </si>
  <si>
    <t>Administration</t>
  </si>
  <si>
    <t>Admin- Internal</t>
  </si>
  <si>
    <t>Admin- Inspections</t>
  </si>
  <si>
    <t>Admin- Power Clerk</t>
  </si>
  <si>
    <t>Incomplete Project Incentives</t>
  </si>
  <si>
    <t>Residential</t>
  </si>
  <si>
    <t>Small Non-Residential</t>
  </si>
  <si>
    <t>Large Non Residential</t>
  </si>
  <si>
    <t>Completed Large Projects</t>
  </si>
  <si>
    <t>RMP-00137</t>
  </si>
  <si>
    <t>RMP-00756</t>
  </si>
  <si>
    <t>RMP-00979</t>
  </si>
  <si>
    <t>RMP-01292</t>
  </si>
  <si>
    <t>RMP-01331</t>
  </si>
  <si>
    <t>RMP-01361</t>
  </si>
  <si>
    <t>RMP-10014</t>
  </si>
  <si>
    <t>RMP-10023</t>
  </si>
  <si>
    <t>RMP-10088</t>
  </si>
  <si>
    <t>RMP-10722</t>
  </si>
  <si>
    <t>RMP-10739</t>
  </si>
  <si>
    <t>RMP-10818</t>
  </si>
  <si>
    <t>RMP-10916</t>
  </si>
  <si>
    <t>RMP-11779</t>
  </si>
  <si>
    <t>RMP-11856</t>
  </si>
  <si>
    <t>RMP-11998</t>
  </si>
  <si>
    <t>RMP-20825</t>
  </si>
  <si>
    <t>RMP-21669</t>
  </si>
  <si>
    <t>RMP-21673</t>
  </si>
  <si>
    <t>RMP-21675</t>
  </si>
  <si>
    <t>RMP-22431</t>
  </si>
  <si>
    <t>RMP-22441</t>
  </si>
  <si>
    <t>RMP-22889</t>
  </si>
  <si>
    <t>RMP-22890</t>
  </si>
  <si>
    <t>RMP-30825</t>
  </si>
  <si>
    <t xml:space="preserve"> </t>
  </si>
  <si>
    <t>RMP-10075</t>
  </si>
  <si>
    <t>RMP-20685</t>
  </si>
  <si>
    <t>RMP-20858</t>
  </si>
  <si>
    <t>RMP-21154</t>
  </si>
  <si>
    <t>RMP-21527</t>
  </si>
  <si>
    <t>RMP-22667</t>
  </si>
  <si>
    <t>RMP-30041</t>
  </si>
  <si>
    <t>RMP-30051</t>
  </si>
  <si>
    <t>RMP-30104</t>
  </si>
  <si>
    <t>RMP-30159</t>
  </si>
  <si>
    <t>RMP-31051</t>
  </si>
  <si>
    <t>RMP-31074</t>
  </si>
  <si>
    <t>RMP-31109</t>
  </si>
  <si>
    <t>RMP-31115</t>
  </si>
  <si>
    <t>RMP-32081</t>
  </si>
  <si>
    <t>RMP-32608</t>
  </si>
  <si>
    <t>RMP-30120</t>
  </si>
  <si>
    <t>RMP-32874</t>
  </si>
  <si>
    <t>RMP-34249</t>
  </si>
  <si>
    <t>RMP-34290</t>
  </si>
  <si>
    <t>RMP-34302</t>
  </si>
  <si>
    <t>RMP-32088</t>
  </si>
  <si>
    <t>Total  Program Costs</t>
  </si>
  <si>
    <t>May- Dec</t>
  </si>
  <si>
    <t>Proposed Refund Amount</t>
  </si>
  <si>
    <t>USIP Balance May 8, 2019 (USIP Annual Report June 1, 2019 Table 4)</t>
  </si>
  <si>
    <t>Remaining Program Liabilities (Previous Worksheet)</t>
  </si>
  <si>
    <t>CY 2022</t>
  </si>
  <si>
    <t>CY 2023</t>
  </si>
  <si>
    <t>Assumptions:</t>
  </si>
  <si>
    <t>Beginning Balance</t>
  </si>
  <si>
    <t xml:space="preserve">3. For simplicity, the May 8, 2019 balance was used for the May 2019 beginning balance. </t>
  </si>
  <si>
    <t>2. Carrying charge rate held constant at 4.37%, Actual carrying charge rate will vary per Schedule No. 300.</t>
  </si>
  <si>
    <t>Ending Balance</t>
  </si>
  <si>
    <t>Carrying Charge</t>
  </si>
  <si>
    <t>Ending Balance (Before Carrying Charge)</t>
  </si>
  <si>
    <t>Estimated USIP Account Balance Calculation:</t>
  </si>
  <si>
    <t>Refund USIP Revenues</t>
  </si>
  <si>
    <t>Proposed Refund Period</t>
  </si>
  <si>
    <t xml:space="preserve">4. Monthly incentive amounts for CY 2022 and 2023 have not been estimated so the annual forecast was used. </t>
  </si>
  <si>
    <t>Carrying charge (4.37%)</t>
  </si>
  <si>
    <t>RMP-01055</t>
  </si>
  <si>
    <t>RMP-31161</t>
  </si>
  <si>
    <t>RMP-32610</t>
  </si>
  <si>
    <t>Refund Proposal Calculation:</t>
  </si>
  <si>
    <t>(for illustrative purposes to approximate final USIP balance)</t>
  </si>
  <si>
    <t>1. For simplicity, refund assumed to be a flat monthly rate. Calculation does not estimate refund amount by customer usage.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</si>
</sst>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64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44" fontId="0" fillId="0" borderId="0" xfId="1" applyNumberFormat="1" applyFont="1" applyFill="1"/>
    <xf numFmtId="4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166" fontId="0" fillId="0" borderId="0" xfId="0" applyNumberFormat="1"/>
    <xf numFmtId="0" fontId="0" fillId="0" borderId="0" xfId="0" applyAlignment="1">
      <alignment wrapText="1"/>
    </xf>
    <xf numFmtId="166" fontId="0" fillId="0" borderId="1" xfId="0" applyNumberFormat="1" applyBorder="1"/>
    <xf numFmtId="17" fontId="0" fillId="0" borderId="0" xfId="0" applyNumberFormat="1"/>
    <xf numFmtId="167" fontId="0" fillId="0" borderId="0" xfId="2" applyNumberFormat="1" applyFont="1"/>
    <xf numFmtId="10" fontId="0" fillId="0" borderId="0" xfId="3" applyNumberFormat="1" applyFont="1"/>
    <xf numFmtId="17" fontId="2" fillId="0" borderId="1" xfId="0" applyNumberFormat="1" applyFont="1" applyBorder="1"/>
    <xf numFmtId="17" fontId="2" fillId="2" borderId="1" xfId="0" applyNumberFormat="1" applyFont="1" applyFill="1" applyBorder="1"/>
    <xf numFmtId="17" fontId="2" fillId="0" borderId="1" xfId="0" applyNumberFormat="1" applyFont="1" applyFill="1" applyBorder="1"/>
    <xf numFmtId="167" fontId="0" fillId="0" borderId="0" xfId="2" applyNumberFormat="1" applyFont="1" applyFill="1"/>
    <xf numFmtId="0" fontId="4" fillId="0" borderId="0" xfId="0" applyFont="1"/>
    <xf numFmtId="167" fontId="2" fillId="0" borderId="2" xfId="2" applyNumberFormat="1" applyFont="1" applyBorder="1"/>
    <xf numFmtId="167" fontId="0" fillId="0" borderId="1" xfId="2" applyNumberFormat="1" applyFont="1" applyBorder="1"/>
    <xf numFmtId="167" fontId="0" fillId="0" borderId="1" xfId="2" applyNumberFormat="1" applyFont="1" applyFill="1" applyBorder="1"/>
    <xf numFmtId="167" fontId="0" fillId="2" borderId="1" xfId="2" applyNumberFormat="1" applyFont="1" applyFill="1" applyBorder="1"/>
    <xf numFmtId="0" fontId="2" fillId="0" borderId="0" xfId="0" applyFont="1"/>
    <xf numFmtId="17" fontId="2" fillId="2" borderId="6" xfId="0" applyNumberFormat="1" applyFont="1" applyFill="1" applyBorder="1"/>
    <xf numFmtId="17" fontId="2" fillId="2" borderId="7" xfId="0" applyNumberFormat="1" applyFont="1" applyFill="1" applyBorder="1"/>
    <xf numFmtId="167" fontId="0" fillId="2" borderId="8" xfId="2" applyNumberFormat="1" applyFont="1" applyFill="1" applyBorder="1"/>
    <xf numFmtId="167" fontId="0" fillId="2" borderId="0" xfId="2" applyNumberFormat="1" applyFont="1" applyFill="1" applyBorder="1"/>
    <xf numFmtId="167" fontId="0" fillId="2" borderId="9" xfId="2" applyNumberFormat="1" applyFont="1" applyFill="1" applyBorder="1"/>
    <xf numFmtId="167" fontId="0" fillId="2" borderId="6" xfId="2" applyNumberFormat="1" applyFont="1" applyFill="1" applyBorder="1"/>
    <xf numFmtId="167" fontId="0" fillId="2" borderId="7" xfId="2" applyNumberFormat="1" applyFont="1" applyFill="1" applyBorder="1"/>
    <xf numFmtId="167" fontId="0" fillId="2" borderId="10" xfId="2" applyNumberFormat="1" applyFont="1" applyFill="1" applyBorder="1"/>
    <xf numFmtId="167" fontId="0" fillId="2" borderId="11" xfId="2" applyNumberFormat="1" applyFont="1" applyFill="1" applyBorder="1"/>
    <xf numFmtId="167" fontId="0" fillId="2" borderId="12" xfId="2" applyNumberFormat="1" applyFont="1" applyFill="1" applyBorder="1"/>
    <xf numFmtId="167" fontId="2" fillId="2" borderId="8" xfId="2" applyNumberFormat="1" applyFont="1" applyFill="1" applyBorder="1"/>
    <xf numFmtId="167" fontId="2" fillId="2" borderId="0" xfId="2" applyNumberFormat="1" applyFont="1" applyFill="1" applyBorder="1"/>
    <xf numFmtId="167" fontId="2" fillId="2" borderId="9" xfId="2" applyNumberFormat="1" applyFont="1" applyFill="1" applyBorder="1"/>
    <xf numFmtId="0" fontId="5" fillId="0" borderId="0" xfId="0" applyFont="1"/>
    <xf numFmtId="166" fontId="2" fillId="0" borderId="0" xfId="0" applyNumberFormat="1" applyFont="1"/>
    <xf numFmtId="17" fontId="2" fillId="0" borderId="1" xfId="0" applyNumberFormat="1" applyFont="1" applyBorder="1" applyAlignment="1">
      <alignment horizontal="center"/>
    </xf>
    <xf numFmtId="165" fontId="0" fillId="0" borderId="0" xfId="0" applyNumberFormat="1" applyFill="1"/>
    <xf numFmtId="165" fontId="2" fillId="0" borderId="0" xfId="0" applyNumberFormat="1" applyFont="1" applyFill="1"/>
    <xf numFmtId="164" fontId="0" fillId="0" borderId="0" xfId="0" applyNumberFormat="1" applyFont="1" applyFill="1"/>
    <xf numFmtId="164" fontId="2" fillId="0" borderId="0" xfId="0" applyNumberFormat="1" applyFont="1" applyFill="1"/>
    <xf numFmtId="164" fontId="0" fillId="0" borderId="0" xfId="0" applyNumberFormat="1" applyFill="1" applyAlignment="1">
      <alignment horizontal="left"/>
    </xf>
    <xf numFmtId="164" fontId="3" fillId="0" borderId="0" xfId="0" applyNumberFormat="1" applyFont="1" applyFill="1"/>
    <xf numFmtId="44" fontId="3" fillId="0" borderId="0" xfId="0" applyNumberFormat="1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Comma" xfId="2" builtinId="3"/>
    <cellStyle name="Comma 6" xfId="4"/>
    <cellStyle name="Currency" xfId="1" builtinId="4"/>
    <cellStyle name="Normal" xfId="0" builtinId="0"/>
    <cellStyle name="Normal 13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Utah%202012/Settlement/COS%20UT%20May%202013_NS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workbookViewId="0">
      <selection activeCell="A23" sqref="A23"/>
    </sheetView>
  </sheetViews>
  <sheetFormatPr defaultRowHeight="15" x14ac:dyDescent="0.25"/>
  <cols>
    <col min="1" max="1" width="38.5703125" customWidth="1"/>
    <col min="2" max="2" width="13.7109375" bestFit="1" customWidth="1"/>
    <col min="3" max="3" width="12.1406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2.140625" bestFit="1" customWidth="1"/>
    <col min="8" max="8" width="11.140625" bestFit="1" customWidth="1"/>
    <col min="9" max="35" width="10.5703125" bestFit="1" customWidth="1"/>
    <col min="36" max="36" width="10" bestFit="1" customWidth="1"/>
  </cols>
  <sheetData>
    <row r="1" spans="1:37" x14ac:dyDescent="0.25">
      <c r="A1" s="21" t="s">
        <v>87</v>
      </c>
    </row>
    <row r="2" spans="1:37" ht="45" x14ac:dyDescent="0.25">
      <c r="A2" s="7" t="s">
        <v>68</v>
      </c>
      <c r="B2" s="6">
        <v>8256410</v>
      </c>
    </row>
    <row r="3" spans="1:37" ht="30" x14ac:dyDescent="0.25">
      <c r="A3" s="7" t="s">
        <v>69</v>
      </c>
      <c r="B3" s="8">
        <f>-'USIP Est May2019-End of Program'!AS5</f>
        <v>-5196390.1800000006</v>
      </c>
    </row>
    <row r="4" spans="1:37" x14ac:dyDescent="0.25">
      <c r="A4" s="21" t="s">
        <v>67</v>
      </c>
      <c r="B4" s="36">
        <f>SUM(B2:B3)</f>
        <v>3060019.8199999994</v>
      </c>
    </row>
    <row r="6" spans="1:37" x14ac:dyDescent="0.25">
      <c r="A6" s="21" t="s">
        <v>79</v>
      </c>
    </row>
    <row r="7" spans="1:37" ht="15.75" thickBot="1" x14ac:dyDescent="0.3">
      <c r="A7" s="35" t="s">
        <v>88</v>
      </c>
    </row>
    <row r="8" spans="1:37" x14ac:dyDescent="0.25">
      <c r="H8" s="45" t="s">
        <v>81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37" x14ac:dyDescent="0.25">
      <c r="B9" s="12">
        <v>43586</v>
      </c>
      <c r="C9" s="12">
        <v>43617</v>
      </c>
      <c r="D9" s="12">
        <v>43647</v>
      </c>
      <c r="E9" s="12">
        <v>43678</v>
      </c>
      <c r="F9" s="12">
        <v>43709</v>
      </c>
      <c r="G9" s="14">
        <v>43739</v>
      </c>
      <c r="H9" s="22">
        <v>43770</v>
      </c>
      <c r="I9" s="13">
        <v>43800</v>
      </c>
      <c r="J9" s="13">
        <v>43831</v>
      </c>
      <c r="K9" s="13">
        <v>43862</v>
      </c>
      <c r="L9" s="13">
        <v>43891</v>
      </c>
      <c r="M9" s="13">
        <v>43922</v>
      </c>
      <c r="N9" s="13">
        <v>43952</v>
      </c>
      <c r="O9" s="13">
        <v>43983</v>
      </c>
      <c r="P9" s="13">
        <v>44013</v>
      </c>
      <c r="Q9" s="13">
        <v>44044</v>
      </c>
      <c r="R9" s="13">
        <v>44075</v>
      </c>
      <c r="S9" s="23">
        <v>43758</v>
      </c>
      <c r="T9" s="12">
        <v>44136</v>
      </c>
      <c r="U9" s="12">
        <v>44166</v>
      </c>
      <c r="V9" s="12">
        <v>44197</v>
      </c>
      <c r="W9" s="12">
        <v>44228</v>
      </c>
      <c r="X9" s="12">
        <v>44256</v>
      </c>
      <c r="Y9" s="12">
        <v>44287</v>
      </c>
      <c r="Z9" s="12">
        <v>44317</v>
      </c>
      <c r="AA9" s="12">
        <v>44348</v>
      </c>
      <c r="AB9" s="12">
        <v>44378</v>
      </c>
      <c r="AC9" s="12">
        <v>44409</v>
      </c>
      <c r="AD9" s="12">
        <v>44440</v>
      </c>
      <c r="AE9" s="12">
        <v>44470</v>
      </c>
      <c r="AF9" s="12">
        <v>44501</v>
      </c>
      <c r="AG9" s="12">
        <v>44531</v>
      </c>
      <c r="AH9" s="37" t="s">
        <v>70</v>
      </c>
      <c r="AI9" s="37" t="s">
        <v>71</v>
      </c>
      <c r="AJ9" s="9"/>
      <c r="AK9" s="9"/>
    </row>
    <row r="10" spans="1:37" x14ac:dyDescent="0.25">
      <c r="A10" t="s">
        <v>73</v>
      </c>
      <c r="B10" s="10">
        <f>B2</f>
        <v>8256410</v>
      </c>
      <c r="C10" s="10">
        <f>B15</f>
        <v>8051962.0664115418</v>
      </c>
      <c r="D10" s="10">
        <f>C15</f>
        <v>8071209.5465680156</v>
      </c>
      <c r="E10" s="10">
        <f t="shared" ref="E10:S10" si="0">D15</f>
        <v>7916522.5571760377</v>
      </c>
      <c r="F10" s="10">
        <f t="shared" si="0"/>
        <v>7849724.5485010035</v>
      </c>
      <c r="G10" s="15">
        <f t="shared" si="0"/>
        <v>7487528.7533237115</v>
      </c>
      <c r="H10" s="24">
        <f t="shared" si="0"/>
        <v>7495291.577742191</v>
      </c>
      <c r="I10" s="25">
        <f t="shared" si="0"/>
        <v>6781401.9581495589</v>
      </c>
      <c r="J10" s="25">
        <f t="shared" si="0"/>
        <v>6459416.8414402027</v>
      </c>
      <c r="K10" s="25">
        <f t="shared" si="0"/>
        <v>6045355.1119778715</v>
      </c>
      <c r="L10" s="25">
        <f t="shared" si="0"/>
        <v>5784723.5813732063</v>
      </c>
      <c r="M10" s="25">
        <f t="shared" si="0"/>
        <v>5337757.2547335895</v>
      </c>
      <c r="N10" s="25">
        <f t="shared" si="0"/>
        <v>5101529.2560621686</v>
      </c>
      <c r="O10" s="25">
        <f t="shared" si="0"/>
        <v>4572524.1579289613</v>
      </c>
      <c r="P10" s="25">
        <f t="shared" si="0"/>
        <v>4333509.4353966769</v>
      </c>
      <c r="Q10" s="25">
        <f t="shared" si="0"/>
        <v>3909745.0209257742</v>
      </c>
      <c r="R10" s="25">
        <f t="shared" si="0"/>
        <v>3572890.0976104857</v>
      </c>
      <c r="S10" s="26">
        <f t="shared" si="0"/>
        <v>2938397.1663297908</v>
      </c>
      <c r="T10" s="10">
        <f t="shared" ref="T10:AI10" si="1">S15</f>
        <v>2674127.6027115569</v>
      </c>
      <c r="U10" s="10">
        <f t="shared" si="1"/>
        <v>2379935.8639816814</v>
      </c>
      <c r="V10" s="10">
        <f t="shared" si="1"/>
        <v>2305821.4800620982</v>
      </c>
      <c r="W10" s="10">
        <f t="shared" si="1"/>
        <v>2252458.7834988246</v>
      </c>
      <c r="X10" s="10">
        <f t="shared" si="1"/>
        <v>2247108.0238241078</v>
      </c>
      <c r="Y10" s="10">
        <f t="shared" si="1"/>
        <v>2132758.0451936587</v>
      </c>
      <c r="Z10" s="10">
        <f t="shared" si="1"/>
        <v>2140324.4749082387</v>
      </c>
      <c r="AA10" s="10">
        <f t="shared" si="1"/>
        <v>1856001.6232044045</v>
      </c>
      <c r="AB10" s="10">
        <f t="shared" si="1"/>
        <v>1862560.1982822404</v>
      </c>
      <c r="AC10" s="10">
        <f t="shared" si="1"/>
        <v>1832518.4671621309</v>
      </c>
      <c r="AD10" s="10">
        <f t="shared" si="1"/>
        <v>1661624.7260137547</v>
      </c>
      <c r="AE10" s="10">
        <f t="shared" si="1"/>
        <v>1473518.7242434882</v>
      </c>
      <c r="AF10" s="10">
        <f t="shared" si="1"/>
        <v>1459380.5288060664</v>
      </c>
      <c r="AG10" s="10">
        <f t="shared" si="1"/>
        <v>1180895.5838098435</v>
      </c>
      <c r="AH10" s="10">
        <f t="shared" si="1"/>
        <v>1184995.6477275509</v>
      </c>
      <c r="AI10" s="10">
        <f t="shared" si="1"/>
        <v>537832.61090899503</v>
      </c>
      <c r="AJ10" s="10"/>
      <c r="AK10" s="10"/>
    </row>
    <row r="11" spans="1:37" x14ac:dyDescent="0.25">
      <c r="A11" t="s">
        <v>6</v>
      </c>
      <c r="B11" s="10">
        <f>'USIP Est May2019-End of Program'!C5</f>
        <v>234088.79</v>
      </c>
      <c r="C11" s="10">
        <f>'USIP Est May2019-End of Program'!D5</f>
        <v>10056.77</v>
      </c>
      <c r="D11" s="10">
        <f>'USIP Est May2019-End of Program'!E5</f>
        <v>183745.07500000001</v>
      </c>
      <c r="E11" s="10">
        <f>'USIP Est May2019-End of Program'!F5</f>
        <v>95453.540000000008</v>
      </c>
      <c r="F11" s="10">
        <f>'USIP Est May2019-End of Program'!G5</f>
        <v>390071.62</v>
      </c>
      <c r="G11" s="15">
        <f>'USIP Est May2019-End of Program'!H5</f>
        <v>19468.810000000001</v>
      </c>
      <c r="H11" s="24">
        <f>'USIP Est May2019-End of Program'!I5</f>
        <v>484836.19999999995</v>
      </c>
      <c r="I11" s="25">
        <f>'USIP Est May2019-End of Program'!J5</f>
        <v>91048.97</v>
      </c>
      <c r="J11" s="25">
        <f>'USIP Est May2019-End of Program'!M5</f>
        <v>181787.80000000002</v>
      </c>
      <c r="K11" s="25">
        <f>'USIP Est May2019-End of Program'!N5</f>
        <v>27131.33</v>
      </c>
      <c r="L11" s="25">
        <f>'USIP Est May2019-End of Program'!O5</f>
        <v>212180.05</v>
      </c>
      <c r="M11" s="25">
        <f>'USIP Est May2019-End of Program'!P5</f>
        <v>200</v>
      </c>
      <c r="N11" s="25">
        <f>'USIP Est May2019-End of Program'!Q5</f>
        <v>291586.27</v>
      </c>
      <c r="O11" s="25">
        <f>'USIP Est May2019-End of Program'!R5</f>
        <v>200</v>
      </c>
      <c r="P11" s="25">
        <f>'USIP Est May2019-End of Program'!S5</f>
        <v>183745.07500000001</v>
      </c>
      <c r="Q11" s="25">
        <f>'USIP Est May2019-End of Program'!T5</f>
        <v>95453.14</v>
      </c>
      <c r="R11" s="25">
        <f>'USIP Est May2019-End of Program'!U5</f>
        <v>391325.7</v>
      </c>
      <c r="S11" s="26">
        <f>'USIP Est May2019-End of Program'!V5</f>
        <v>19468.810000000001</v>
      </c>
      <c r="T11" s="10">
        <f>'USIP Est May2019-End of Program'!W5</f>
        <v>303377.62</v>
      </c>
      <c r="U11" s="10">
        <f>'USIP Est May2019-End of Program'!X5</f>
        <v>82630.86</v>
      </c>
      <c r="V11" s="10">
        <f>'USIP Est May2019-End of Program'!AA5</f>
        <v>61647.48</v>
      </c>
      <c r="W11" s="10">
        <f>'USIP Est May2019-End of Program'!AB5</f>
        <v>13528.83</v>
      </c>
      <c r="X11" s="10">
        <f>'USIP Est May2019-End of Program'!AC5</f>
        <v>122310.49</v>
      </c>
      <c r="Y11" s="10">
        <f>'USIP Est May2019-End of Program'!AD5</f>
        <v>200</v>
      </c>
      <c r="Z11" s="10">
        <f>'USIP Est May2019-End of Program'!AE5</f>
        <v>291586.27</v>
      </c>
      <c r="AA11" s="10">
        <f>'USIP Est May2019-End of Program'!AF5</f>
        <v>200</v>
      </c>
      <c r="AB11" s="10">
        <f>'USIP Est May2019-End of Program'!AG5</f>
        <v>36757.625</v>
      </c>
      <c r="AC11" s="10">
        <f>'USIP Est May2019-End of Program'!AH5</f>
        <v>177244.43</v>
      </c>
      <c r="AD11" s="10">
        <f>'USIP Est May2019-End of Program'!AI5</f>
        <v>193804.19999999998</v>
      </c>
      <c r="AE11" s="10">
        <f>'USIP Est May2019-End of Program'!AJ5</f>
        <v>19468.810000000001</v>
      </c>
      <c r="AF11" s="10">
        <f>'USIP Est May2019-End of Program'!AK5</f>
        <v>283283.71000000002</v>
      </c>
      <c r="AG11" s="10">
        <f>'USIP Est May2019-End of Program'!AL5</f>
        <v>200</v>
      </c>
      <c r="AH11" s="10">
        <f>'USIP Est May2019-End of Program'!AO5</f>
        <v>684001.90499999991</v>
      </c>
      <c r="AI11" s="10">
        <f>'USIP Est May2019-End of Program'!AQ5</f>
        <v>14300</v>
      </c>
      <c r="AJ11" s="10"/>
      <c r="AK11" s="10"/>
    </row>
    <row r="12" spans="1:37" x14ac:dyDescent="0.25">
      <c r="A12" t="s">
        <v>80</v>
      </c>
      <c r="B12" s="10"/>
      <c r="C12" s="10"/>
      <c r="D12" s="10"/>
      <c r="E12" s="10"/>
      <c r="F12" s="10"/>
      <c r="G12" s="15"/>
      <c r="H12" s="32">
        <f>-B4/12</f>
        <v>-255001.65166666661</v>
      </c>
      <c r="I12" s="33">
        <f>H12</f>
        <v>-255001.65166666661</v>
      </c>
      <c r="J12" s="33">
        <f t="shared" ref="J12:S12" si="2">I12</f>
        <v>-255001.65166666661</v>
      </c>
      <c r="K12" s="33">
        <f t="shared" si="2"/>
        <v>-255001.65166666661</v>
      </c>
      <c r="L12" s="33">
        <f t="shared" si="2"/>
        <v>-255001.65166666661</v>
      </c>
      <c r="M12" s="33">
        <f t="shared" si="2"/>
        <v>-255001.65166666661</v>
      </c>
      <c r="N12" s="33">
        <f t="shared" si="2"/>
        <v>-255001.65166666661</v>
      </c>
      <c r="O12" s="33">
        <f t="shared" si="2"/>
        <v>-255001.65166666661</v>
      </c>
      <c r="P12" s="33">
        <f t="shared" si="2"/>
        <v>-255001.65166666661</v>
      </c>
      <c r="Q12" s="33">
        <f t="shared" si="2"/>
        <v>-255001.65166666661</v>
      </c>
      <c r="R12" s="33">
        <f t="shared" si="2"/>
        <v>-255001.65166666661</v>
      </c>
      <c r="S12" s="34">
        <f t="shared" si="2"/>
        <v>-255001.65166666661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25">
      <c r="A13" t="s">
        <v>78</v>
      </c>
      <c r="B13" s="10">
        <f>B10-B11+B12</f>
        <v>8022321.21</v>
      </c>
      <c r="C13" s="10">
        <f t="shared" ref="C13:AI13" si="3">C10-C11+C12</f>
        <v>8041905.2964115422</v>
      </c>
      <c r="D13" s="10">
        <f t="shared" si="3"/>
        <v>7887464.4715680154</v>
      </c>
      <c r="E13" s="10">
        <f t="shared" si="3"/>
        <v>7821069.0171760377</v>
      </c>
      <c r="F13" s="10">
        <f t="shared" si="3"/>
        <v>7459652.9285010034</v>
      </c>
      <c r="G13" s="15">
        <f t="shared" si="3"/>
        <v>7468059.9433237119</v>
      </c>
      <c r="H13" s="24">
        <f t="shared" si="3"/>
        <v>6755453.7260755245</v>
      </c>
      <c r="I13" s="25">
        <f t="shared" si="3"/>
        <v>6435351.3364828927</v>
      </c>
      <c r="J13" s="25">
        <f t="shared" si="3"/>
        <v>6022627.3897735365</v>
      </c>
      <c r="K13" s="25">
        <f t="shared" si="3"/>
        <v>5763222.1303112051</v>
      </c>
      <c r="L13" s="25">
        <f t="shared" si="3"/>
        <v>5317541.8797065401</v>
      </c>
      <c r="M13" s="25">
        <f t="shared" si="3"/>
        <v>5082555.6030669231</v>
      </c>
      <c r="N13" s="25">
        <f t="shared" si="3"/>
        <v>4554941.3343955027</v>
      </c>
      <c r="O13" s="25">
        <f t="shared" si="3"/>
        <v>4317322.5062622949</v>
      </c>
      <c r="P13" s="25">
        <f t="shared" si="3"/>
        <v>3894762.7087300103</v>
      </c>
      <c r="Q13" s="25">
        <f t="shared" si="3"/>
        <v>3559290.2292591073</v>
      </c>
      <c r="R13" s="25">
        <f t="shared" si="3"/>
        <v>2926562.7459438192</v>
      </c>
      <c r="S13" s="26">
        <f t="shared" ref="S13" si="4">S10-S11+S12</f>
        <v>2663926.7046631239</v>
      </c>
      <c r="T13" s="10">
        <f t="shared" si="3"/>
        <v>2370749.9827115568</v>
      </c>
      <c r="U13" s="10">
        <f t="shared" si="3"/>
        <v>2297305.0039816815</v>
      </c>
      <c r="V13" s="10">
        <f t="shared" si="3"/>
        <v>2244174.0000620983</v>
      </c>
      <c r="W13" s="10">
        <f t="shared" si="3"/>
        <v>2238929.9534988245</v>
      </c>
      <c r="X13" s="10">
        <f t="shared" si="3"/>
        <v>2124797.5338241076</v>
      </c>
      <c r="Y13" s="10">
        <f t="shared" si="3"/>
        <v>2132558.0451936587</v>
      </c>
      <c r="Z13" s="10">
        <f t="shared" si="3"/>
        <v>1848738.2049082387</v>
      </c>
      <c r="AA13" s="10">
        <f t="shared" si="3"/>
        <v>1855801.6232044045</v>
      </c>
      <c r="AB13" s="10">
        <f t="shared" si="3"/>
        <v>1825802.5732822404</v>
      </c>
      <c r="AC13" s="10">
        <f t="shared" si="3"/>
        <v>1655274.0371621309</v>
      </c>
      <c r="AD13" s="10">
        <f t="shared" si="3"/>
        <v>1467820.5260137548</v>
      </c>
      <c r="AE13" s="10">
        <f t="shared" si="3"/>
        <v>1454049.9142434881</v>
      </c>
      <c r="AF13" s="10">
        <f t="shared" si="3"/>
        <v>1176096.8188060664</v>
      </c>
      <c r="AG13" s="10">
        <f t="shared" si="3"/>
        <v>1180695.5838098435</v>
      </c>
      <c r="AH13" s="10">
        <f t="shared" si="3"/>
        <v>500993.74272755103</v>
      </c>
      <c r="AI13" s="10">
        <f t="shared" si="3"/>
        <v>523532.61090899503</v>
      </c>
      <c r="AJ13" s="10"/>
      <c r="AK13" s="10"/>
    </row>
    <row r="14" spans="1:37" x14ac:dyDescent="0.25">
      <c r="A14" t="s">
        <v>77</v>
      </c>
      <c r="B14" s="18">
        <f t="shared" ref="B14:AG14" si="5">((B13+B10)/2)*$B$17</f>
        <v>29640.85641154167</v>
      </c>
      <c r="C14" s="18">
        <f t="shared" si="5"/>
        <v>29304.250156473699</v>
      </c>
      <c r="D14" s="18">
        <f t="shared" si="5"/>
        <v>29058.085608022691</v>
      </c>
      <c r="E14" s="18">
        <f t="shared" si="5"/>
        <v>28655.531324966068</v>
      </c>
      <c r="F14" s="18">
        <f t="shared" si="5"/>
        <v>27875.824822707818</v>
      </c>
      <c r="G14" s="19">
        <f t="shared" si="5"/>
        <v>27231.634418478854</v>
      </c>
      <c r="H14" s="27">
        <f t="shared" si="5"/>
        <v>25948.232074034757</v>
      </c>
      <c r="I14" s="20">
        <f t="shared" si="5"/>
        <v>24065.504957309924</v>
      </c>
      <c r="J14" s="20">
        <f t="shared" si="5"/>
        <v>22727.722204335016</v>
      </c>
      <c r="K14" s="20">
        <f t="shared" si="5"/>
        <v>21501.451062001361</v>
      </c>
      <c r="L14" s="20">
        <f t="shared" si="5"/>
        <v>20215.375027049373</v>
      </c>
      <c r="M14" s="20">
        <f t="shared" si="5"/>
        <v>18973.652995245102</v>
      </c>
      <c r="N14" s="20">
        <f t="shared" si="5"/>
        <v>17582.823533458341</v>
      </c>
      <c r="O14" s="20">
        <f t="shared" si="5"/>
        <v>16186.92913438158</v>
      </c>
      <c r="P14" s="20">
        <f t="shared" si="5"/>
        <v>14982.312195764011</v>
      </c>
      <c r="Q14" s="20">
        <f t="shared" si="5"/>
        <v>13599.868351378305</v>
      </c>
      <c r="R14" s="20">
        <f t="shared" si="5"/>
        <v>11834.420385971796</v>
      </c>
      <c r="S14" s="28">
        <f t="shared" si="5"/>
        <v>10200.898048432933</v>
      </c>
      <c r="T14" s="18">
        <f t="shared" si="5"/>
        <v>9185.8812701245861</v>
      </c>
      <c r="U14" s="18">
        <f t="shared" si="5"/>
        <v>8516.4760804166235</v>
      </c>
      <c r="V14" s="18">
        <f t="shared" si="5"/>
        <v>8284.7834367261403</v>
      </c>
      <c r="W14" s="18">
        <f t="shared" si="5"/>
        <v>8178.07032528322</v>
      </c>
      <c r="X14" s="18">
        <f t="shared" si="5"/>
        <v>7960.5113695511254</v>
      </c>
      <c r="Y14" s="18">
        <f t="shared" si="5"/>
        <v>7766.4297145802402</v>
      </c>
      <c r="Z14" s="18">
        <f t="shared" si="5"/>
        <v>7263.4182961658362</v>
      </c>
      <c r="AA14" s="18">
        <f t="shared" si="5"/>
        <v>6758.5750778360398</v>
      </c>
      <c r="AB14" s="18">
        <f t="shared" si="5"/>
        <v>6715.8938798903255</v>
      </c>
      <c r="AC14" s="18">
        <f t="shared" si="5"/>
        <v>6350.6888516237605</v>
      </c>
      <c r="AD14" s="18">
        <f t="shared" si="5"/>
        <v>5698.1982297334243</v>
      </c>
      <c r="AE14" s="18">
        <f t="shared" si="5"/>
        <v>5330.6145625783693</v>
      </c>
      <c r="AF14" s="18">
        <f t="shared" si="5"/>
        <v>4798.7650037770918</v>
      </c>
      <c r="AG14" s="18">
        <f t="shared" si="5"/>
        <v>4300.0639177075136</v>
      </c>
      <c r="AH14" s="18">
        <f>((AH13+AH10)/2)*$C$17</f>
        <v>36838.868181443984</v>
      </c>
      <c r="AI14" s="18">
        <f>((AI13+AI10)/2)*$C$17</f>
        <v>23190.830096723086</v>
      </c>
      <c r="AJ14" s="10"/>
      <c r="AK14" s="10"/>
    </row>
    <row r="15" spans="1:37" ht="15.75" thickBot="1" x14ac:dyDescent="0.3">
      <c r="A15" t="s">
        <v>76</v>
      </c>
      <c r="B15" s="10">
        <f>B13+B14</f>
        <v>8051962.0664115418</v>
      </c>
      <c r="C15" s="10">
        <f>C13+C14</f>
        <v>8071209.5465680156</v>
      </c>
      <c r="D15" s="10">
        <f t="shared" ref="D15:R15" si="6">D13+D14</f>
        <v>7916522.5571760377</v>
      </c>
      <c r="E15" s="10">
        <f t="shared" si="6"/>
        <v>7849724.5485010035</v>
      </c>
      <c r="F15" s="10">
        <f t="shared" si="6"/>
        <v>7487528.7533237115</v>
      </c>
      <c r="G15" s="15">
        <f t="shared" si="6"/>
        <v>7495291.577742191</v>
      </c>
      <c r="H15" s="29">
        <f t="shared" si="6"/>
        <v>6781401.9581495589</v>
      </c>
      <c r="I15" s="30">
        <f t="shared" si="6"/>
        <v>6459416.8414402027</v>
      </c>
      <c r="J15" s="30">
        <f t="shared" si="6"/>
        <v>6045355.1119778715</v>
      </c>
      <c r="K15" s="30">
        <f t="shared" si="6"/>
        <v>5784723.5813732063</v>
      </c>
      <c r="L15" s="30">
        <f t="shared" si="6"/>
        <v>5337757.2547335895</v>
      </c>
      <c r="M15" s="30">
        <f t="shared" si="6"/>
        <v>5101529.2560621686</v>
      </c>
      <c r="N15" s="30">
        <f t="shared" si="6"/>
        <v>4572524.1579289613</v>
      </c>
      <c r="O15" s="30">
        <f t="shared" si="6"/>
        <v>4333509.4353966769</v>
      </c>
      <c r="P15" s="30">
        <f t="shared" si="6"/>
        <v>3909745.0209257742</v>
      </c>
      <c r="Q15" s="30">
        <f t="shared" si="6"/>
        <v>3572890.0976104857</v>
      </c>
      <c r="R15" s="30">
        <f t="shared" si="6"/>
        <v>2938397.1663297908</v>
      </c>
      <c r="S15" s="31">
        <f t="shared" ref="S15" si="7">S13+S14</f>
        <v>2674127.6027115569</v>
      </c>
      <c r="T15" s="10">
        <f t="shared" ref="T15" si="8">T13+T14</f>
        <v>2379935.8639816814</v>
      </c>
      <c r="U15" s="10">
        <f t="shared" ref="U15" si="9">U13+U14</f>
        <v>2305821.4800620982</v>
      </c>
      <c r="V15" s="10">
        <f t="shared" ref="V15" si="10">V13+V14</f>
        <v>2252458.7834988246</v>
      </c>
      <c r="W15" s="10">
        <f t="shared" ref="W15" si="11">W13+W14</f>
        <v>2247108.0238241078</v>
      </c>
      <c r="X15" s="10">
        <f t="shared" ref="X15" si="12">X13+X14</f>
        <v>2132758.0451936587</v>
      </c>
      <c r="Y15" s="10">
        <f t="shared" ref="Y15" si="13">Y13+Y14</f>
        <v>2140324.4749082387</v>
      </c>
      <c r="Z15" s="10">
        <f t="shared" ref="Z15" si="14">Z13+Z14</f>
        <v>1856001.6232044045</v>
      </c>
      <c r="AA15" s="10">
        <f t="shared" ref="AA15" si="15">AA13+AA14</f>
        <v>1862560.1982822404</v>
      </c>
      <c r="AB15" s="10">
        <f t="shared" ref="AB15" si="16">AB13+AB14</f>
        <v>1832518.4671621309</v>
      </c>
      <c r="AC15" s="10">
        <f t="shared" ref="AC15" si="17">AC13+AC14</f>
        <v>1661624.7260137547</v>
      </c>
      <c r="AD15" s="10">
        <f t="shared" ref="AD15" si="18">AD13+AD14</f>
        <v>1473518.7242434882</v>
      </c>
      <c r="AE15" s="10">
        <f t="shared" ref="AE15" si="19">AE13+AE14</f>
        <v>1459380.5288060664</v>
      </c>
      <c r="AF15" s="10">
        <f t="shared" ref="AF15" si="20">AF13+AF14</f>
        <v>1180895.5838098435</v>
      </c>
      <c r="AG15" s="10">
        <f t="shared" ref="AG15" si="21">AG13+AG14</f>
        <v>1184995.6477275509</v>
      </c>
      <c r="AH15" s="10">
        <f t="shared" ref="AH15" si="22">AH13+AH14</f>
        <v>537832.61090899503</v>
      </c>
      <c r="AI15" s="17">
        <f t="shared" ref="AI15" si="23">AI13+AI14</f>
        <v>546723.44100571808</v>
      </c>
      <c r="AJ15" s="10"/>
      <c r="AK15" s="10"/>
    </row>
    <row r="17" spans="1:3" x14ac:dyDescent="0.25">
      <c r="A17" t="s">
        <v>83</v>
      </c>
      <c r="B17" s="11">
        <f>0.0437/12</f>
        <v>3.6416666666666667E-3</v>
      </c>
      <c r="C17" s="11">
        <v>4.3700000000000003E-2</v>
      </c>
    </row>
    <row r="19" spans="1:3" x14ac:dyDescent="0.25">
      <c r="A19" s="16" t="s">
        <v>72</v>
      </c>
    </row>
    <row r="20" spans="1:3" x14ac:dyDescent="0.25">
      <c r="A20" t="s">
        <v>89</v>
      </c>
    </row>
    <row r="21" spans="1:3" x14ac:dyDescent="0.25">
      <c r="A21" t="s">
        <v>75</v>
      </c>
    </row>
    <row r="22" spans="1:3" x14ac:dyDescent="0.25">
      <c r="A22" t="s">
        <v>74</v>
      </c>
    </row>
    <row r="23" spans="1:3" x14ac:dyDescent="0.25">
      <c r="A23" t="s">
        <v>82</v>
      </c>
    </row>
  </sheetData>
  <mergeCells count="1">
    <mergeCell ref="H8:S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5" sqref="A25"/>
    </sheetView>
  </sheetViews>
  <sheetFormatPr defaultColWidth="9.140625" defaultRowHeight="15" outlineLevelCol="1" x14ac:dyDescent="0.25"/>
  <cols>
    <col min="1" max="1" width="28" style="1" bestFit="1" customWidth="1"/>
    <col min="2" max="2" width="1.5703125" style="1" customWidth="1"/>
    <col min="3" max="3" width="12.5703125" style="1" customWidth="1" outlineLevel="1"/>
    <col min="4" max="4" width="11.5703125" style="1" customWidth="1" outlineLevel="1"/>
    <col min="5" max="7" width="12.5703125" style="1" customWidth="1" outlineLevel="1"/>
    <col min="8" max="8" width="11.5703125" style="1" customWidth="1" outlineLevel="1"/>
    <col min="9" max="10" width="12.5703125" style="1" customWidth="1" outlineLevel="1"/>
    <col min="11" max="11" width="14.28515625" style="1" bestFit="1" customWidth="1"/>
    <col min="12" max="12" width="1.5703125" style="1" customWidth="1"/>
    <col min="13" max="15" width="12.5703125" style="1" customWidth="1" outlineLevel="1"/>
    <col min="16" max="16" width="9" style="1" customWidth="1" outlineLevel="1"/>
    <col min="17" max="17" width="12.5703125" style="1" customWidth="1" outlineLevel="1"/>
    <col min="18" max="18" width="9" style="1" customWidth="1" outlineLevel="1"/>
    <col min="19" max="21" width="12.5703125" style="1" customWidth="1" outlineLevel="1"/>
    <col min="22" max="22" width="11.5703125" style="1" customWidth="1" outlineLevel="1"/>
    <col min="23" max="24" width="12.5703125" style="1" customWidth="1" outlineLevel="1"/>
    <col min="25" max="25" width="14.28515625" style="1" bestFit="1" customWidth="1"/>
    <col min="26" max="26" width="1.5703125" style="1" customWidth="1" outlineLevel="1"/>
    <col min="27" max="27" width="11.5703125" style="1" customWidth="1" outlineLevel="1"/>
    <col min="28" max="29" width="12.5703125" style="1" customWidth="1" outlineLevel="1"/>
    <col min="30" max="30" width="9" style="1" customWidth="1" outlineLevel="1"/>
    <col min="31" max="31" width="12.5703125" style="1" customWidth="1" outlineLevel="1"/>
    <col min="32" max="32" width="9" style="1" customWidth="1" outlineLevel="1"/>
    <col min="33" max="34" width="12.5703125" style="1" customWidth="1" outlineLevel="1"/>
    <col min="35" max="35" width="13.5703125" style="1" customWidth="1" outlineLevel="1"/>
    <col min="36" max="36" width="11.5703125" style="1" customWidth="1" outlineLevel="1"/>
    <col min="37" max="37" width="12.5703125" style="1" customWidth="1" outlineLevel="1"/>
    <col min="38" max="38" width="11.5703125" style="1" customWidth="1" outlineLevel="1"/>
    <col min="39" max="39" width="14.28515625" style="1" bestFit="1" customWidth="1"/>
    <col min="40" max="40" width="1.5703125" style="1" customWidth="1"/>
    <col min="41" max="41" width="14.28515625" style="1" bestFit="1" customWidth="1"/>
    <col min="42" max="42" width="1.5703125" style="1" customWidth="1"/>
    <col min="43" max="43" width="14.28515625" style="1" bestFit="1" customWidth="1"/>
    <col min="44" max="44" width="1.5703125" style="1" customWidth="1"/>
    <col min="45" max="45" width="15.28515625" style="1" bestFit="1" customWidth="1"/>
    <col min="46" max="46" width="12.7109375" style="1" bestFit="1" customWidth="1"/>
    <col min="47" max="16384" width="9.140625" style="1"/>
  </cols>
  <sheetData>
    <row r="1" spans="1:45" x14ac:dyDescent="0.25">
      <c r="K1" s="5" t="s">
        <v>66</v>
      </c>
    </row>
    <row r="2" spans="1:45" s="2" customFormat="1" x14ac:dyDescent="0.25">
      <c r="C2" s="2">
        <v>43586</v>
      </c>
      <c r="D2" s="2">
        <v>43617</v>
      </c>
      <c r="E2" s="2">
        <v>43647</v>
      </c>
      <c r="F2" s="2">
        <v>43678</v>
      </c>
      <c r="G2" s="2">
        <v>43709</v>
      </c>
      <c r="H2" s="2">
        <v>43739</v>
      </c>
      <c r="I2" s="2">
        <v>43770</v>
      </c>
      <c r="J2" s="2">
        <v>43800</v>
      </c>
      <c r="K2" s="2" t="s">
        <v>0</v>
      </c>
      <c r="M2" s="2">
        <v>43831</v>
      </c>
      <c r="N2" s="2">
        <v>43862</v>
      </c>
      <c r="O2" s="2">
        <v>43891</v>
      </c>
      <c r="P2" s="2">
        <v>43922</v>
      </c>
      <c r="Q2" s="2">
        <v>43952</v>
      </c>
      <c r="R2" s="2">
        <v>43983</v>
      </c>
      <c r="S2" s="2">
        <v>44013</v>
      </c>
      <c r="T2" s="2">
        <v>44044</v>
      </c>
      <c r="U2" s="2">
        <v>44075</v>
      </c>
      <c r="V2" s="2">
        <v>44105</v>
      </c>
      <c r="W2" s="2">
        <v>44136</v>
      </c>
      <c r="X2" s="2">
        <v>44166</v>
      </c>
      <c r="Y2" s="2" t="s">
        <v>1</v>
      </c>
      <c r="AA2" s="2">
        <v>44197</v>
      </c>
      <c r="AB2" s="2">
        <v>44228</v>
      </c>
      <c r="AC2" s="2">
        <v>44256</v>
      </c>
      <c r="AD2" s="2">
        <v>44287</v>
      </c>
      <c r="AE2" s="2">
        <v>44317</v>
      </c>
      <c r="AF2" s="2">
        <v>44348</v>
      </c>
      <c r="AG2" s="2">
        <v>44378</v>
      </c>
      <c r="AH2" s="2">
        <v>44409</v>
      </c>
      <c r="AI2" s="2">
        <v>44440</v>
      </c>
      <c r="AJ2" s="2">
        <v>44470</v>
      </c>
      <c r="AK2" s="2">
        <v>44501</v>
      </c>
      <c r="AL2" s="2">
        <v>44531</v>
      </c>
      <c r="AM2" s="2" t="s">
        <v>2</v>
      </c>
      <c r="AO2" s="2" t="s">
        <v>3</v>
      </c>
      <c r="AQ2" s="2" t="s">
        <v>4</v>
      </c>
      <c r="AS2" s="2" t="s">
        <v>7</v>
      </c>
    </row>
    <row r="3" spans="1:45" s="38" customFormat="1" x14ac:dyDescent="0.25">
      <c r="A3" s="38" t="s">
        <v>5</v>
      </c>
      <c r="B3" s="3"/>
      <c r="C3" s="3">
        <f t="shared" ref="C3:J3" si="0">C8</f>
        <v>3700</v>
      </c>
      <c r="D3" s="3">
        <f t="shared" si="0"/>
        <v>200</v>
      </c>
      <c r="E3" s="3">
        <f t="shared" si="0"/>
        <v>200</v>
      </c>
      <c r="F3" s="3">
        <f t="shared" si="0"/>
        <v>200</v>
      </c>
      <c r="G3" s="3">
        <f t="shared" si="0"/>
        <v>200</v>
      </c>
      <c r="H3" s="3">
        <f t="shared" si="0"/>
        <v>200</v>
      </c>
      <c r="I3" s="3">
        <f t="shared" si="0"/>
        <v>200</v>
      </c>
      <c r="J3" s="3">
        <f t="shared" si="0"/>
        <v>200</v>
      </c>
      <c r="K3" s="3">
        <f>SUM(C3:J3)</f>
        <v>5100</v>
      </c>
      <c r="L3" s="3"/>
      <c r="M3" s="3">
        <f t="shared" ref="M3:X3" si="1">M8</f>
        <v>10200</v>
      </c>
      <c r="N3" s="3">
        <f t="shared" si="1"/>
        <v>200</v>
      </c>
      <c r="O3" s="3">
        <f t="shared" si="1"/>
        <v>200</v>
      </c>
      <c r="P3" s="3">
        <f t="shared" si="1"/>
        <v>200</v>
      </c>
      <c r="Q3" s="3">
        <f t="shared" si="1"/>
        <v>3700</v>
      </c>
      <c r="R3" s="3">
        <f t="shared" si="1"/>
        <v>200</v>
      </c>
      <c r="S3" s="3">
        <f t="shared" si="1"/>
        <v>200</v>
      </c>
      <c r="T3" s="3">
        <f t="shared" si="1"/>
        <v>200</v>
      </c>
      <c r="U3" s="3">
        <f t="shared" si="1"/>
        <v>200</v>
      </c>
      <c r="V3" s="3">
        <f t="shared" si="1"/>
        <v>200</v>
      </c>
      <c r="W3" s="3">
        <f t="shared" si="1"/>
        <v>200</v>
      </c>
      <c r="X3" s="3">
        <f t="shared" si="1"/>
        <v>200</v>
      </c>
      <c r="Y3" s="3">
        <f>SUM(M3:X3)</f>
        <v>15900</v>
      </c>
      <c r="Z3" s="3"/>
      <c r="AA3" s="3">
        <f t="shared" ref="AA3:AL3" si="2">AA8</f>
        <v>10200</v>
      </c>
      <c r="AB3" s="3">
        <f t="shared" si="2"/>
        <v>200</v>
      </c>
      <c r="AC3" s="3">
        <f t="shared" si="2"/>
        <v>200</v>
      </c>
      <c r="AD3" s="3">
        <f t="shared" si="2"/>
        <v>200</v>
      </c>
      <c r="AE3" s="3">
        <f t="shared" si="2"/>
        <v>3700</v>
      </c>
      <c r="AF3" s="3">
        <f t="shared" si="2"/>
        <v>200</v>
      </c>
      <c r="AG3" s="3">
        <f t="shared" si="2"/>
        <v>200</v>
      </c>
      <c r="AH3" s="3">
        <f t="shared" si="2"/>
        <v>200</v>
      </c>
      <c r="AI3" s="3">
        <f t="shared" si="2"/>
        <v>200</v>
      </c>
      <c r="AJ3" s="3">
        <f t="shared" si="2"/>
        <v>200</v>
      </c>
      <c r="AK3" s="3">
        <f t="shared" si="2"/>
        <v>200</v>
      </c>
      <c r="AL3" s="3">
        <f t="shared" si="2"/>
        <v>200</v>
      </c>
      <c r="AM3" s="3">
        <f>SUM(AA3:AL3)</f>
        <v>15900</v>
      </c>
      <c r="AN3" s="3"/>
      <c r="AO3" s="3">
        <f>AO8</f>
        <v>15900</v>
      </c>
      <c r="AP3" s="3"/>
      <c r="AQ3" s="3">
        <f>AQ8</f>
        <v>14300</v>
      </c>
      <c r="AR3" s="3"/>
      <c r="AS3" s="3">
        <f>AQ3+AO3+AM3+Y3+K3</f>
        <v>67100</v>
      </c>
    </row>
    <row r="4" spans="1:45" s="38" customFormat="1" x14ac:dyDescent="0.25">
      <c r="A4" s="38" t="s">
        <v>6</v>
      </c>
      <c r="B4" s="3"/>
      <c r="C4" s="3">
        <f t="shared" ref="C4:J4" si="3">C13+C19</f>
        <v>230388.79</v>
      </c>
      <c r="D4" s="3">
        <f t="shared" si="3"/>
        <v>9856.77</v>
      </c>
      <c r="E4" s="3">
        <f t="shared" si="3"/>
        <v>183545.07500000001</v>
      </c>
      <c r="F4" s="3">
        <f t="shared" si="3"/>
        <v>95253.540000000008</v>
      </c>
      <c r="G4" s="3">
        <f t="shared" si="3"/>
        <v>389871.62</v>
      </c>
      <c r="H4" s="3">
        <f t="shared" si="3"/>
        <v>19268.810000000001</v>
      </c>
      <c r="I4" s="3">
        <f t="shared" si="3"/>
        <v>484636.19999999995</v>
      </c>
      <c r="J4" s="3">
        <f t="shared" si="3"/>
        <v>90848.97</v>
      </c>
      <c r="K4" s="3">
        <f>SUM(C4:J4)</f>
        <v>1503669.7750000001</v>
      </c>
      <c r="L4" s="3"/>
      <c r="M4" s="3">
        <f t="shared" ref="M4:X4" si="4">M13+M19</f>
        <v>171587.80000000002</v>
      </c>
      <c r="N4" s="3">
        <f t="shared" si="4"/>
        <v>26931.33</v>
      </c>
      <c r="O4" s="3">
        <f t="shared" si="4"/>
        <v>211980.05</v>
      </c>
      <c r="P4" s="3">
        <f t="shared" si="4"/>
        <v>0</v>
      </c>
      <c r="Q4" s="3">
        <f t="shared" si="4"/>
        <v>287886.27</v>
      </c>
      <c r="R4" s="3">
        <f t="shared" si="4"/>
        <v>0</v>
      </c>
      <c r="S4" s="3">
        <f t="shared" si="4"/>
        <v>183545.07500000001</v>
      </c>
      <c r="T4" s="3">
        <f t="shared" si="4"/>
        <v>95253.14</v>
      </c>
      <c r="U4" s="3">
        <f t="shared" si="4"/>
        <v>391125.7</v>
      </c>
      <c r="V4" s="3">
        <f t="shared" si="4"/>
        <v>19268.810000000001</v>
      </c>
      <c r="W4" s="3">
        <f t="shared" si="4"/>
        <v>303177.62</v>
      </c>
      <c r="X4" s="3">
        <f t="shared" si="4"/>
        <v>82430.86</v>
      </c>
      <c r="Y4" s="3">
        <f>SUM(M4:X4)</f>
        <v>1773186.655</v>
      </c>
      <c r="Z4" s="3"/>
      <c r="AA4" s="3">
        <f>AA13+AA19</f>
        <v>51447.48</v>
      </c>
      <c r="AB4" s="3">
        <f t="shared" ref="AB4:AL4" si="5">AB13+AB19</f>
        <v>13328.83</v>
      </c>
      <c r="AC4" s="3">
        <f t="shared" si="5"/>
        <v>122110.49</v>
      </c>
      <c r="AD4" s="3">
        <f t="shared" si="5"/>
        <v>0</v>
      </c>
      <c r="AE4" s="3">
        <f t="shared" si="5"/>
        <v>287886.27</v>
      </c>
      <c r="AF4" s="3">
        <f t="shared" si="5"/>
        <v>0</v>
      </c>
      <c r="AG4" s="3">
        <f t="shared" si="5"/>
        <v>36557.625</v>
      </c>
      <c r="AH4" s="3">
        <f t="shared" si="5"/>
        <v>177044.43</v>
      </c>
      <c r="AI4" s="3">
        <f t="shared" si="5"/>
        <v>193604.19999999998</v>
      </c>
      <c r="AJ4" s="3">
        <f t="shared" si="5"/>
        <v>19268.810000000001</v>
      </c>
      <c r="AK4" s="3">
        <f t="shared" si="5"/>
        <v>283083.71000000002</v>
      </c>
      <c r="AL4" s="3">
        <f t="shared" si="5"/>
        <v>0</v>
      </c>
      <c r="AM4" s="3">
        <f>SUM(AA4:AL4)</f>
        <v>1184331.845</v>
      </c>
      <c r="AN4" s="3"/>
      <c r="AO4" s="3">
        <f>AO13+AO19</f>
        <v>668101.90499999991</v>
      </c>
      <c r="AP4" s="3"/>
      <c r="AQ4" s="3">
        <f>AQ13+AQ19</f>
        <v>0</v>
      </c>
      <c r="AR4" s="3"/>
      <c r="AS4" s="3">
        <f>AQ4+AO4+AM4+Y4+K4</f>
        <v>5129290.1800000006</v>
      </c>
    </row>
    <row r="5" spans="1:45" s="38" customFormat="1" x14ac:dyDescent="0.25">
      <c r="A5" s="38" t="s">
        <v>65</v>
      </c>
      <c r="B5" s="3"/>
      <c r="C5" s="3">
        <f t="shared" ref="C5:K5" si="6">SUM(C3:C4)</f>
        <v>234088.79</v>
      </c>
      <c r="D5" s="3">
        <f t="shared" si="6"/>
        <v>10056.77</v>
      </c>
      <c r="E5" s="3">
        <f t="shared" si="6"/>
        <v>183745.07500000001</v>
      </c>
      <c r="F5" s="3">
        <f t="shared" si="6"/>
        <v>95453.540000000008</v>
      </c>
      <c r="G5" s="3">
        <f t="shared" si="6"/>
        <v>390071.62</v>
      </c>
      <c r="H5" s="3">
        <f t="shared" si="6"/>
        <v>19468.810000000001</v>
      </c>
      <c r="I5" s="3">
        <f t="shared" si="6"/>
        <v>484836.19999999995</v>
      </c>
      <c r="J5" s="3">
        <f t="shared" si="6"/>
        <v>91048.97</v>
      </c>
      <c r="K5" s="3">
        <f t="shared" si="6"/>
        <v>1508769.7750000001</v>
      </c>
      <c r="L5" s="3"/>
      <c r="M5" s="3">
        <f t="shared" ref="M5:X5" si="7">SUM(M3:M4)</f>
        <v>181787.80000000002</v>
      </c>
      <c r="N5" s="3">
        <f t="shared" si="7"/>
        <v>27131.33</v>
      </c>
      <c r="O5" s="3">
        <f t="shared" si="7"/>
        <v>212180.05</v>
      </c>
      <c r="P5" s="3">
        <f t="shared" si="7"/>
        <v>200</v>
      </c>
      <c r="Q5" s="3">
        <f t="shared" si="7"/>
        <v>291586.27</v>
      </c>
      <c r="R5" s="3">
        <f t="shared" si="7"/>
        <v>200</v>
      </c>
      <c r="S5" s="3">
        <f t="shared" si="7"/>
        <v>183745.07500000001</v>
      </c>
      <c r="T5" s="3">
        <f t="shared" si="7"/>
        <v>95453.14</v>
      </c>
      <c r="U5" s="3">
        <f t="shared" si="7"/>
        <v>391325.7</v>
      </c>
      <c r="V5" s="3">
        <f t="shared" si="7"/>
        <v>19468.810000000001</v>
      </c>
      <c r="W5" s="3">
        <f t="shared" si="7"/>
        <v>303377.62</v>
      </c>
      <c r="X5" s="3">
        <f t="shared" si="7"/>
        <v>82630.86</v>
      </c>
      <c r="Y5" s="3">
        <f>SUM(M5:X5)</f>
        <v>1789086.655</v>
      </c>
      <c r="Z5" s="3"/>
      <c r="AA5" s="3">
        <f t="shared" ref="AA5:AL5" si="8">SUM(AA3:AA4)</f>
        <v>61647.48</v>
      </c>
      <c r="AB5" s="3">
        <f t="shared" si="8"/>
        <v>13528.83</v>
      </c>
      <c r="AC5" s="3">
        <f t="shared" si="8"/>
        <v>122310.49</v>
      </c>
      <c r="AD5" s="3">
        <f t="shared" si="8"/>
        <v>200</v>
      </c>
      <c r="AE5" s="3">
        <f t="shared" si="8"/>
        <v>291586.27</v>
      </c>
      <c r="AF5" s="3">
        <f t="shared" si="8"/>
        <v>200</v>
      </c>
      <c r="AG5" s="3">
        <f t="shared" si="8"/>
        <v>36757.625</v>
      </c>
      <c r="AH5" s="3">
        <f t="shared" si="8"/>
        <v>177244.43</v>
      </c>
      <c r="AI5" s="3">
        <f t="shared" si="8"/>
        <v>193804.19999999998</v>
      </c>
      <c r="AJ5" s="3">
        <f t="shared" si="8"/>
        <v>19468.810000000001</v>
      </c>
      <c r="AK5" s="3">
        <f t="shared" si="8"/>
        <v>283283.71000000002</v>
      </c>
      <c r="AL5" s="3">
        <f t="shared" si="8"/>
        <v>200</v>
      </c>
      <c r="AM5" s="3">
        <f>SUM(AA5:AL5)</f>
        <v>1200231.845</v>
      </c>
      <c r="AN5" s="3"/>
      <c r="AO5" s="3">
        <f>AO3+AO4</f>
        <v>684001.90499999991</v>
      </c>
      <c r="AP5" s="3"/>
      <c r="AQ5" s="3">
        <f>AQ3+AQ4</f>
        <v>14300</v>
      </c>
      <c r="AR5" s="3"/>
      <c r="AS5" s="3">
        <f>SUM(AS3:AS4)</f>
        <v>5196390.1800000006</v>
      </c>
    </row>
    <row r="6" spans="1:4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x14ac:dyDescent="0.25">
      <c r="A8" s="39" t="s">
        <v>8</v>
      </c>
      <c r="B8" s="4"/>
      <c r="C8" s="4">
        <f t="shared" ref="C8:J8" si="9">SUM(C9:C11)</f>
        <v>3700</v>
      </c>
      <c r="D8" s="4">
        <f t="shared" si="9"/>
        <v>200</v>
      </c>
      <c r="E8" s="4">
        <f t="shared" si="9"/>
        <v>200</v>
      </c>
      <c r="F8" s="4">
        <f t="shared" si="9"/>
        <v>200</v>
      </c>
      <c r="G8" s="4">
        <f t="shared" si="9"/>
        <v>200</v>
      </c>
      <c r="H8" s="4">
        <f t="shared" si="9"/>
        <v>200</v>
      </c>
      <c r="I8" s="4">
        <f t="shared" si="9"/>
        <v>200</v>
      </c>
      <c r="J8" s="4">
        <f t="shared" si="9"/>
        <v>200</v>
      </c>
      <c r="K8" s="4"/>
      <c r="L8" s="4"/>
      <c r="M8" s="4">
        <f t="shared" ref="M8:X8" si="10">SUM(M9:M11)</f>
        <v>10200</v>
      </c>
      <c r="N8" s="4">
        <f t="shared" si="10"/>
        <v>200</v>
      </c>
      <c r="O8" s="4">
        <f t="shared" si="10"/>
        <v>200</v>
      </c>
      <c r="P8" s="4">
        <f t="shared" si="10"/>
        <v>200</v>
      </c>
      <c r="Q8" s="4">
        <f t="shared" si="10"/>
        <v>3700</v>
      </c>
      <c r="R8" s="4">
        <f t="shared" si="10"/>
        <v>200</v>
      </c>
      <c r="S8" s="4">
        <f t="shared" si="10"/>
        <v>200</v>
      </c>
      <c r="T8" s="4">
        <f t="shared" si="10"/>
        <v>200</v>
      </c>
      <c r="U8" s="4">
        <f t="shared" si="10"/>
        <v>200</v>
      </c>
      <c r="V8" s="4">
        <f t="shared" si="10"/>
        <v>200</v>
      </c>
      <c r="W8" s="4">
        <f t="shared" si="10"/>
        <v>200</v>
      </c>
      <c r="X8" s="4">
        <f t="shared" si="10"/>
        <v>200</v>
      </c>
      <c r="Y8" s="4"/>
      <c r="Z8" s="4"/>
      <c r="AA8" s="4">
        <f t="shared" ref="AA8:AL8" si="11">SUM(AA9:AA11)</f>
        <v>10200</v>
      </c>
      <c r="AB8" s="4">
        <f t="shared" si="11"/>
        <v>200</v>
      </c>
      <c r="AC8" s="4">
        <f t="shared" si="11"/>
        <v>200</v>
      </c>
      <c r="AD8" s="4">
        <f t="shared" si="11"/>
        <v>200</v>
      </c>
      <c r="AE8" s="4">
        <f t="shared" si="11"/>
        <v>3700</v>
      </c>
      <c r="AF8" s="4">
        <f t="shared" si="11"/>
        <v>200</v>
      </c>
      <c r="AG8" s="4">
        <f t="shared" si="11"/>
        <v>200</v>
      </c>
      <c r="AH8" s="4">
        <f t="shared" si="11"/>
        <v>200</v>
      </c>
      <c r="AI8" s="4">
        <f t="shared" si="11"/>
        <v>200</v>
      </c>
      <c r="AJ8" s="4">
        <f t="shared" si="11"/>
        <v>200</v>
      </c>
      <c r="AK8" s="4">
        <f t="shared" si="11"/>
        <v>200</v>
      </c>
      <c r="AL8" s="4">
        <f t="shared" si="11"/>
        <v>200</v>
      </c>
      <c r="AM8" s="4"/>
      <c r="AN8" s="4"/>
      <c r="AO8" s="4">
        <f>SUM(AO9:AO11)</f>
        <v>15900</v>
      </c>
      <c r="AP8" s="4"/>
      <c r="AQ8" s="4">
        <f>SUM(AQ9:AQ11)</f>
        <v>14300</v>
      </c>
      <c r="AR8" s="4"/>
      <c r="AS8" s="4"/>
    </row>
    <row r="9" spans="1:45" x14ac:dyDescent="0.25">
      <c r="A9" s="40" t="s">
        <v>9</v>
      </c>
      <c r="B9" s="4"/>
      <c r="C9" s="4">
        <v>3700</v>
      </c>
      <c r="D9" s="4">
        <v>200</v>
      </c>
      <c r="E9" s="4">
        <v>200</v>
      </c>
      <c r="F9" s="4">
        <v>200</v>
      </c>
      <c r="G9" s="4">
        <v>200</v>
      </c>
      <c r="H9" s="4">
        <v>200</v>
      </c>
      <c r="I9" s="4">
        <v>200</v>
      </c>
      <c r="J9" s="4">
        <v>200</v>
      </c>
      <c r="K9" s="4"/>
      <c r="L9" s="4"/>
      <c r="M9" s="4">
        <v>200</v>
      </c>
      <c r="N9" s="4">
        <v>200</v>
      </c>
      <c r="O9" s="4">
        <v>200</v>
      </c>
      <c r="P9" s="4">
        <v>200</v>
      </c>
      <c r="Q9" s="4">
        <v>3700</v>
      </c>
      <c r="R9" s="4">
        <v>200</v>
      </c>
      <c r="S9" s="4">
        <v>200</v>
      </c>
      <c r="T9" s="4">
        <v>200</v>
      </c>
      <c r="U9" s="4">
        <v>200</v>
      </c>
      <c r="V9" s="4">
        <v>200</v>
      </c>
      <c r="W9" s="4">
        <v>200</v>
      </c>
      <c r="X9" s="4">
        <v>200</v>
      </c>
      <c r="Y9" s="4"/>
      <c r="Z9" s="4"/>
      <c r="AA9" s="4">
        <v>200</v>
      </c>
      <c r="AB9" s="4">
        <v>200</v>
      </c>
      <c r="AC9" s="4">
        <v>200</v>
      </c>
      <c r="AD9" s="4">
        <v>200</v>
      </c>
      <c r="AE9" s="4">
        <v>3700</v>
      </c>
      <c r="AF9" s="4">
        <v>200</v>
      </c>
      <c r="AG9" s="4">
        <v>200</v>
      </c>
      <c r="AH9" s="4">
        <v>200</v>
      </c>
      <c r="AI9" s="4">
        <v>200</v>
      </c>
      <c r="AJ9" s="4">
        <v>200</v>
      </c>
      <c r="AK9" s="4">
        <v>200</v>
      </c>
      <c r="AL9" s="4">
        <v>200</v>
      </c>
      <c r="AM9" s="4">
        <f>SUM(AA9:AL9)</f>
        <v>5900</v>
      </c>
      <c r="AN9" s="4"/>
      <c r="AO9" s="4">
        <v>5900</v>
      </c>
      <c r="AP9" s="4"/>
      <c r="AQ9" s="4">
        <v>4300</v>
      </c>
      <c r="AR9" s="4"/>
      <c r="AS9" s="4"/>
    </row>
    <row r="10" spans="1:45" x14ac:dyDescent="0.25">
      <c r="A10" s="40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x14ac:dyDescent="0.25">
      <c r="A11" s="4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10000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10000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10000</v>
      </c>
      <c r="AP11" s="4"/>
      <c r="AQ11" s="4">
        <v>10000</v>
      </c>
      <c r="AR11" s="4"/>
      <c r="AS11" s="4"/>
    </row>
    <row r="12" spans="1:4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41" t="s">
        <v>12</v>
      </c>
      <c r="B13" s="4"/>
      <c r="C13" s="4">
        <f t="shared" ref="C13:J13" si="12">C14+C15+C16</f>
        <v>0</v>
      </c>
      <c r="D13" s="4">
        <f t="shared" si="12"/>
        <v>0</v>
      </c>
      <c r="E13" s="4">
        <f t="shared" si="12"/>
        <v>0</v>
      </c>
      <c r="F13" s="4">
        <f t="shared" si="12"/>
        <v>0</v>
      </c>
      <c r="G13" s="4">
        <f t="shared" si="12"/>
        <v>0</v>
      </c>
      <c r="H13" s="4">
        <f t="shared" si="12"/>
        <v>0</v>
      </c>
      <c r="I13" s="4">
        <f t="shared" si="12"/>
        <v>0</v>
      </c>
      <c r="J13" s="4">
        <f t="shared" si="12"/>
        <v>0</v>
      </c>
      <c r="K13" s="4"/>
      <c r="L13" s="4"/>
      <c r="M13" s="4">
        <f t="shared" ref="M13:X13" si="13">M14+M15+M16</f>
        <v>0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4">
        <f t="shared" si="13"/>
        <v>0</v>
      </c>
      <c r="U13" s="4">
        <f t="shared" si="13"/>
        <v>0</v>
      </c>
      <c r="V13" s="4">
        <f t="shared" si="13"/>
        <v>0</v>
      </c>
      <c r="W13" s="4">
        <f t="shared" si="13"/>
        <v>0</v>
      </c>
      <c r="X13" s="4">
        <f t="shared" si="13"/>
        <v>0</v>
      </c>
      <c r="Y13" s="4"/>
      <c r="Z13" s="4"/>
      <c r="AA13" s="4">
        <f t="shared" ref="AA13:AL13" si="14">AA14+AA15+AA16</f>
        <v>0</v>
      </c>
      <c r="AB13" s="4">
        <f t="shared" si="14"/>
        <v>0</v>
      </c>
      <c r="AC13" s="4">
        <f t="shared" si="14"/>
        <v>0</v>
      </c>
      <c r="AD13" s="4">
        <f t="shared" si="14"/>
        <v>0</v>
      </c>
      <c r="AE13" s="4">
        <f t="shared" si="14"/>
        <v>0</v>
      </c>
      <c r="AF13" s="4">
        <f t="shared" si="14"/>
        <v>0</v>
      </c>
      <c r="AG13" s="4">
        <f t="shared" si="14"/>
        <v>0</v>
      </c>
      <c r="AH13" s="4">
        <f t="shared" si="14"/>
        <v>0</v>
      </c>
      <c r="AI13" s="4">
        <f t="shared" si="14"/>
        <v>0</v>
      </c>
      <c r="AJ13" s="4">
        <f t="shared" si="14"/>
        <v>0</v>
      </c>
      <c r="AK13" s="4">
        <f t="shared" si="14"/>
        <v>0</v>
      </c>
      <c r="AL13" s="4">
        <f t="shared" si="14"/>
        <v>0</v>
      </c>
      <c r="AM13" s="4"/>
      <c r="AN13" s="4"/>
      <c r="AO13" s="4">
        <f>AO14+AO15+AO16</f>
        <v>0</v>
      </c>
      <c r="AP13" s="4"/>
      <c r="AQ13" s="4"/>
      <c r="AR13" s="4"/>
      <c r="AS13" s="4"/>
    </row>
    <row r="14" spans="1:45" x14ac:dyDescent="0.25">
      <c r="A14" s="42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x14ac:dyDescent="0.25">
      <c r="A15" s="1" t="s">
        <v>14</v>
      </c>
      <c r="B15" s="4"/>
      <c r="C15" s="4"/>
      <c r="D15" s="4"/>
      <c r="E15" s="4"/>
      <c r="F15" s="4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25">
      <c r="A16" s="1" t="s">
        <v>15</v>
      </c>
      <c r="B16" s="4"/>
      <c r="C16" s="4"/>
      <c r="D16" s="4"/>
      <c r="E16" s="4"/>
      <c r="F16" s="4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v>0</v>
      </c>
      <c r="AI16" s="4"/>
      <c r="AJ16" s="4"/>
      <c r="AK16" s="4"/>
      <c r="AL16" s="4"/>
      <c r="AM16" s="4"/>
      <c r="AN16" s="4"/>
      <c r="AO16" s="4">
        <v>0</v>
      </c>
      <c r="AP16" s="4"/>
      <c r="AQ16" s="4"/>
      <c r="AR16" s="4"/>
      <c r="AS16" s="4"/>
    </row>
    <row r="17" spans="1:45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x14ac:dyDescent="0.25">
      <c r="A19" s="41" t="s">
        <v>16</v>
      </c>
      <c r="B19" s="4"/>
      <c r="C19" s="4">
        <f t="shared" ref="C19:J19" si="15">SUM(C20:C69)</f>
        <v>230388.79</v>
      </c>
      <c r="D19" s="4">
        <f t="shared" si="15"/>
        <v>9856.77</v>
      </c>
      <c r="E19" s="4">
        <f t="shared" si="15"/>
        <v>183545.07500000001</v>
      </c>
      <c r="F19" s="4">
        <f t="shared" si="15"/>
        <v>95253.540000000008</v>
      </c>
      <c r="G19" s="4">
        <f t="shared" si="15"/>
        <v>389871.62</v>
      </c>
      <c r="H19" s="4">
        <f t="shared" si="15"/>
        <v>19268.810000000001</v>
      </c>
      <c r="I19" s="4">
        <f t="shared" si="15"/>
        <v>484636.19999999995</v>
      </c>
      <c r="J19" s="4">
        <f t="shared" si="15"/>
        <v>90848.97</v>
      </c>
      <c r="K19" s="4"/>
      <c r="L19" s="4"/>
      <c r="M19" s="4">
        <f t="shared" ref="M19:X19" si="16">SUM(M20:M69)</f>
        <v>171587.80000000002</v>
      </c>
      <c r="N19" s="4">
        <f t="shared" si="16"/>
        <v>26931.33</v>
      </c>
      <c r="O19" s="4">
        <f t="shared" si="16"/>
        <v>211980.05</v>
      </c>
      <c r="P19" s="4">
        <f t="shared" si="16"/>
        <v>0</v>
      </c>
      <c r="Q19" s="4">
        <f t="shared" si="16"/>
        <v>287886.27</v>
      </c>
      <c r="R19" s="4">
        <f t="shared" si="16"/>
        <v>0</v>
      </c>
      <c r="S19" s="4">
        <f t="shared" si="16"/>
        <v>183545.07500000001</v>
      </c>
      <c r="T19" s="4">
        <f t="shared" si="16"/>
        <v>95253.14</v>
      </c>
      <c r="U19" s="4">
        <f t="shared" si="16"/>
        <v>391125.7</v>
      </c>
      <c r="V19" s="4">
        <f t="shared" si="16"/>
        <v>19268.810000000001</v>
      </c>
      <c r="W19" s="4">
        <f t="shared" si="16"/>
        <v>303177.62</v>
      </c>
      <c r="X19" s="4">
        <f t="shared" si="16"/>
        <v>82430.86</v>
      </c>
      <c r="Y19" s="4"/>
      <c r="Z19" s="4"/>
      <c r="AA19" s="4">
        <f t="shared" ref="AA19:AL19" si="17">SUM(AA20:AA69)</f>
        <v>51447.48</v>
      </c>
      <c r="AB19" s="4">
        <f t="shared" si="17"/>
        <v>13328.83</v>
      </c>
      <c r="AC19" s="4">
        <f t="shared" si="17"/>
        <v>122110.49</v>
      </c>
      <c r="AD19" s="4">
        <f t="shared" si="17"/>
        <v>0</v>
      </c>
      <c r="AE19" s="4">
        <f t="shared" si="17"/>
        <v>287886.27</v>
      </c>
      <c r="AF19" s="4">
        <f t="shared" si="17"/>
        <v>0</v>
      </c>
      <c r="AG19" s="4">
        <f t="shared" si="17"/>
        <v>36557.625</v>
      </c>
      <c r="AH19" s="4">
        <f t="shared" si="17"/>
        <v>177044.43</v>
      </c>
      <c r="AI19" s="4">
        <f t="shared" si="17"/>
        <v>193604.19999999998</v>
      </c>
      <c r="AJ19" s="4">
        <f t="shared" si="17"/>
        <v>19268.810000000001</v>
      </c>
      <c r="AK19" s="4">
        <f t="shared" si="17"/>
        <v>283083.71000000002</v>
      </c>
      <c r="AL19" s="4">
        <f t="shared" si="17"/>
        <v>0</v>
      </c>
      <c r="AM19" s="4"/>
      <c r="AN19" s="4"/>
      <c r="AO19" s="4">
        <f>SUM(AO20:AO69)</f>
        <v>668101.90499999991</v>
      </c>
      <c r="AP19" s="4"/>
      <c r="AQ19" s="4"/>
      <c r="AR19" s="4"/>
      <c r="AS19" s="4"/>
    </row>
    <row r="20" spans="1:45" x14ac:dyDescent="0.25">
      <c r="A20" s="1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A21" s="1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x14ac:dyDescent="0.25">
      <c r="A22" s="1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A23" s="1" t="s">
        <v>84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1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25">
      <c r="A25" s="1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x14ac:dyDescent="0.25">
      <c r="A26" s="1" t="s">
        <v>22</v>
      </c>
      <c r="B26" s="4"/>
      <c r="C26" s="4">
        <v>41390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x14ac:dyDescent="0.25">
      <c r="A27" s="1" t="s">
        <v>23</v>
      </c>
      <c r="B27" s="4"/>
      <c r="C27" s="4"/>
      <c r="D27" s="4">
        <v>9856.77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x14ac:dyDescent="0.25">
      <c r="A28" s="1" t="s">
        <v>24</v>
      </c>
      <c r="B28" s="4"/>
      <c r="C28" s="4"/>
      <c r="D28" s="4"/>
      <c r="E28" s="4"/>
      <c r="F28" s="4"/>
      <c r="G28" s="4"/>
      <c r="H28" s="4"/>
      <c r="I28" s="4"/>
      <c r="J28" s="4">
        <v>8418.11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x14ac:dyDescent="0.25">
      <c r="A29" s="1" t="s">
        <v>43</v>
      </c>
      <c r="B29" s="4"/>
      <c r="C29" s="4"/>
      <c r="D29" s="4"/>
      <c r="E29" s="4"/>
      <c r="F29" s="4">
        <v>35045.480000000003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35045.08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x14ac:dyDescent="0.25">
      <c r="A30" s="1" t="s">
        <v>25</v>
      </c>
      <c r="B30" s="4"/>
      <c r="C30" s="4"/>
      <c r="D30" s="4"/>
      <c r="E30" s="4">
        <v>146987.45000000001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146987.45000000001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x14ac:dyDescent="0.25">
      <c r="A31" s="1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x14ac:dyDescent="0.25">
      <c r="A32" s="1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10837.71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x14ac:dyDescent="0.25">
      <c r="A33" s="1" t="s">
        <v>28</v>
      </c>
      <c r="B33" s="4"/>
      <c r="C33" s="4"/>
      <c r="D33" s="4"/>
      <c r="E33" s="4"/>
      <c r="F33" s="4"/>
      <c r="G33" s="4"/>
      <c r="H33" s="4"/>
      <c r="I33" s="4">
        <v>43771.92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x14ac:dyDescent="0.25">
      <c r="A34" s="1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1" t="s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x14ac:dyDescent="0.25">
      <c r="A36" s="1" t="s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x14ac:dyDescent="0.25">
      <c r="A37" s="1" t="s">
        <v>32</v>
      </c>
      <c r="B37" s="4"/>
      <c r="C37" s="4"/>
      <c r="D37" s="4"/>
      <c r="E37" s="4"/>
      <c r="F37" s="4"/>
      <c r="G37" s="4"/>
      <c r="H37" s="4"/>
      <c r="I37" s="4"/>
      <c r="J37" s="4">
        <v>82430.86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82430.86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x14ac:dyDescent="0.25">
      <c r="A38" s="1" t="s">
        <v>44</v>
      </c>
      <c r="B38" s="4"/>
      <c r="C38" s="4"/>
      <c r="D38" s="4"/>
      <c r="E38" s="4"/>
      <c r="F38" s="4"/>
      <c r="G38" s="4">
        <v>14661.75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v>14661.75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>
        <v>14661.75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x14ac:dyDescent="0.25">
      <c r="A39" s="1" t="s">
        <v>33</v>
      </c>
      <c r="B39" s="4"/>
      <c r="C39" s="4"/>
      <c r="D39" s="4"/>
      <c r="E39" s="4"/>
      <c r="F39" s="4"/>
      <c r="G39" s="4">
        <v>156771.21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156771.21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>
        <v>156771.21</v>
      </c>
      <c r="AJ39" s="4"/>
      <c r="AK39" s="4"/>
      <c r="AL39" s="4"/>
      <c r="AM39" s="4"/>
      <c r="AN39" s="4"/>
      <c r="AO39" s="4">
        <v>156771.21</v>
      </c>
      <c r="AP39" s="4"/>
      <c r="AQ39" s="4"/>
      <c r="AR39" s="4"/>
      <c r="AS39" s="4"/>
    </row>
    <row r="40" spans="1:45" x14ac:dyDescent="0.25">
      <c r="A40" s="1" t="s">
        <v>45</v>
      </c>
      <c r="B40" s="4"/>
      <c r="C40" s="4"/>
      <c r="D40" s="4"/>
      <c r="E40" s="4"/>
      <c r="F40" s="4"/>
      <c r="G40" s="4"/>
      <c r="H40" s="4"/>
      <c r="I40" s="4">
        <v>43788.3</v>
      </c>
      <c r="J40" s="4" t="s">
        <v>42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43788.3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v>43788.3</v>
      </c>
      <c r="AM40" s="4"/>
      <c r="AN40" s="4"/>
      <c r="AO40" s="4"/>
      <c r="AP40" s="4"/>
      <c r="AQ40" s="4"/>
      <c r="AR40" s="4"/>
      <c r="AS40" s="4"/>
    </row>
    <row r="41" spans="1:45" x14ac:dyDescent="0.25">
      <c r="A41" s="1" t="s">
        <v>46</v>
      </c>
      <c r="B41" s="4"/>
      <c r="C41" s="4"/>
      <c r="D41" s="4"/>
      <c r="E41" s="4"/>
      <c r="F41" s="4">
        <v>11163.99</v>
      </c>
      <c r="G41" s="4" t="s">
        <v>42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11163.99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>
        <v>11163.99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x14ac:dyDescent="0.25">
      <c r="A42" s="1" t="s">
        <v>47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13602.5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x14ac:dyDescent="0.25">
      <c r="A43" s="1" t="s">
        <v>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109302.61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25">
      <c r="A44" s="1" t="s">
        <v>35</v>
      </c>
      <c r="B44" s="4"/>
      <c r="C44" s="4"/>
      <c r="D44" s="4"/>
      <c r="E44" s="4"/>
      <c r="F44" s="4"/>
      <c r="G44" s="4"/>
      <c r="H44" s="4"/>
      <c r="I44" s="4">
        <v>89944.97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x14ac:dyDescent="0.25">
      <c r="A45" s="1" t="s">
        <v>36</v>
      </c>
      <c r="B45" s="4"/>
      <c r="C45" s="4"/>
      <c r="D45" s="4"/>
      <c r="E45" s="4"/>
      <c r="F45" s="4"/>
      <c r="G45" s="4"/>
      <c r="H45" s="4"/>
      <c r="I45" s="4">
        <v>47741.69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1" t="s">
        <v>37</v>
      </c>
      <c r="B46" s="4"/>
      <c r="C46" s="4"/>
      <c r="D46" s="4"/>
      <c r="E46" s="4"/>
      <c r="F46" s="4"/>
      <c r="G46" s="4">
        <v>13273.82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v>13273.82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25">
      <c r="A47" s="1" t="s">
        <v>38</v>
      </c>
      <c r="B47" s="4"/>
      <c r="C47" s="4"/>
      <c r="D47" s="4"/>
      <c r="E47" s="4"/>
      <c r="F47" s="4"/>
      <c r="G47" s="4">
        <v>67411.31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67411.31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x14ac:dyDescent="0.25">
      <c r="A48" s="1" t="s">
        <v>48</v>
      </c>
      <c r="B48" s="4"/>
      <c r="C48" s="4"/>
      <c r="D48" s="4"/>
      <c r="E48" s="4"/>
      <c r="F48" s="4"/>
      <c r="G48" s="4">
        <v>13043.21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>
        <v>13043.21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>
        <v>13043.21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x14ac:dyDescent="0.25">
      <c r="A49" s="1" t="s">
        <v>39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45890.85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x14ac:dyDescent="0.25">
      <c r="A50" s="1" t="s">
        <v>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43978.71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x14ac:dyDescent="0.25">
      <c r="A51" s="1" t="s">
        <v>49</v>
      </c>
      <c r="B51" s="4"/>
      <c r="C51" s="4"/>
      <c r="D51" s="4"/>
      <c r="E51" s="4"/>
      <c r="F51" s="4"/>
      <c r="G51" s="4"/>
      <c r="H51" s="4"/>
      <c r="I51" s="4">
        <v>105707.88</v>
      </c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>
        <v>105707.88</v>
      </c>
      <c r="X51" s="4"/>
      <c r="Y51" s="4"/>
      <c r="Z51" s="4"/>
      <c r="AA51" s="4"/>
      <c r="AC51" s="4"/>
      <c r="AD51" s="4"/>
      <c r="AE51" s="4"/>
      <c r="AF51" s="4"/>
      <c r="AG51" s="4"/>
      <c r="AH51" s="4"/>
      <c r="AI51" s="4"/>
      <c r="AJ51" s="4"/>
      <c r="AK51" s="4">
        <v>105707.88</v>
      </c>
      <c r="AL51" s="4"/>
      <c r="AM51" s="4"/>
      <c r="AN51" s="4"/>
      <c r="AO51" s="4" t="s">
        <v>42</v>
      </c>
      <c r="AP51" s="4"/>
      <c r="AQ51" s="4"/>
      <c r="AR51" s="4"/>
      <c r="AS51" s="4"/>
    </row>
    <row r="52" spans="1:45" x14ac:dyDescent="0.25">
      <c r="A52" s="1" t="s">
        <v>50</v>
      </c>
      <c r="B52" s="4"/>
      <c r="C52" s="4"/>
      <c r="D52" s="4"/>
      <c r="E52" s="4"/>
      <c r="F52" s="4"/>
      <c r="G52" s="4"/>
      <c r="H52" s="4"/>
      <c r="I52" s="4">
        <v>82073.960000000006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82073.960000000006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82073.960000000006</v>
      </c>
      <c r="AL52" s="4"/>
      <c r="AM52" s="4"/>
      <c r="AN52" s="4"/>
      <c r="AO52" s="4"/>
      <c r="AP52" s="4"/>
      <c r="AQ52" s="4"/>
      <c r="AR52" s="4"/>
      <c r="AS52" s="4"/>
    </row>
    <row r="53" spans="1:45" x14ac:dyDescent="0.25">
      <c r="A53" s="1" t="s">
        <v>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v>51447.48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51447.48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>
        <v>51447.48</v>
      </c>
      <c r="AP53" s="4"/>
      <c r="AQ53" s="4"/>
      <c r="AR53" s="4"/>
      <c r="AS53" s="4"/>
    </row>
    <row r="54" spans="1:45" x14ac:dyDescent="0.25">
      <c r="A54" s="1" t="s">
        <v>59</v>
      </c>
      <c r="B54" s="4"/>
      <c r="C54" s="4" t="s">
        <v>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98887.48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>
        <v>98887.48</v>
      </c>
      <c r="AF54" s="4"/>
      <c r="AG54" s="4"/>
      <c r="AH54" s="4"/>
      <c r="AI54" s="4"/>
      <c r="AJ54" s="4"/>
      <c r="AK54" s="4"/>
      <c r="AL54" s="4"/>
      <c r="AM54" s="4"/>
      <c r="AN54" s="4"/>
      <c r="AO54" s="4">
        <v>98887.48</v>
      </c>
      <c r="AP54" s="4"/>
      <c r="AQ54" s="4"/>
      <c r="AR54" s="4"/>
      <c r="AS54" s="4"/>
    </row>
    <row r="55" spans="1:45" x14ac:dyDescent="0.25">
      <c r="A55" s="1" t="s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122110.49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>
        <v>122110.49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>
        <v>122110.49</v>
      </c>
      <c r="AP55" s="4"/>
      <c r="AQ55" s="4"/>
      <c r="AR55" s="4"/>
      <c r="AS55" s="4"/>
    </row>
    <row r="56" spans="1:45" x14ac:dyDescent="0.25">
      <c r="A56" s="1" t="s">
        <v>41</v>
      </c>
      <c r="B56" s="4"/>
      <c r="C56" s="4"/>
      <c r="D56" s="4"/>
      <c r="E56" s="4"/>
      <c r="F56" s="4"/>
      <c r="G56" s="4"/>
      <c r="H56" s="4"/>
      <c r="I56" s="4">
        <v>20093.91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20093.91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1" t="s">
        <v>53</v>
      </c>
      <c r="B57" s="4"/>
      <c r="C57" s="4"/>
      <c r="D57" s="4"/>
      <c r="E57" s="4"/>
      <c r="F57" s="4"/>
      <c r="G57" s="4"/>
      <c r="H57" s="4"/>
      <c r="I57" s="4">
        <v>21271.599999999999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21271.599999999999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v>21271.599999999999</v>
      </c>
      <c r="AL57" s="4"/>
      <c r="AM57" s="4"/>
      <c r="AN57" s="4"/>
      <c r="AO57" s="4"/>
      <c r="AP57" s="4"/>
      <c r="AQ57" s="4"/>
      <c r="AR57" s="4"/>
      <c r="AS57" s="4"/>
    </row>
    <row r="58" spans="1:45" x14ac:dyDescent="0.25">
      <c r="A58" s="1" t="s">
        <v>54</v>
      </c>
      <c r="B58" s="4"/>
      <c r="C58" s="4"/>
      <c r="D58" s="4"/>
      <c r="E58" s="4"/>
      <c r="F58" s="4"/>
      <c r="G58" s="4"/>
      <c r="H58" s="4"/>
      <c r="I58" s="4">
        <v>30241.97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30241.97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v>30241.97</v>
      </c>
      <c r="AL58" s="4"/>
      <c r="AM58" s="4"/>
      <c r="AN58" s="4"/>
      <c r="AO58" s="4"/>
      <c r="AP58" s="4"/>
      <c r="AQ58" s="4"/>
      <c r="AR58" s="4"/>
      <c r="AS58" s="4"/>
    </row>
    <row r="59" spans="1:45" x14ac:dyDescent="0.25">
      <c r="A59" s="1" t="s">
        <v>55</v>
      </c>
      <c r="B59" s="4"/>
      <c r="C59" s="4">
        <v>80009.69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80009.69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>
        <v>80009.69</v>
      </c>
      <c r="AF59" s="4"/>
      <c r="AG59" s="4"/>
      <c r="AH59" s="4"/>
      <c r="AI59" s="4"/>
      <c r="AJ59" s="4"/>
      <c r="AK59" s="4"/>
      <c r="AL59" s="4"/>
      <c r="AM59" s="4"/>
      <c r="AN59" s="4"/>
      <c r="AO59" s="4">
        <v>80009.69</v>
      </c>
      <c r="AP59" s="4"/>
      <c r="AQ59" s="4"/>
      <c r="AR59" s="4"/>
      <c r="AS59" s="4"/>
    </row>
    <row r="60" spans="1:45" x14ac:dyDescent="0.25">
      <c r="A60" s="1" t="s">
        <v>56</v>
      </c>
      <c r="B60" s="4"/>
      <c r="C60" s="4">
        <v>96539.97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v>96539.97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v>96539.97</v>
      </c>
      <c r="AF60" s="4"/>
      <c r="AG60" s="4"/>
      <c r="AH60" s="4"/>
      <c r="AI60" s="4"/>
      <c r="AJ60" s="4"/>
      <c r="AK60" s="4"/>
      <c r="AL60" s="4"/>
      <c r="AM60" s="4"/>
      <c r="AN60" s="4"/>
      <c r="AO60" s="4">
        <v>96539.97</v>
      </c>
      <c r="AP60" s="4"/>
      <c r="AQ60" s="4"/>
      <c r="AR60" s="4"/>
      <c r="AS60" s="4"/>
    </row>
    <row r="61" spans="1:45" s="43" customFormat="1" x14ac:dyDescent="0.25">
      <c r="A61" s="43" t="s">
        <v>85</v>
      </c>
      <c r="B61" s="44"/>
      <c r="C61" s="44"/>
      <c r="D61" s="44"/>
      <c r="E61" s="44">
        <v>16651.205000000002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v>16651.205000000002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>
        <v>16651.205000000002</v>
      </c>
      <c r="AH61" s="44"/>
      <c r="AI61" s="44"/>
      <c r="AJ61" s="44"/>
      <c r="AK61" s="44"/>
      <c r="AL61" s="44"/>
      <c r="AM61" s="44"/>
      <c r="AN61" s="44"/>
      <c r="AO61" s="44">
        <v>16651.205000000002</v>
      </c>
      <c r="AP61" s="44"/>
      <c r="AQ61" s="44"/>
      <c r="AR61" s="44"/>
      <c r="AS61" s="44"/>
    </row>
    <row r="62" spans="1:45" x14ac:dyDescent="0.25">
      <c r="A62" s="1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13328.83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>
        <v>13328.83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v>13328.83</v>
      </c>
      <c r="AP62" s="4"/>
      <c r="AQ62" s="4"/>
      <c r="AR62" s="4"/>
      <c r="AS62" s="4"/>
    </row>
    <row r="63" spans="1:45" x14ac:dyDescent="0.25">
      <c r="A63" s="1" t="s">
        <v>64</v>
      </c>
      <c r="B63" s="4"/>
      <c r="C63" s="4">
        <v>12449.13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v>12449.13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>
        <v>12449.13</v>
      </c>
      <c r="AF63" s="4"/>
      <c r="AG63" s="4"/>
      <c r="AH63" s="4"/>
      <c r="AI63" s="4"/>
      <c r="AJ63" s="4"/>
      <c r="AK63" s="4"/>
      <c r="AL63" s="4"/>
      <c r="AM63" s="4"/>
      <c r="AN63" s="4"/>
      <c r="AO63" s="4">
        <v>12449.13</v>
      </c>
      <c r="AP63" s="4"/>
      <c r="AQ63" s="4"/>
      <c r="AR63" s="4"/>
      <c r="AS63" s="4"/>
    </row>
    <row r="64" spans="1:45" x14ac:dyDescent="0.25">
      <c r="A64" s="1" t="s">
        <v>58</v>
      </c>
      <c r="B64" s="4"/>
      <c r="C64" s="4"/>
      <c r="D64" s="4"/>
      <c r="E64" s="4"/>
      <c r="F64" s="4">
        <v>15415.92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15415.92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>
        <v>15415.92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x14ac:dyDescent="0.25">
      <c r="A65" s="1" t="s">
        <v>86</v>
      </c>
      <c r="B65" s="4"/>
      <c r="C65" s="4"/>
      <c r="D65" s="4"/>
      <c r="E65" s="4"/>
      <c r="F65" s="4"/>
      <c r="G65" s="4">
        <v>7873.95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U65" s="4">
        <v>9128.0300000000007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>
        <v>9128.0300000000007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x14ac:dyDescent="0.25">
      <c r="A66" s="1" t="s">
        <v>60</v>
      </c>
      <c r="B66" s="4"/>
      <c r="C66" s="4"/>
      <c r="D66" s="4"/>
      <c r="E66" s="4"/>
      <c r="F66" s="4">
        <v>33628.15</v>
      </c>
      <c r="G66" s="4" t="s">
        <v>42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33628.15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>
        <v>33628.15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x14ac:dyDescent="0.25">
      <c r="A67" s="1" t="s">
        <v>61</v>
      </c>
      <c r="B67" s="4"/>
      <c r="C67" s="4"/>
      <c r="D67" s="4"/>
      <c r="E67" s="4"/>
      <c r="F67" s="4"/>
      <c r="G67" s="4"/>
      <c r="H67" s="4">
        <v>19268.810000000001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19268.810000000001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>
        <v>19268.810000000001</v>
      </c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1" t="s">
        <v>62</v>
      </c>
      <c r="B68" s="4"/>
      <c r="C68" s="4"/>
      <c r="D68" s="4"/>
      <c r="E68" s="4"/>
      <c r="F68" s="4"/>
      <c r="G68" s="4">
        <v>116836.37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v>116836.37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>
        <v>116836.37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x14ac:dyDescent="0.25">
      <c r="A69" s="1" t="s">
        <v>63</v>
      </c>
      <c r="B69" s="4"/>
      <c r="C69" s="4"/>
      <c r="D69" s="4"/>
      <c r="E69" s="4">
        <v>19906.419999999998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19906.419999999998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>
        <v>19906.419999999998</v>
      </c>
      <c r="AH69" s="4"/>
      <c r="AI69" s="4"/>
      <c r="AJ69" s="4"/>
      <c r="AK69" s="4"/>
      <c r="AL69" s="4"/>
      <c r="AM69" s="4"/>
      <c r="AN69" s="4"/>
      <c r="AO69" s="4">
        <v>19906.419999999998</v>
      </c>
      <c r="AP69" s="4"/>
      <c r="AQ69" s="4"/>
      <c r="AR69" s="4"/>
      <c r="AS6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Refund Calc &amp; End Bal Estimate</vt:lpstr>
      <vt:lpstr>USIP Est May2019-End of 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2019-07-23T18:15:00Z</dcterms:created>
  <dcterms:modified xsi:type="dcterms:W3CDTF">2019-07-23T18:15:03Z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