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90" windowHeight="7095"/>
  </bookViews>
  <sheets>
    <sheet name="Attach OCS 11.1 - Part (a) (c)" sheetId="1" r:id="rId1"/>
    <sheet name="Attach OCS 11.1 - Part (d)" sheetId="3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" i="3" l="1"/>
  <c r="AN4" i="3"/>
  <c r="AN3" i="3"/>
  <c r="AL5" i="3"/>
  <c r="X5" i="3"/>
  <c r="I5" i="3"/>
  <c r="I3" i="3" s="1"/>
  <c r="AK4" i="3"/>
  <c r="AK3" i="3" s="1"/>
  <c r="AJ4" i="3"/>
  <c r="AI4" i="3"/>
  <c r="AI3" i="3" s="1"/>
  <c r="AH4" i="3"/>
  <c r="AH3" i="3" s="1"/>
  <c r="AG4" i="3"/>
  <c r="AG3" i="3" s="1"/>
  <c r="AF4" i="3"/>
  <c r="AE4" i="3"/>
  <c r="AE3" i="3" s="1"/>
  <c r="AD4" i="3"/>
  <c r="AD3" i="3" s="1"/>
  <c r="AC4" i="3"/>
  <c r="AC3" i="3" s="1"/>
  <c r="AB4" i="3"/>
  <c r="AA4" i="3"/>
  <c r="AA3" i="3" s="1"/>
  <c r="Z4" i="3"/>
  <c r="Z3" i="3" s="1"/>
  <c r="W4" i="3"/>
  <c r="W3" i="3" s="1"/>
  <c r="V4" i="3"/>
  <c r="V3" i="3" s="1"/>
  <c r="U4" i="3"/>
  <c r="U3" i="3" s="1"/>
  <c r="J4" i="3"/>
  <c r="AJ3" i="3"/>
  <c r="AF3" i="3"/>
  <c r="AB3" i="3"/>
  <c r="T3" i="3"/>
  <c r="S3" i="3"/>
  <c r="R3" i="3"/>
  <c r="Q3" i="3"/>
  <c r="P3" i="3"/>
  <c r="O3" i="3"/>
  <c r="N3" i="3"/>
  <c r="M3" i="3"/>
  <c r="L3" i="3"/>
  <c r="H3" i="3"/>
  <c r="G3" i="3"/>
  <c r="F3" i="3"/>
  <c r="E3" i="3"/>
  <c r="D3" i="3"/>
  <c r="J3" i="3" s="1"/>
  <c r="J5" i="3" l="1"/>
  <c r="X4" i="3"/>
  <c r="X3" i="3" s="1"/>
  <c r="AL4" i="3"/>
  <c r="AL3" i="3" s="1"/>
  <c r="C18" i="1"/>
  <c r="D18" i="1"/>
  <c r="C11" i="1"/>
  <c r="D11" i="1"/>
  <c r="E17" i="1" l="1"/>
  <c r="E16" i="1"/>
  <c r="E10" i="1"/>
  <c r="E9" i="1"/>
  <c r="E8" i="1"/>
  <c r="E7" i="1"/>
  <c r="E18" i="1" l="1"/>
  <c r="E11" i="1"/>
</calcChain>
</file>

<file path=xl/sharedStrings.xml><?xml version="1.0" encoding="utf-8"?>
<sst xmlns="http://schemas.openxmlformats.org/spreadsheetml/2006/main" count="35" uniqueCount="25">
  <si>
    <t>AMI-UT Advanced Metering Infrastructure</t>
  </si>
  <si>
    <t>FERC Plant Account</t>
  </si>
  <si>
    <t>WBS Description</t>
  </si>
  <si>
    <t>Year/Mo</t>
  </si>
  <si>
    <t>1064000</t>
  </si>
  <si>
    <t>3033250</t>
  </si>
  <si>
    <t>AMI-UT - IT (Private Generation)</t>
  </si>
  <si>
    <t>AMI - Utah Energy Usage Web (EUW)</t>
  </si>
  <si>
    <t>Monthly total additions</t>
  </si>
  <si>
    <t>OCS 11.1  ( a ) ( c )</t>
  </si>
  <si>
    <t xml:space="preserve">AMI - Utah </t>
  </si>
  <si>
    <t>Total</t>
  </si>
  <si>
    <t>PPIS 2022</t>
  </si>
  <si>
    <t>PPIS 2021</t>
  </si>
  <si>
    <t>Project</t>
  </si>
  <si>
    <t>State</t>
  </si>
  <si>
    <t>Part  - a</t>
  </si>
  <si>
    <t>Part - c</t>
  </si>
  <si>
    <t>Actual Plant in Service addtions/balances through 06/30/2020</t>
  </si>
  <si>
    <t>PPIS Overall</t>
  </si>
  <si>
    <t>Distribution</t>
  </si>
  <si>
    <t>AMI - Utah Meters 2019 -2020</t>
  </si>
  <si>
    <t>General Plant</t>
  </si>
  <si>
    <t xml:space="preserve">AMI - Utah  IT </t>
  </si>
  <si>
    <t>Jul - Dec PPIS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</si>
</sst>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yyyy"/>
    <numFmt numFmtId="165" formatCode="_(&quot;$&quot;* #,##0_);_(&quot;$&quot;* \(#,##0\);_(&quot;$&quot;* &quot;-&quot;??_);_(@_)"/>
    <numFmt numFmtId="166" formatCode="[$-409]mmm\-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0" xfId="0" applyNumberFormat="1" applyFont="1"/>
    <xf numFmtId="43" fontId="5" fillId="0" borderId="0" xfId="0" applyNumberFormat="1" applyFont="1"/>
    <xf numFmtId="43" fontId="3" fillId="0" borderId="0" xfId="0" applyNumberFormat="1" applyFont="1"/>
    <xf numFmtId="43" fontId="3" fillId="0" borderId="2" xfId="0" applyNumberFormat="1" applyFont="1" applyBorder="1"/>
    <xf numFmtId="0" fontId="3" fillId="0" borderId="0" xfId="0" quotePrefix="1" applyFont="1"/>
    <xf numFmtId="0" fontId="6" fillId="2" borderId="3" xfId="0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/>
    <xf numFmtId="44" fontId="7" fillId="0" borderId="3" xfId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/>
    <xf numFmtId="165" fontId="8" fillId="2" borderId="3" xfId="1" applyNumberFormat="1" applyFont="1" applyFill="1" applyBorder="1" applyAlignment="1"/>
    <xf numFmtId="0" fontId="9" fillId="2" borderId="3" xfId="0" applyFont="1" applyFill="1" applyBorder="1" applyAlignment="1">
      <alignment vertical="center"/>
    </xf>
    <xf numFmtId="165" fontId="6" fillId="2" borderId="3" xfId="0" applyNumberFormat="1" applyFont="1" applyFill="1" applyBorder="1"/>
    <xf numFmtId="0" fontId="6" fillId="2" borderId="0" xfId="0" applyFont="1" applyFill="1"/>
    <xf numFmtId="44" fontId="7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BreakPreview" topLeftCell="A2" zoomScaleNormal="100" zoomScaleSheetLayoutView="100" workbookViewId="0">
      <selection activeCell="H2" sqref="H2"/>
    </sheetView>
  </sheetViews>
  <sheetFormatPr defaultColWidth="9.140625" defaultRowHeight="15" x14ac:dyDescent="0.25"/>
  <cols>
    <col min="1" max="1" width="35.7109375" style="1" customWidth="1"/>
    <col min="2" max="2" width="8.7109375" style="1" customWidth="1"/>
    <col min="3" max="3" width="24.140625" style="1" customWidth="1"/>
    <col min="4" max="5" width="14.7109375" style="1" customWidth="1"/>
    <col min="6" max="16384" width="9.140625" style="1"/>
  </cols>
  <sheetData>
    <row r="1" spans="1:5" x14ac:dyDescent="0.25">
      <c r="A1" s="3" t="s">
        <v>9</v>
      </c>
      <c r="B1" s="3"/>
      <c r="C1" s="3"/>
      <c r="D1" s="3"/>
      <c r="E1" s="3"/>
    </row>
    <row r="2" spans="1:5" x14ac:dyDescent="0.25">
      <c r="A2" s="3" t="s">
        <v>0</v>
      </c>
      <c r="B2" s="3"/>
      <c r="C2" s="3"/>
      <c r="D2" s="3"/>
      <c r="E2" s="3"/>
    </row>
    <row r="3" spans="1:5" x14ac:dyDescent="0.25">
      <c r="A3" s="4" t="s">
        <v>18</v>
      </c>
      <c r="B3" s="3"/>
      <c r="C3" s="3"/>
      <c r="D3" s="3"/>
      <c r="E3" s="3"/>
    </row>
    <row r="4" spans="1:5" x14ac:dyDescent="0.25">
      <c r="A4" s="4"/>
      <c r="B4" s="3"/>
      <c r="C4" s="3"/>
      <c r="D4" s="3"/>
      <c r="E4" s="3"/>
    </row>
    <row r="5" spans="1:5" x14ac:dyDescent="0.25">
      <c r="A5" s="3" t="s">
        <v>16</v>
      </c>
      <c r="B5" s="3"/>
      <c r="C5" s="3" t="s">
        <v>1</v>
      </c>
      <c r="D5" s="3"/>
      <c r="E5" s="3"/>
    </row>
    <row r="6" spans="1:5" ht="26.25" x14ac:dyDescent="0.25">
      <c r="A6" s="5" t="s">
        <v>2</v>
      </c>
      <c r="B6" s="5" t="s">
        <v>3</v>
      </c>
      <c r="C6" s="6" t="s">
        <v>4</v>
      </c>
      <c r="D6" s="6" t="s">
        <v>5</v>
      </c>
      <c r="E6" s="7" t="s">
        <v>8</v>
      </c>
    </row>
    <row r="7" spans="1:5" x14ac:dyDescent="0.25">
      <c r="A7" s="3" t="s">
        <v>6</v>
      </c>
      <c r="B7" s="8">
        <v>43449</v>
      </c>
      <c r="C7" s="9">
        <v>1224263.25</v>
      </c>
      <c r="D7" s="9"/>
      <c r="E7" s="10">
        <f>SUM(C7:D7)</f>
        <v>1224263.25</v>
      </c>
    </row>
    <row r="8" spans="1:5" x14ac:dyDescent="0.25">
      <c r="A8" s="3" t="s">
        <v>6</v>
      </c>
      <c r="B8" s="8">
        <v>43480</v>
      </c>
      <c r="C8" s="9">
        <v>-1224263.25</v>
      </c>
      <c r="D8" s="9">
        <v>1225345.24</v>
      </c>
      <c r="E8" s="10">
        <f t="shared" ref="E8:E17" si="0">SUM(C8:D8)</f>
        <v>1081.9899999999907</v>
      </c>
    </row>
    <row r="9" spans="1:5" x14ac:dyDescent="0.25">
      <c r="A9" s="3" t="s">
        <v>6</v>
      </c>
      <c r="B9" s="8">
        <v>43570</v>
      </c>
      <c r="C9" s="9"/>
      <c r="D9" s="9">
        <v>244.13000000000002</v>
      </c>
      <c r="E9" s="10">
        <f t="shared" si="0"/>
        <v>244.13000000000002</v>
      </c>
    </row>
    <row r="10" spans="1:5" x14ac:dyDescent="0.25">
      <c r="A10" s="3" t="s">
        <v>6</v>
      </c>
      <c r="B10" s="8">
        <v>43600</v>
      </c>
      <c r="C10" s="9"/>
      <c r="D10" s="9">
        <v>61.03</v>
      </c>
      <c r="E10" s="10">
        <f t="shared" si="0"/>
        <v>61.03</v>
      </c>
    </row>
    <row r="11" spans="1:5" ht="15.75" thickBot="1" x14ac:dyDescent="0.3">
      <c r="A11" s="3"/>
      <c r="B11" s="8"/>
      <c r="C11" s="11">
        <f t="shared" ref="C11:E11" si="1">SUM(C7:C10)</f>
        <v>0</v>
      </c>
      <c r="D11" s="11">
        <f t="shared" si="1"/>
        <v>1225650.3999999999</v>
      </c>
      <c r="E11" s="11">
        <f t="shared" si="1"/>
        <v>1225650.3999999999</v>
      </c>
    </row>
    <row r="12" spans="1:5" ht="15.75" thickTop="1" x14ac:dyDescent="0.25">
      <c r="A12" s="3"/>
      <c r="B12" s="8"/>
      <c r="C12" s="9"/>
      <c r="D12" s="9"/>
      <c r="E12" s="10"/>
    </row>
    <row r="13" spans="1:5" x14ac:dyDescent="0.25">
      <c r="A13" s="3"/>
      <c r="B13" s="8"/>
      <c r="C13" s="9"/>
      <c r="D13" s="9"/>
      <c r="E13" s="10"/>
    </row>
    <row r="14" spans="1:5" x14ac:dyDescent="0.25">
      <c r="A14" s="12" t="s">
        <v>17</v>
      </c>
      <c r="B14" s="3"/>
      <c r="C14" s="3" t="s">
        <v>1</v>
      </c>
      <c r="D14" s="3"/>
      <c r="E14" s="3"/>
    </row>
    <row r="15" spans="1:5" ht="26.25" x14ac:dyDescent="0.25">
      <c r="A15" s="5" t="s">
        <v>2</v>
      </c>
      <c r="B15" s="5" t="s">
        <v>3</v>
      </c>
      <c r="C15" s="6" t="s">
        <v>4</v>
      </c>
      <c r="D15" s="6" t="s">
        <v>5</v>
      </c>
      <c r="E15" s="7" t="s">
        <v>8</v>
      </c>
    </row>
    <row r="16" spans="1:5" x14ac:dyDescent="0.25">
      <c r="A16" s="3" t="s">
        <v>7</v>
      </c>
      <c r="B16" s="8">
        <v>43966</v>
      </c>
      <c r="C16" s="9">
        <v>517354.61</v>
      </c>
      <c r="D16" s="9"/>
      <c r="E16" s="10">
        <f t="shared" si="0"/>
        <v>517354.61</v>
      </c>
    </row>
    <row r="17" spans="1:5" x14ac:dyDescent="0.25">
      <c r="A17" s="3" t="s">
        <v>7</v>
      </c>
      <c r="B17" s="8">
        <v>43997</v>
      </c>
      <c r="C17" s="9">
        <v>6474.2600000000093</v>
      </c>
      <c r="D17" s="9"/>
      <c r="E17" s="10">
        <f t="shared" si="0"/>
        <v>6474.2600000000093</v>
      </c>
    </row>
    <row r="18" spans="1:5" ht="15.75" thickBot="1" x14ac:dyDescent="0.3">
      <c r="A18" s="3"/>
      <c r="B18" s="3"/>
      <c r="C18" s="11">
        <f t="shared" ref="C18:E18" si="2">SUM(C16:C17)</f>
        <v>523828.87</v>
      </c>
      <c r="D18" s="11">
        <f t="shared" si="2"/>
        <v>0</v>
      </c>
      <c r="E18" s="11">
        <f t="shared" si="2"/>
        <v>523828.87</v>
      </c>
    </row>
    <row r="19" spans="1:5" ht="15.75" thickTop="1" x14ac:dyDescent="0.25"/>
    <row r="20" spans="1:5" x14ac:dyDescent="0.25">
      <c r="D20" s="2"/>
    </row>
  </sheetData>
  <printOptions horizontalCentered="1"/>
  <pageMargins left="0.7" right="0.7" top="0.75" bottom="0.75" header="0.3" footer="0.3"/>
  <pageSetup fitToHeight="0" orientation="landscape" r:id="rId1"/>
  <headerFooter>
    <oddHeader>&amp;LUT - 20-035-04
OCS 11.1&amp;RAttachment OCS 11.1</oddHeader>
    <oddFooter>&amp;L&amp;F&amp;CPage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7"/>
  <sheetViews>
    <sheetView tabSelected="1" view="pageBreakPreview" topLeftCell="D1" zoomScaleNormal="100" zoomScaleSheetLayoutView="100" workbookViewId="0">
      <selection activeCell="H2" sqref="H2"/>
    </sheetView>
  </sheetViews>
  <sheetFormatPr defaultColWidth="8.7109375" defaultRowHeight="18.75" x14ac:dyDescent="0.3"/>
  <cols>
    <col min="1" max="1" width="8.7109375" style="15"/>
    <col min="2" max="2" width="15" style="15" customWidth="1"/>
    <col min="3" max="3" width="24.140625" style="15" customWidth="1"/>
    <col min="4" max="4" width="13.140625" style="15" bestFit="1" customWidth="1"/>
    <col min="5" max="5" width="8.85546875" style="15" bestFit="1" customWidth="1"/>
    <col min="6" max="6" width="8.7109375" style="15" bestFit="1" customWidth="1"/>
    <col min="7" max="7" width="8.5703125" style="15" bestFit="1" customWidth="1"/>
    <col min="8" max="8" width="9" style="15" bestFit="1" customWidth="1"/>
    <col min="9" max="9" width="15.140625" style="15" bestFit="1" customWidth="1"/>
    <col min="10" max="10" width="23.140625" style="15" customWidth="1"/>
    <col min="11" max="11" width="3.28515625" style="15" customWidth="1"/>
    <col min="12" max="12" width="8.28515625" style="15" bestFit="1" customWidth="1"/>
    <col min="13" max="13" width="8.7109375" style="15" bestFit="1" customWidth="1"/>
    <col min="14" max="14" width="9.140625" style="15" bestFit="1" customWidth="1"/>
    <col min="15" max="15" width="8.5703125" style="15" bestFit="1" customWidth="1"/>
    <col min="16" max="16" width="9.42578125" style="15" bestFit="1" customWidth="1"/>
    <col min="17" max="17" width="8.42578125" style="15" bestFit="1" customWidth="1"/>
    <col min="18" max="18" width="7.5703125" style="15" bestFit="1" customWidth="1"/>
    <col min="19" max="19" width="8.85546875" style="15" bestFit="1" customWidth="1"/>
    <col min="20" max="20" width="15.140625" style="15" bestFit="1" customWidth="1"/>
    <col min="21" max="21" width="16.5703125" style="15" bestFit="1" customWidth="1"/>
    <col min="22" max="23" width="15.140625" style="15" bestFit="1" customWidth="1"/>
    <col min="24" max="24" width="16.5703125" style="15" bestFit="1" customWidth="1"/>
    <col min="25" max="25" width="2.42578125" style="15" customWidth="1"/>
    <col min="26" max="36" width="15.140625" style="15" bestFit="1" customWidth="1"/>
    <col min="37" max="37" width="13.140625" style="15" bestFit="1" customWidth="1"/>
    <col min="38" max="38" width="16.5703125" style="15" bestFit="1" customWidth="1"/>
    <col min="39" max="39" width="2.7109375" style="15" customWidth="1"/>
    <col min="40" max="40" width="16.5703125" style="15" bestFit="1" customWidth="1"/>
    <col min="41" max="16384" width="8.7109375" style="15"/>
  </cols>
  <sheetData>
    <row r="2" spans="2:40" x14ac:dyDescent="0.3">
      <c r="B2" s="13" t="s">
        <v>15</v>
      </c>
      <c r="C2" s="13" t="s">
        <v>14</v>
      </c>
      <c r="D2" s="14">
        <v>44043</v>
      </c>
      <c r="E2" s="14">
        <v>44074</v>
      </c>
      <c r="F2" s="14">
        <v>44104</v>
      </c>
      <c r="G2" s="14">
        <v>44135</v>
      </c>
      <c r="H2" s="14">
        <v>44165</v>
      </c>
      <c r="I2" s="14">
        <v>44196</v>
      </c>
      <c r="J2" s="14" t="s">
        <v>24</v>
      </c>
      <c r="L2" s="14">
        <v>44227</v>
      </c>
      <c r="M2" s="14">
        <v>44255</v>
      </c>
      <c r="N2" s="14">
        <v>44286</v>
      </c>
      <c r="O2" s="14">
        <v>44316</v>
      </c>
      <c r="P2" s="14">
        <v>44347</v>
      </c>
      <c r="Q2" s="14">
        <v>44377</v>
      </c>
      <c r="R2" s="14">
        <v>44408</v>
      </c>
      <c r="S2" s="14">
        <v>44439</v>
      </c>
      <c r="T2" s="14">
        <v>44469</v>
      </c>
      <c r="U2" s="14">
        <v>44500</v>
      </c>
      <c r="V2" s="14">
        <v>44530</v>
      </c>
      <c r="W2" s="14">
        <v>44561</v>
      </c>
      <c r="X2" s="14" t="s">
        <v>13</v>
      </c>
      <c r="Z2" s="14">
        <v>44592</v>
      </c>
      <c r="AA2" s="14">
        <v>44620</v>
      </c>
      <c r="AB2" s="14">
        <v>44651</v>
      </c>
      <c r="AC2" s="14">
        <v>44681</v>
      </c>
      <c r="AD2" s="14">
        <v>44712</v>
      </c>
      <c r="AE2" s="14">
        <v>44742</v>
      </c>
      <c r="AF2" s="14">
        <v>44773</v>
      </c>
      <c r="AG2" s="14">
        <v>44804</v>
      </c>
      <c r="AH2" s="14">
        <v>44834</v>
      </c>
      <c r="AI2" s="14">
        <v>44865</v>
      </c>
      <c r="AJ2" s="14">
        <v>44895</v>
      </c>
      <c r="AK2" s="14">
        <v>44896</v>
      </c>
      <c r="AL2" s="14" t="s">
        <v>12</v>
      </c>
      <c r="AN2" s="14" t="s">
        <v>19</v>
      </c>
    </row>
    <row r="3" spans="2:40" ht="37.5" x14ac:dyDescent="0.3">
      <c r="B3" s="16" t="s">
        <v>20</v>
      </c>
      <c r="C3" s="17" t="s">
        <v>21</v>
      </c>
      <c r="D3" s="18">
        <f t="shared" ref="D3:I3" si="0">D5-D4</f>
        <v>0</v>
      </c>
      <c r="E3" s="18">
        <f t="shared" si="0"/>
        <v>0</v>
      </c>
      <c r="F3" s="18">
        <f t="shared" si="0"/>
        <v>0</v>
      </c>
      <c r="G3" s="18">
        <f t="shared" si="0"/>
        <v>0</v>
      </c>
      <c r="H3" s="18">
        <f t="shared" si="0"/>
        <v>0</v>
      </c>
      <c r="I3" s="18">
        <f t="shared" si="0"/>
        <v>0</v>
      </c>
      <c r="J3" s="19">
        <f>SUM(D3:I3)</f>
        <v>0</v>
      </c>
      <c r="K3" s="20"/>
      <c r="L3" s="21">
        <f t="shared" ref="L3:AL3" si="1">L5-L4</f>
        <v>0</v>
      </c>
      <c r="M3" s="21">
        <f t="shared" si="1"/>
        <v>0</v>
      </c>
      <c r="N3" s="21">
        <f t="shared" si="1"/>
        <v>0</v>
      </c>
      <c r="O3" s="21">
        <f t="shared" si="1"/>
        <v>0</v>
      </c>
      <c r="P3" s="21">
        <f t="shared" si="1"/>
        <v>0</v>
      </c>
      <c r="Q3" s="21">
        <f t="shared" si="1"/>
        <v>0</v>
      </c>
      <c r="R3" s="21">
        <f t="shared" si="1"/>
        <v>0</v>
      </c>
      <c r="S3" s="21">
        <f t="shared" si="1"/>
        <v>0</v>
      </c>
      <c r="T3" s="21">
        <f t="shared" si="1"/>
        <v>2915000</v>
      </c>
      <c r="U3" s="21">
        <f t="shared" si="1"/>
        <v>13972000</v>
      </c>
      <c r="V3" s="21">
        <f t="shared" si="1"/>
        <v>2713000</v>
      </c>
      <c r="W3" s="21">
        <f t="shared" si="1"/>
        <v>4506000</v>
      </c>
      <c r="X3" s="20">
        <f t="shared" si="1"/>
        <v>24106000</v>
      </c>
      <c r="Y3" s="20"/>
      <c r="Z3" s="21">
        <f t="shared" si="1"/>
        <v>3568000</v>
      </c>
      <c r="AA3" s="21">
        <f t="shared" si="1"/>
        <v>2796000</v>
      </c>
      <c r="AB3" s="21">
        <f t="shared" si="1"/>
        <v>3217000</v>
      </c>
      <c r="AC3" s="21">
        <f t="shared" si="1"/>
        <v>3019000</v>
      </c>
      <c r="AD3" s="21">
        <f t="shared" si="1"/>
        <v>1378000</v>
      </c>
      <c r="AE3" s="21">
        <f t="shared" si="1"/>
        <v>1827000</v>
      </c>
      <c r="AF3" s="21">
        <f t="shared" si="1"/>
        <v>1947000</v>
      </c>
      <c r="AG3" s="21">
        <f t="shared" si="1"/>
        <v>1239000</v>
      </c>
      <c r="AH3" s="21">
        <f t="shared" si="1"/>
        <v>2468000</v>
      </c>
      <c r="AI3" s="21">
        <f t="shared" si="1"/>
        <v>1220000</v>
      </c>
      <c r="AJ3" s="21">
        <f t="shared" si="1"/>
        <v>1180000</v>
      </c>
      <c r="AK3" s="21">
        <f t="shared" si="1"/>
        <v>479000</v>
      </c>
      <c r="AL3" s="20">
        <f t="shared" si="1"/>
        <v>24338000</v>
      </c>
      <c r="AM3" s="20"/>
      <c r="AN3" s="20">
        <f>AL3+X3+J3</f>
        <v>48444000</v>
      </c>
    </row>
    <row r="4" spans="2:40" ht="37.5" x14ac:dyDescent="0.3">
      <c r="B4" s="16" t="s">
        <v>22</v>
      </c>
      <c r="C4" s="17" t="s">
        <v>23</v>
      </c>
      <c r="D4" s="22">
        <v>281070</v>
      </c>
      <c r="E4" s="18">
        <v>0</v>
      </c>
      <c r="F4" s="18">
        <v>0</v>
      </c>
      <c r="G4" s="18">
        <v>0</v>
      </c>
      <c r="H4" s="18">
        <v>0</v>
      </c>
      <c r="I4" s="22">
        <v>1633451</v>
      </c>
      <c r="J4" s="19">
        <f>SUM(D4:I4)</f>
        <v>1914521</v>
      </c>
      <c r="K4" s="23"/>
      <c r="L4" s="22"/>
      <c r="M4" s="22"/>
      <c r="N4" s="22"/>
      <c r="O4" s="22"/>
      <c r="P4" s="22"/>
      <c r="Q4" s="22"/>
      <c r="R4" s="22"/>
      <c r="S4" s="22"/>
      <c r="T4" s="22"/>
      <c r="U4" s="22">
        <f>16874000+5424000</f>
        <v>22298000</v>
      </c>
      <c r="V4" s="22">
        <f>110000+176000</f>
        <v>286000</v>
      </c>
      <c r="W4" s="22">
        <f>100000+17000</f>
        <v>117000</v>
      </c>
      <c r="X4" s="19">
        <f>SUM(L4:W4)</f>
        <v>22701000</v>
      </c>
      <c r="Y4" s="23"/>
      <c r="Z4" s="22">
        <f>336000+202000</f>
        <v>538000</v>
      </c>
      <c r="AA4" s="22">
        <f>110000+202000</f>
        <v>312000</v>
      </c>
      <c r="AB4" s="22">
        <f>88000+202000</f>
        <v>290000</v>
      </c>
      <c r="AC4" s="22">
        <f>84000+17000</f>
        <v>101000</v>
      </c>
      <c r="AD4" s="22">
        <f>83000+17000</f>
        <v>100000</v>
      </c>
      <c r="AE4" s="22">
        <f>86000+77000</f>
        <v>163000</v>
      </c>
      <c r="AF4" s="22">
        <f>73000+77000</f>
        <v>150000</v>
      </c>
      <c r="AG4" s="22">
        <f>1149000+17000</f>
        <v>1166000</v>
      </c>
      <c r="AH4" s="22">
        <f>66000+17000</f>
        <v>83000</v>
      </c>
      <c r="AI4" s="22">
        <f>53000+17000</f>
        <v>70000</v>
      </c>
      <c r="AJ4" s="22">
        <f>53000+17000</f>
        <v>70000</v>
      </c>
      <c r="AK4" s="22">
        <f>30000+18000</f>
        <v>48000</v>
      </c>
      <c r="AL4" s="20">
        <f>SUM(Z4:AK4)</f>
        <v>3091000</v>
      </c>
      <c r="AM4" s="23"/>
      <c r="AN4" s="20">
        <f t="shared" ref="AN4:AN5" si="2">AL4+X4+J4</f>
        <v>27706521</v>
      </c>
    </row>
    <row r="5" spans="2:40" x14ac:dyDescent="0.3">
      <c r="B5" s="24" t="s">
        <v>11</v>
      </c>
      <c r="C5" s="25" t="s">
        <v>10</v>
      </c>
      <c r="D5" s="26">
        <v>281070</v>
      </c>
      <c r="E5" s="26">
        <v>0</v>
      </c>
      <c r="F5" s="26">
        <v>0</v>
      </c>
      <c r="G5" s="26">
        <v>0</v>
      </c>
      <c r="H5" s="26">
        <v>0</v>
      </c>
      <c r="I5" s="26">
        <f>1633800-349</f>
        <v>1633451</v>
      </c>
      <c r="J5" s="26">
        <f>SUM(D5:I5)</f>
        <v>1914521</v>
      </c>
      <c r="K5" s="27"/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2915000</v>
      </c>
      <c r="U5" s="26">
        <v>36270000</v>
      </c>
      <c r="V5" s="26">
        <v>2999000</v>
      </c>
      <c r="W5" s="26">
        <v>4623000</v>
      </c>
      <c r="X5" s="26">
        <f>SUM(L5:W5)</f>
        <v>46807000</v>
      </c>
      <c r="Y5" s="27"/>
      <c r="Z5" s="26">
        <v>4106000</v>
      </c>
      <c r="AA5" s="26">
        <v>3108000</v>
      </c>
      <c r="AB5" s="26">
        <v>3507000</v>
      </c>
      <c r="AC5" s="26">
        <v>3120000</v>
      </c>
      <c r="AD5" s="26">
        <v>1478000</v>
      </c>
      <c r="AE5" s="26">
        <v>1990000</v>
      </c>
      <c r="AF5" s="26">
        <v>2097000</v>
      </c>
      <c r="AG5" s="26">
        <v>2405000</v>
      </c>
      <c r="AH5" s="26">
        <v>2551000</v>
      </c>
      <c r="AI5" s="26">
        <v>1290000</v>
      </c>
      <c r="AJ5" s="26">
        <v>1250000</v>
      </c>
      <c r="AK5" s="26">
        <v>527000</v>
      </c>
      <c r="AL5" s="26">
        <f>SUM(Z5:AK5)</f>
        <v>27429000</v>
      </c>
      <c r="AM5" s="27"/>
      <c r="AN5" s="26">
        <f t="shared" si="2"/>
        <v>76150521</v>
      </c>
    </row>
    <row r="7" spans="2:40" x14ac:dyDescent="0.3">
      <c r="AN7" s="28"/>
    </row>
  </sheetData>
  <conditionalFormatting sqref="K3:AN3 D2:I4">
    <cfRule type="cellIs" priority="9" operator="lessThanOrEqual">
      <formula>"EDATE(d2,0)"</formula>
    </cfRule>
  </conditionalFormatting>
  <conditionalFormatting sqref="J2:J4">
    <cfRule type="cellIs" priority="6" operator="lessThanOrEqual">
      <formula>"EDATE(d2,0)"</formula>
    </cfRule>
  </conditionalFormatting>
  <conditionalFormatting sqref="L2:W2 L4:W4">
    <cfRule type="cellIs" priority="5" operator="lessThanOrEqual">
      <formula>"EDATE(d2,0)"</formula>
    </cfRule>
  </conditionalFormatting>
  <conditionalFormatting sqref="X2 X4">
    <cfRule type="cellIs" priority="4" operator="lessThanOrEqual">
      <formula>"EDATE(d2,0)"</formula>
    </cfRule>
  </conditionalFormatting>
  <conditionalFormatting sqref="AN2 AN4">
    <cfRule type="cellIs" priority="3" operator="lessThanOrEqual">
      <formula>"EDATE(d2,0)"</formula>
    </cfRule>
  </conditionalFormatting>
  <conditionalFormatting sqref="Z2:AK2 Z4:AK4">
    <cfRule type="cellIs" priority="2" operator="lessThanOrEqual">
      <formula>"EDATE(d2,0)"</formula>
    </cfRule>
  </conditionalFormatting>
  <conditionalFormatting sqref="AL2 AL4">
    <cfRule type="cellIs" priority="1" operator="lessThanOrEqual">
      <formula>"EDATE(d2,0)"</formula>
    </cfRule>
  </conditionalFormatting>
  <printOptions horizontalCentered="1"/>
  <pageMargins left="0.7" right="0.7" top="0.75" bottom="0.75" header="0.3" footer="0.3"/>
  <pageSetup scale="44" orientation="landscape" r:id="rId1"/>
  <headerFooter>
    <oddHeader>&amp;LUT - 20-035-04
OCS 11.1&amp;RAttachment OCS 11.1</oddHeader>
    <oddFooter>&amp;L&amp;F&amp;CPage &amp;P of &amp;N</oddFooter>
  </headerFooter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Attach OCS 11.1 - Part (a) (c)</vt:lpstr>
      <vt:lpstr>Attach OCS 11.1 - Part (d)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2020-07-21T17:53:39Z</dcterms:created>
  <dcterms:modified xsi:type="dcterms:W3CDTF">2020-10-06T16:07:42Z</dcterms:modified>
</cp:coreProperties>
</file>