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04\"/>
    </mc:Choice>
  </mc:AlternateContent>
  <bookViews>
    <workbookView xWindow="0" yWindow="0" windowWidth="15390" windowHeight="7095"/>
  </bookViews>
  <sheets>
    <sheet name="Exhibit RMP__(SRM-8R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_Net_Rate_Base">#REF!</definedName>
    <definedName name="CA_Operating_Revenue_For_Return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iscount_Rate">[4]Assumptions!$B$12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>1</definedName>
    <definedName name="Marg_Tax_Rate">'[5]Multipliers Input'!$Y$4</definedName>
    <definedName name="Net_Operating_Income">#REF!</definedName>
    <definedName name="Percent_Common">#REF!</definedName>
    <definedName name="PricingInfo" hidden="1">[6]Inputs!#REF!</definedName>
    <definedName name="ptc">[5]Main!$D$111</definedName>
    <definedName name="PTC_Credit">[5]Main!$D$108</definedName>
    <definedName name="ptc_date">[5]Main!$D$113</definedName>
    <definedName name="ptc_esc">[5]Main!$D$112</definedName>
    <definedName name="ptc_start_date">[5]Main!$D$114</definedName>
    <definedName name="ptc_yr">[5]Main!$D$109</definedName>
    <definedName name="SAPBEXrevision" hidden="1">1</definedName>
    <definedName name="SAPBEXsysID" hidden="1">"BWP"</definedName>
    <definedName name="SAPBEXwbID" hidden="1">"45G0Y9HKM7XU88W4C0LM2V28B"</definedName>
    <definedName name="TC_Net_Rate_Base">#REF!</definedName>
    <definedName name="TC_Operating_Rev_For_Return">#REF!</definedName>
    <definedName name="w" hidden="1">[1]Inputs!#REF!</definedName>
    <definedName name="WACC">#REF!</definedName>
    <definedName name="WC_Common">#REF!</definedName>
    <definedName name="WC_Debt">#REF!</definedName>
    <definedName name="WC_Pref">#REF!</definedName>
    <definedName name="z" hidden="1">'[3]DSM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G17" i="1"/>
  <c r="F17" i="1"/>
  <c r="G16" i="1"/>
  <c r="F16" i="1"/>
  <c r="G15" i="1"/>
  <c r="F15" i="1"/>
  <c r="D14" i="1"/>
  <c r="F14" i="1" s="1"/>
  <c r="C13" i="1"/>
  <c r="B13" i="1"/>
  <c r="D12" i="1"/>
  <c r="F12" i="1" s="1"/>
  <c r="D11" i="1"/>
  <c r="G11" i="1" s="1"/>
  <c r="G10" i="1"/>
  <c r="F10" i="1"/>
  <c r="C9" i="1"/>
  <c r="B9" i="1"/>
  <c r="D9" i="1" s="1"/>
  <c r="G9" i="1" s="1"/>
  <c r="D8" i="1"/>
  <c r="G8" i="1" s="1"/>
  <c r="C7" i="1"/>
  <c r="B7" i="1"/>
  <c r="D6" i="1"/>
  <c r="G6" i="1" s="1"/>
  <c r="G12" i="1" l="1"/>
  <c r="G14" i="1"/>
  <c r="D13" i="1"/>
  <c r="G13" i="1" s="1"/>
  <c r="H15" i="1"/>
  <c r="J15" i="1" s="1"/>
  <c r="H17" i="1"/>
  <c r="J17" i="1" s="1"/>
  <c r="F6" i="1"/>
  <c r="H6" i="1" s="1"/>
  <c r="J6" i="1" s="1"/>
  <c r="F8" i="1"/>
  <c r="H8" i="1" s="1"/>
  <c r="J8" i="1" s="1"/>
  <c r="F11" i="1"/>
  <c r="H11" i="1" s="1"/>
  <c r="J11" i="1" s="1"/>
  <c r="B19" i="1"/>
  <c r="D7" i="1"/>
  <c r="G7" i="1" s="1"/>
  <c r="H10" i="1"/>
  <c r="J10" i="1" s="1"/>
  <c r="H12" i="1"/>
  <c r="J12" i="1" s="1"/>
  <c r="H14" i="1"/>
  <c r="J14" i="1" s="1"/>
  <c r="H16" i="1"/>
  <c r="J16" i="1" s="1"/>
  <c r="H18" i="1"/>
  <c r="J18" i="1" s="1"/>
  <c r="F13" i="1"/>
  <c r="D19" i="1"/>
  <c r="F9" i="1"/>
  <c r="H9" i="1" s="1"/>
  <c r="J9" i="1" s="1"/>
  <c r="H13" i="1" l="1"/>
  <c r="J13" i="1" s="1"/>
  <c r="F7" i="1"/>
  <c r="H7" i="1" s="1"/>
  <c r="J7" i="1" s="1"/>
  <c r="J19" i="1" s="1"/>
  <c r="G19" i="1"/>
  <c r="H19" i="1"/>
  <c r="F19" i="1" l="1"/>
</calcChain>
</file>

<file path=xl/sharedStrings.xml><?xml version="1.0" encoding="utf-8"?>
<sst xmlns="http://schemas.openxmlformats.org/spreadsheetml/2006/main" count="26" uniqueCount="26">
  <si>
    <t>Plant Site</t>
  </si>
  <si>
    <t>Gross Plant</t>
  </si>
  <si>
    <t>Accum Deprec</t>
  </si>
  <si>
    <t>Net Book</t>
  </si>
  <si>
    <t>Depreciation 
Difference</t>
  </si>
  <si>
    <t>SG Factor</t>
  </si>
  <si>
    <t>UT Allocated Depreciation Expense</t>
  </si>
  <si>
    <t>Leaning Juniper</t>
  </si>
  <si>
    <t>Seven Mile Hill 1</t>
  </si>
  <si>
    <t>Seven Mile Hill 2</t>
  </si>
  <si>
    <t>Glenrock 1</t>
  </si>
  <si>
    <t>Rolling Hills</t>
  </si>
  <si>
    <t>Glenrock 3</t>
  </si>
  <si>
    <t>McFadden</t>
  </si>
  <si>
    <t>High Plains</t>
  </si>
  <si>
    <t>Goodnoe Hills</t>
  </si>
  <si>
    <t>Marengo I</t>
  </si>
  <si>
    <t>Marengo II</t>
  </si>
  <si>
    <t>Dunlap</t>
  </si>
  <si>
    <t>Foote Creek</t>
  </si>
  <si>
    <t>Rocky Mountain Power</t>
  </si>
  <si>
    <t>Utah General Rate Case - December 2021</t>
  </si>
  <si>
    <t>Estimated Accelerated Wind Schedule</t>
  </si>
  <si>
    <t>Assumed
 30 Year Depreciation</t>
  </si>
  <si>
    <t>UT DPU Proposal
Depreciation</t>
  </si>
  <si>
    <t>UT DPU Proposal
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</si>
</sst>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3" fontId="3" fillId="0" borderId="0" xfId="1" applyFont="1" applyBorder="1"/>
    <xf numFmtId="164" fontId="3" fillId="0" borderId="0" xfId="0" applyNumberFormat="1" applyFont="1"/>
    <xf numFmtId="165" fontId="3" fillId="0" borderId="0" xfId="2" applyNumberFormat="1" applyFont="1"/>
    <xf numFmtId="43" fontId="3" fillId="0" borderId="0" xfId="1" applyFont="1"/>
    <xf numFmtId="43" fontId="3" fillId="0" borderId="1" xfId="1" applyFont="1" applyBorder="1"/>
    <xf numFmtId="164" fontId="3" fillId="0" borderId="1" xfId="0" applyNumberFormat="1" applyFont="1" applyBorder="1"/>
    <xf numFmtId="43" fontId="3" fillId="0" borderId="0" xfId="0" applyNumberFormat="1" applyFont="1"/>
    <xf numFmtId="164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IRP\3%20-%20Assumptions\Transmission\Gateway\IRP17%20Incremental%20Transmission%20EG_Update%2001_19_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ing\Structuring%20&amp;%20Pricing\Transmission\Gateway%20Aeolus%20to%20JB\Boswell%20Springs%20320%20RFPBM%20V13G_EPC_12302016-credit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n Cap Recovery"/>
      <sheetName val="Summary Trans O&amp;M"/>
      <sheetName val="GW Inserve Dates"/>
      <sheetName val="Transmission EG S1"/>
      <sheetName val="Transmission EG S2"/>
      <sheetName val="Transmission EG S3"/>
      <sheetName val="Transmission EG4"/>
      <sheetName val="Transmission EG S4"/>
      <sheetName val="Assumptions"/>
    </sheetNames>
    <sheetDataSet>
      <sheetData sheetId="0" refreshError="1"/>
      <sheetData sheetId="1" refreshError="1"/>
      <sheetData sheetId="2" refreshError="1"/>
      <sheetData sheetId="3">
        <row r="18">
          <cell r="C18">
            <v>2017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6.5699999999999995E-2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ummary"/>
      <sheetName val="Power Purchase Overview"/>
      <sheetName val="Log"/>
      <sheetName val="Form 1 Inputs APSA"/>
      <sheetName val="GE_8760"/>
      <sheetName val="SWT_8760"/>
      <sheetName val="Vestas_8760"/>
      <sheetName val="Total_8760"/>
      <sheetName val="245 - WY - Wind"/>
      <sheetName val="246 - WY - Wind"/>
      <sheetName val="247 - WY - Wind"/>
      <sheetName val="Average Hour by Month"/>
      <sheetName val="Boswell Springs I"/>
      <sheetName val="Summary"/>
      <sheetName val="Wind Farm Annual (esc)"/>
      <sheetName val="Wind Farm Annual"/>
      <sheetName val="Detail"/>
      <sheetName val="Capital-O&amp;MCosts"/>
      <sheetName val="TransmissionCostInformation"/>
      <sheetName val="Main"/>
      <sheetName val="IRP Integration Cost Summary"/>
      <sheetName val="Production Costs"/>
      <sheetName val="Wholesale Valuation"/>
      <sheetName val="Initial Capital + AFUDC"/>
      <sheetName val="Generic (Purchase)"/>
      <sheetName val="Chart1"/>
      <sheetName val="Chart2"/>
      <sheetName val="Chart3"/>
      <sheetName val="Chart Data"/>
      <sheetName val="Curve Chart"/>
      <sheetName val="Tracking"/>
      <sheetName val="RPS Inputs"/>
      <sheetName val="Wind &amp; Solar Costs"/>
      <sheetName val="Wind Backup Data"/>
      <sheetName val="Solar Backup Data"/>
      <sheetName val="Market Value Adjustment"/>
      <sheetName val="Transmission Impact Adders"/>
      <sheetName val="Impact of Mass-Cap"/>
      <sheetName val="Initial Capital + AFUDC (Lease)"/>
      <sheetName val="Generic (Lease)"/>
      <sheetName val="Terminal Value Calculation"/>
      <sheetName val="Butchering for Slides"/>
      <sheetName val="Proj_Summary (unused)"/>
      <sheetName val="CashFlow_NI_Earnings"/>
      <sheetName val="Graphs (unused)"/>
      <sheetName val="Butchering Chart 1"/>
      <sheetName val="Butchering Chart 2"/>
      <sheetName val="Schedule 37"/>
      <sheetName val="Schedule 38"/>
      <sheetName val="Exhibit 1- Std Base Load QF"/>
      <sheetName val="Exhibit 2- Std Wind QF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Dispatch Optimization"/>
      <sheetName val="Financial Statements"/>
      <sheetName val="Wind_Input"/>
      <sheetName val="Multipliers Input"/>
      <sheetName val="Monthly-v3 GrossNPC"/>
      <sheetName val="Delta-1P2"/>
      <sheetName val="Delta-2P2"/>
      <sheetName val="Monthly"/>
      <sheetName val="Delta-1"/>
      <sheetName val="Delta-2"/>
      <sheetName val="Capacity Value"/>
      <sheetName val="IRP Avoided Prices"/>
      <sheetName val="Summary for APR"/>
      <sheetName val="Rev Req"/>
      <sheetName val="Emissions Input"/>
      <sheetName val="Curves"/>
      <sheetName val="Discount Factors"/>
      <sheetName val="Corr Curves"/>
      <sheetName val="On-Going Capital"/>
      <sheetName val="Lookups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8">
          <cell r="D108" t="b">
            <v>1</v>
          </cell>
        </row>
        <row r="109">
          <cell r="D109">
            <v>2016</v>
          </cell>
        </row>
        <row r="111">
          <cell r="D111">
            <v>37.067478927944045</v>
          </cell>
        </row>
        <row r="112">
          <cell r="D112">
            <v>0.02</v>
          </cell>
        </row>
        <row r="113">
          <cell r="D113">
            <v>47817</v>
          </cell>
        </row>
        <row r="114">
          <cell r="D114">
            <v>44166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4">
          <cell r="Y4">
            <v>0.37950999999999996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19" sqref="J19"/>
    </sheetView>
  </sheetViews>
  <sheetFormatPr defaultRowHeight="15" x14ac:dyDescent="0.25"/>
  <cols>
    <col min="1" max="1" width="18.7109375" style="2" customWidth="1"/>
    <col min="2" max="2" width="19.85546875" style="2" customWidth="1"/>
    <col min="3" max="4" width="16.85546875" style="2" customWidth="1"/>
    <col min="5" max="5" width="14.7109375" style="2" customWidth="1"/>
    <col min="6" max="6" width="13" style="2" bestFit="1" customWidth="1"/>
    <col min="7" max="7" width="12.28515625" style="2" customWidth="1"/>
    <col min="8" max="8" width="13.5703125" style="2" bestFit="1" customWidth="1"/>
    <col min="9" max="9" width="9.5703125" style="2" bestFit="1" customWidth="1"/>
    <col min="10" max="10" width="20.5703125" style="2" customWidth="1"/>
    <col min="11" max="16384" width="9.140625" style="2"/>
  </cols>
  <sheetData>
    <row r="1" spans="1:10" x14ac:dyDescent="0.25">
      <c r="A1" s="1" t="s">
        <v>20</v>
      </c>
    </row>
    <row r="2" spans="1:10" x14ac:dyDescent="0.25">
      <c r="A2" s="1" t="s">
        <v>21</v>
      </c>
    </row>
    <row r="3" spans="1:10" x14ac:dyDescent="0.25">
      <c r="A3" s="1" t="s">
        <v>22</v>
      </c>
    </row>
    <row r="4" spans="1:10" x14ac:dyDescent="0.25">
      <c r="E4" s="3"/>
    </row>
    <row r="5" spans="1:10" ht="45" x14ac:dyDescent="0.25">
      <c r="A5" s="4" t="s">
        <v>0</v>
      </c>
      <c r="B5" s="4" t="s">
        <v>1</v>
      </c>
      <c r="C5" s="4" t="s">
        <v>2</v>
      </c>
      <c r="D5" s="4" t="s">
        <v>3</v>
      </c>
      <c r="E5" s="5" t="s">
        <v>25</v>
      </c>
      <c r="F5" s="5" t="s">
        <v>24</v>
      </c>
      <c r="G5" s="5" t="s">
        <v>23</v>
      </c>
      <c r="H5" s="5" t="s">
        <v>4</v>
      </c>
      <c r="I5" s="5" t="s">
        <v>5</v>
      </c>
      <c r="J5" s="5" t="s">
        <v>6</v>
      </c>
    </row>
    <row r="6" spans="1:10" ht="18.75" customHeight="1" x14ac:dyDescent="0.25">
      <c r="A6" s="2" t="s">
        <v>7</v>
      </c>
      <c r="B6" s="6">
        <v>107427452.3</v>
      </c>
      <c r="C6" s="6">
        <v>-44363614.039999999</v>
      </c>
      <c r="D6" s="6">
        <f>SUM(B6:C6)</f>
        <v>63063838.259999998</v>
      </c>
      <c r="E6" s="3">
        <v>10</v>
      </c>
      <c r="F6" s="7">
        <f t="shared" ref="F6:F18" si="0">D6/E6</f>
        <v>6306383.8259999994</v>
      </c>
      <c r="G6" s="7">
        <f t="shared" ref="G6:G18" si="1">D6/30</f>
        <v>2102127.9419999998</v>
      </c>
      <c r="H6" s="7">
        <f>F6-G6</f>
        <v>4204255.8839999996</v>
      </c>
      <c r="I6" s="8">
        <v>0.43997498132271273</v>
      </c>
      <c r="J6" s="7">
        <f>H6*I6</f>
        <v>1849767.404038805</v>
      </c>
    </row>
    <row r="7" spans="1:10" ht="18.75" customHeight="1" x14ac:dyDescent="0.25">
      <c r="A7" s="2" t="s">
        <v>8</v>
      </c>
      <c r="B7" s="6">
        <f>6139.43+134081725.82</f>
        <v>134087865.25</v>
      </c>
      <c r="C7" s="6">
        <f>-32.95-47216904.44</f>
        <v>-47216937.390000001</v>
      </c>
      <c r="D7" s="6">
        <f t="shared" ref="D7:D8" si="2">SUM(B7:C7)</f>
        <v>86870927.859999999</v>
      </c>
      <c r="E7" s="3">
        <v>10</v>
      </c>
      <c r="F7" s="7">
        <f t="shared" si="0"/>
        <v>8687092.7860000003</v>
      </c>
      <c r="G7" s="7">
        <f t="shared" si="1"/>
        <v>2895697.5953333331</v>
      </c>
      <c r="H7" s="7">
        <f t="shared" ref="H7:H18" si="3">F7-G7</f>
        <v>5791395.1906666672</v>
      </c>
      <c r="I7" s="8">
        <v>0.43997498132271273</v>
      </c>
      <c r="J7" s="7">
        <f t="shared" ref="J7:J18" si="4">H7*I7</f>
        <v>2548068.990846015</v>
      </c>
    </row>
    <row r="8" spans="1:10" ht="18.75" customHeight="1" x14ac:dyDescent="0.25">
      <c r="A8" s="2" t="s">
        <v>9</v>
      </c>
      <c r="B8" s="6">
        <v>27771736.129999999</v>
      </c>
      <c r="C8" s="6">
        <v>-9687388.0500000007</v>
      </c>
      <c r="D8" s="6">
        <f t="shared" si="2"/>
        <v>18084348.079999998</v>
      </c>
      <c r="E8" s="3">
        <v>10</v>
      </c>
      <c r="F8" s="7">
        <f t="shared" si="0"/>
        <v>1808434.8079999997</v>
      </c>
      <c r="G8" s="7">
        <f t="shared" si="1"/>
        <v>602811.60266666661</v>
      </c>
      <c r="H8" s="7">
        <f t="shared" si="3"/>
        <v>1205623.205333333</v>
      </c>
      <c r="I8" s="8">
        <v>0.43997498132271273</v>
      </c>
      <c r="J8" s="7">
        <f t="shared" si="4"/>
        <v>530444.04724876222</v>
      </c>
    </row>
    <row r="9" spans="1:10" ht="18.75" customHeight="1" x14ac:dyDescent="0.25">
      <c r="A9" s="2" t="s">
        <v>10</v>
      </c>
      <c r="B9" s="6">
        <f>3420253.93+114700906.94</f>
        <v>118121160.87</v>
      </c>
      <c r="C9" s="6">
        <f>-549564.94-43818604.14</f>
        <v>-44368169.079999998</v>
      </c>
      <c r="D9" s="6">
        <f>SUM(B9:C9)</f>
        <v>73752991.790000007</v>
      </c>
      <c r="E9" s="3">
        <v>10</v>
      </c>
      <c r="F9" s="7">
        <f t="shared" si="0"/>
        <v>7375299.1790000005</v>
      </c>
      <c r="G9" s="7">
        <f t="shared" si="1"/>
        <v>2458433.0596666667</v>
      </c>
      <c r="H9" s="7">
        <f t="shared" si="3"/>
        <v>4916866.1193333343</v>
      </c>
      <c r="I9" s="8">
        <v>0.43997498132271273</v>
      </c>
      <c r="J9" s="7">
        <f t="shared" si="4"/>
        <v>2163298.0790199628</v>
      </c>
    </row>
    <row r="10" spans="1:10" ht="18.75" customHeight="1" x14ac:dyDescent="0.25">
      <c r="A10" s="2" t="s">
        <v>11</v>
      </c>
      <c r="B10" s="6">
        <v>90084349.939999998</v>
      </c>
      <c r="C10" s="6">
        <v>-31800315.73</v>
      </c>
      <c r="D10" s="6">
        <v>58284034.210000001</v>
      </c>
      <c r="E10" s="3">
        <v>10</v>
      </c>
      <c r="F10" s="7">
        <f t="shared" si="0"/>
        <v>5828403.4210000001</v>
      </c>
      <c r="G10" s="7">
        <f t="shared" si="1"/>
        <v>1942801.1403333333</v>
      </c>
      <c r="H10" s="7">
        <f t="shared" si="3"/>
        <v>3885602.280666667</v>
      </c>
      <c r="I10" s="8">
        <v>0.43997498132271273</v>
      </c>
      <c r="J10" s="7">
        <f t="shared" si="4"/>
        <v>1709567.7908638068</v>
      </c>
    </row>
    <row r="11" spans="1:10" ht="18.75" customHeight="1" x14ac:dyDescent="0.25">
      <c r="A11" s="2" t="s">
        <v>12</v>
      </c>
      <c r="B11" s="6">
        <v>41873923.600000001</v>
      </c>
      <c r="C11" s="6">
        <v>-14908575.15</v>
      </c>
      <c r="D11" s="6">
        <f t="shared" ref="D11:D14" si="5">SUM(B11:C11)</f>
        <v>26965348.450000003</v>
      </c>
      <c r="E11" s="3">
        <v>10</v>
      </c>
      <c r="F11" s="7">
        <f t="shared" si="0"/>
        <v>2696534.8450000002</v>
      </c>
      <c r="G11" s="7">
        <f t="shared" si="1"/>
        <v>898844.94833333348</v>
      </c>
      <c r="H11" s="7">
        <f t="shared" si="3"/>
        <v>1797689.8966666667</v>
      </c>
      <c r="I11" s="8">
        <v>0.43997498132271273</v>
      </c>
      <c r="J11" s="7">
        <f t="shared" si="4"/>
        <v>790938.57870994613</v>
      </c>
    </row>
    <row r="12" spans="1:10" ht="18.75" customHeight="1" x14ac:dyDescent="0.25">
      <c r="A12" s="2" t="s">
        <v>13</v>
      </c>
      <c r="B12" s="6">
        <v>37875458.509999998</v>
      </c>
      <c r="C12" s="6">
        <v>-13267451.050000001</v>
      </c>
      <c r="D12" s="6">
        <f t="shared" si="5"/>
        <v>24608007.459999997</v>
      </c>
      <c r="E12" s="3">
        <v>10</v>
      </c>
      <c r="F12" s="7">
        <f t="shared" si="0"/>
        <v>2460800.7459999998</v>
      </c>
      <c r="G12" s="7">
        <f t="shared" si="1"/>
        <v>820266.91533333319</v>
      </c>
      <c r="H12" s="7">
        <f t="shared" si="3"/>
        <v>1640533.8306666666</v>
      </c>
      <c r="I12" s="8">
        <v>0.43997498132271273</v>
      </c>
      <c r="J12" s="7">
        <f t="shared" si="4"/>
        <v>721793.84150684497</v>
      </c>
    </row>
    <row r="13" spans="1:10" ht="18.75" customHeight="1" x14ac:dyDescent="0.25">
      <c r="A13" s="2" t="s">
        <v>14</v>
      </c>
      <c r="B13" s="6">
        <f>129542.25+147895288.77</f>
        <v>148024831.02000001</v>
      </c>
      <c r="C13" s="6">
        <f>-51585491.64-24797.37</f>
        <v>-51610289.009999998</v>
      </c>
      <c r="D13" s="6">
        <f>SUM(B13:C13)</f>
        <v>96414542.01000002</v>
      </c>
      <c r="E13" s="3">
        <v>10</v>
      </c>
      <c r="F13" s="7">
        <f t="shared" si="0"/>
        <v>9641454.2010000013</v>
      </c>
      <c r="G13" s="7">
        <f t="shared" si="1"/>
        <v>3213818.0670000007</v>
      </c>
      <c r="H13" s="7">
        <f t="shared" si="3"/>
        <v>6427636.1340000005</v>
      </c>
      <c r="I13" s="8">
        <v>0.43997498132271273</v>
      </c>
      <c r="J13" s="7">
        <f t="shared" si="4"/>
        <v>2827999.0880058436</v>
      </c>
    </row>
    <row r="14" spans="1:10" ht="18.75" customHeight="1" x14ac:dyDescent="0.25">
      <c r="A14" s="2" t="s">
        <v>15</v>
      </c>
      <c r="B14" s="6">
        <v>136744923.18000001</v>
      </c>
      <c r="C14" s="6">
        <v>-50400384.560000002</v>
      </c>
      <c r="D14" s="6">
        <f t="shared" si="5"/>
        <v>86344538.620000005</v>
      </c>
      <c r="E14" s="3">
        <v>10</v>
      </c>
      <c r="F14" s="7">
        <f t="shared" si="0"/>
        <v>8634453.8619999997</v>
      </c>
      <c r="G14" s="7">
        <f t="shared" si="1"/>
        <v>2878151.2873333334</v>
      </c>
      <c r="H14" s="7">
        <f t="shared" si="3"/>
        <v>5756302.5746666659</v>
      </c>
      <c r="I14" s="8">
        <v>0.43997498132271273</v>
      </c>
      <c r="J14" s="7">
        <f t="shared" si="4"/>
        <v>2532629.1177768493</v>
      </c>
    </row>
    <row r="15" spans="1:10" ht="18.75" customHeight="1" x14ac:dyDescent="0.25">
      <c r="A15" s="2" t="s">
        <v>16</v>
      </c>
      <c r="B15" s="9">
        <v>169820479.34999999</v>
      </c>
      <c r="C15" s="9">
        <v>-72035431.739999995</v>
      </c>
      <c r="D15" s="9">
        <v>97785047.609999999</v>
      </c>
      <c r="E15" s="3">
        <v>10</v>
      </c>
      <c r="F15" s="7">
        <f t="shared" si="0"/>
        <v>9778504.7609999999</v>
      </c>
      <c r="G15" s="7">
        <f t="shared" si="1"/>
        <v>3259501.5869999998</v>
      </c>
      <c r="H15" s="7">
        <f t="shared" si="3"/>
        <v>6519003.1740000006</v>
      </c>
      <c r="I15" s="8">
        <v>0.43997498132271273</v>
      </c>
      <c r="J15" s="7">
        <f t="shared" si="4"/>
        <v>2868198.2997233551</v>
      </c>
    </row>
    <row r="16" spans="1:10" ht="18.75" customHeight="1" x14ac:dyDescent="0.25">
      <c r="A16" s="2" t="s">
        <v>17</v>
      </c>
      <c r="B16" s="6">
        <v>87430631.810000002</v>
      </c>
      <c r="C16" s="6">
        <v>-35575921.740000002</v>
      </c>
      <c r="D16" s="6">
        <v>51854710.07</v>
      </c>
      <c r="E16" s="3">
        <v>10</v>
      </c>
      <c r="F16" s="7">
        <f t="shared" si="0"/>
        <v>5185471.0070000002</v>
      </c>
      <c r="G16" s="7">
        <f t="shared" si="1"/>
        <v>1728490.3356666667</v>
      </c>
      <c r="H16" s="7">
        <f t="shared" si="3"/>
        <v>3456980.6713333335</v>
      </c>
      <c r="I16" s="8">
        <v>0.43997498132271273</v>
      </c>
      <c r="J16" s="7">
        <f t="shared" si="4"/>
        <v>1520985.0063028624</v>
      </c>
    </row>
    <row r="17" spans="1:10" ht="18.75" customHeight="1" x14ac:dyDescent="0.25">
      <c r="A17" s="2" t="s">
        <v>18</v>
      </c>
      <c r="B17" s="6">
        <v>154623589.77999997</v>
      </c>
      <c r="C17" s="6">
        <v>-53654442.536396168</v>
      </c>
      <c r="D17" s="6">
        <v>100969147.2436038</v>
      </c>
      <c r="E17" s="3">
        <v>10</v>
      </c>
      <c r="F17" s="7">
        <f t="shared" si="0"/>
        <v>10096914.72436038</v>
      </c>
      <c r="G17" s="7">
        <f t="shared" si="1"/>
        <v>3365638.24145346</v>
      </c>
      <c r="H17" s="7">
        <f t="shared" si="3"/>
        <v>6731276.4829069208</v>
      </c>
      <c r="I17" s="8">
        <v>0.43997498132271273</v>
      </c>
      <c r="J17" s="7">
        <f t="shared" si="4"/>
        <v>2961593.244844988</v>
      </c>
    </row>
    <row r="18" spans="1:10" ht="18.75" customHeight="1" x14ac:dyDescent="0.25">
      <c r="A18" s="2" t="s">
        <v>19</v>
      </c>
      <c r="B18" s="10">
        <v>38822821.390000001</v>
      </c>
      <c r="C18" s="6">
        <v>-28234029.983278129</v>
      </c>
      <c r="D18" s="10">
        <v>10588791.406721871</v>
      </c>
      <c r="E18" s="3">
        <v>10</v>
      </c>
      <c r="F18" s="11">
        <f t="shared" si="0"/>
        <v>1058879.1406721871</v>
      </c>
      <c r="G18" s="11">
        <f t="shared" si="1"/>
        <v>352959.71355739573</v>
      </c>
      <c r="H18" s="11">
        <f t="shared" si="3"/>
        <v>705919.42711479135</v>
      </c>
      <c r="I18" s="8">
        <v>0.43997498132271273</v>
      </c>
      <c r="J18" s="11">
        <f t="shared" si="4"/>
        <v>310586.8867601704</v>
      </c>
    </row>
    <row r="19" spans="1:10" x14ac:dyDescent="0.25">
      <c r="B19" s="12">
        <f>SUM(B6:B18)</f>
        <v>1292709223.1300001</v>
      </c>
      <c r="D19" s="12">
        <f>SUM(D6:D18)</f>
        <v>795586273.07032573</v>
      </c>
      <c r="F19" s="7">
        <f>SUM(F6:F18)</f>
        <v>79558627.307032585</v>
      </c>
      <c r="G19" s="7">
        <f t="shared" ref="G19:H19" si="6">SUM(G6:G18)</f>
        <v>26519542.435677525</v>
      </c>
      <c r="H19" s="13">
        <f t="shared" si="6"/>
        <v>53039084.871355057</v>
      </c>
      <c r="J19" s="13">
        <f>SUM(J6:J18)</f>
        <v>23335870.375648212</v>
      </c>
    </row>
    <row r="20" spans="1:10" x14ac:dyDescent="0.25">
      <c r="A20" s="6"/>
      <c r="B20" s="6"/>
      <c r="C20" s="6"/>
      <c r="D20" s="6"/>
    </row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RMP__(SRM-8R)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Highsmith, Nicholas</dc:creator>
  <cp:lastModifiedBy>Fred Nass</cp:lastModifiedBy>
  <cp:lastPrinted>2020-09-29T16:49:49Z</cp:lastPrinted>
  <dcterms:created xsi:type="dcterms:W3CDTF">2020-09-29T16:46:14Z</dcterms:created>
  <dcterms:modified xsi:type="dcterms:W3CDTF">2020-10-06T16:10:26Z</dcterms:modified>
</cp:coreProperties>
</file>