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04\"/>
    </mc:Choice>
  </mc:AlternateContent>
  <bookViews>
    <workbookView xWindow="0" yWindow="0" windowWidth="15390" windowHeight="7095"/>
  </bookViews>
  <sheets>
    <sheet name="Original Resource" sheetId="1" r:id="rId1"/>
    <sheet name="Anticipated Resource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localSheetId="0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AFUDC_Debt" localSheetId="1">'Anticipated Resource'!#REF!</definedName>
    <definedName name="AFUDC_Debt" localSheetId="0">'Original Resource'!#REF!</definedName>
    <definedName name="AFUDC_Debt">'[1]Tranche 2 - old'!#REF!</definedName>
    <definedName name="AFUDC_Equity" localSheetId="1">'Anticipated Resource'!#REF!</definedName>
    <definedName name="AFUDC_Equity" localSheetId="0">'Original Resource'!#REF!</definedName>
    <definedName name="AFUDC_Equity">'[1]Tranche 2 - old'!#REF!</definedName>
    <definedName name="AFUDC_Equity_Sold" localSheetId="1">'Anticipated Resource'!#REF!</definedName>
    <definedName name="AFUDC_Equity_Sold" localSheetId="0">'Original Resource'!#REF!</definedName>
    <definedName name="AFUDC_Equity_Sold">'[1]Tranche 2 - old'!#REF!</definedName>
    <definedName name="AFUDC_Residual" localSheetId="1">'Anticipated Resource'!#REF!</definedName>
    <definedName name="AFUDC_Residual" localSheetId="0">'Original Resource'!#REF!</definedName>
    <definedName name="AFUDC_Residual">'[1]Tranche 2 - old'!#REF!</definedName>
    <definedName name="AFUDC_Sold" localSheetId="1">'Anticipated Resource'!#REF!</definedName>
    <definedName name="AFUDC_Sold" localSheetId="0">'Original Resource'!#REF!</definedName>
    <definedName name="AFUDC_Sold">'[1]Tranche 2 - old'!#REF!</definedName>
    <definedName name="AFUDC_Tax_Basis" localSheetId="1">'Anticipated Resource'!#REF!</definedName>
    <definedName name="AFUDC_Tax_Basis" localSheetId="0">'Original Resource'!#REF!</definedName>
    <definedName name="AFUDC_Tax_Basis">'[1]Tranche 2 - old'!#REF!</definedName>
    <definedName name="Alternative" localSheetId="1">'Anticipated Resource'!#REF!</definedName>
    <definedName name="Alternative" localSheetId="0">'Original Resource'!#REF!</definedName>
    <definedName name="Alternative">'[1]Tranche 2 - old'!#REF!</definedName>
    <definedName name="Base_Year" localSheetId="1">'Anticipated Resource'!#REF!</definedName>
    <definedName name="Base_Year" localSheetId="0">'Original Resource'!#REF!</definedName>
    <definedName name="Base_Year">'[1]Tranche 2 - old'!#REF!</definedName>
    <definedName name="Block" localSheetId="1">'Anticipated Resource'!#REF!</definedName>
    <definedName name="Block" localSheetId="0">'Original Resource'!#REF!</definedName>
    <definedName name="Block">'[1]Tranche 2 - old'!$B$11</definedName>
    <definedName name="Blue_Sky" localSheetId="1">'Anticipated Resource'!#REF!</definedName>
    <definedName name="Blue_Sky" localSheetId="0">'Original Resource'!#REF!</definedName>
    <definedName name="Blue_Sky">'[1]Tranche 2 - old'!#REF!</definedName>
    <definedName name="Bonus_Depreciation">'[2]Tax Grossup Solar'!$H$9</definedName>
    <definedName name="Book_Basis_Sold" localSheetId="1">'Anticipated Resource'!#REF!</definedName>
    <definedName name="Book_Basis_Sold" localSheetId="0">'Original Resource'!#REF!</definedName>
    <definedName name="Book_Basis_Sold">'[1]Tranche 2 - old'!#REF!</definedName>
    <definedName name="Book_Deprec_Sched" localSheetId="1">'Anticipated Resource'!#REF!</definedName>
    <definedName name="Book_Deprec_Sched" localSheetId="0">'Original Resource'!#REF!</definedName>
    <definedName name="Book_Deprec_Sched">'[1]Tranche 2 - old'!#REF!</definedName>
    <definedName name="Bookend_Month" localSheetId="1">'Anticipated Resource'!#REF!</definedName>
    <definedName name="Bookend_Month" localSheetId="0">'Original Resource'!#REF!</definedName>
    <definedName name="Bookend_Month">'[1]Tranche 2 - old'!#REF!</definedName>
    <definedName name="Bookend_Year" localSheetId="1">'Anticipated Resource'!#REF!</definedName>
    <definedName name="Bookend_Year" localSheetId="0">'Original Resource'!#REF!</definedName>
    <definedName name="Bookend_Year">'[1]Tranche 2 - old'!#REF!</definedName>
    <definedName name="Capacity" localSheetId="1">'Anticipated Resource'!#REF!</definedName>
    <definedName name="Capacity" localSheetId="0">'Original Resource'!#REF!</definedName>
    <definedName name="Capacity">'[1]Tranche 2 - old'!#REF!</definedName>
    <definedName name="Capacity_Losses" localSheetId="1">'Anticipated Resource'!#REF!</definedName>
    <definedName name="Capacity_Losses" localSheetId="0">'Original Resource'!#REF!</definedName>
    <definedName name="Capacity_Losses">'[1]Tranche 2 - old'!#REF!</definedName>
    <definedName name="Capacity_Related" localSheetId="1">'Anticipated Resource'!#REF!</definedName>
    <definedName name="Capacity_Related" localSheetId="0">'Original Resource'!#REF!</definedName>
    <definedName name="Capacity_Related">'[1]Tranche 2 - old'!#REF!</definedName>
    <definedName name="Capital" localSheetId="1">'Anticipated Resource'!#REF!</definedName>
    <definedName name="Capital" localSheetId="0">'Original Resource'!#REF!</definedName>
    <definedName name="Capital">'[1]Tranche 2 - old'!#REF!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mon_Ratio" localSheetId="1">'Anticipated Resource'!#REF!</definedName>
    <definedName name="Common_Ratio" localSheetId="0">'Original Resource'!#REF!</definedName>
    <definedName name="Common_Ratio">'[1]Tranche 2 - old'!#REF!</definedName>
    <definedName name="Cost_of_Capital" localSheetId="1">'Anticipated Resource'!#REF!</definedName>
    <definedName name="Cost_of_Capital" localSheetId="0">'Original Resource'!#REF!</definedName>
    <definedName name="Cost_of_Capital">'[1]Tranche 2 - old'!#REF!</definedName>
    <definedName name="Debt_Rate" localSheetId="1">'Anticipated Resource'!#REF!</definedName>
    <definedName name="Debt_Rate" localSheetId="0">'Original Resource'!#REF!</definedName>
    <definedName name="Debt_Rate">'[1]Tranche 2 - old'!#REF!</definedName>
    <definedName name="Debt_Ratio" localSheetId="1">'Anticipated Resource'!#REF!</definedName>
    <definedName name="Debt_Ratio" localSheetId="0">'Original Resource'!#REF!</definedName>
    <definedName name="Debt_Ratio">'[1]Tranche 2 - old'!#REF!</definedName>
    <definedName name="Deprec_Book" localSheetId="1">'Anticipated Resource'!#REF!</definedName>
    <definedName name="Deprec_Book" localSheetId="0">'Original Resource'!#REF!</definedName>
    <definedName name="Deprec_Book">'[1]Tranche 2 - old'!#REF!</definedName>
    <definedName name="Deprec_Book_AFUDC" localSheetId="1">'Anticipated Resource'!#REF!</definedName>
    <definedName name="Deprec_Book_AFUDC" localSheetId="0">'Original Resource'!#REF!</definedName>
    <definedName name="Deprec_Book_AFUDC">'[1]Tranche 2 - old'!#REF!</definedName>
    <definedName name="Deprec_Sched" localSheetId="1">'Anticipated Resource'!#REF!</definedName>
    <definedName name="Deprec_Sched" localSheetId="0">'Original Resource'!#REF!</definedName>
    <definedName name="Deprec_Sched">'[1]Tranche 2 - old'!#REF!</definedName>
    <definedName name="Deprec_Tax" localSheetId="1">'Anticipated Resource'!#REF!</definedName>
    <definedName name="Deprec_Tax" localSheetId="0">'Original Resource'!#REF!</definedName>
    <definedName name="Deprec_Tax">'[1]Tranche 2 - old'!#REF!</definedName>
    <definedName name="Deprec_Tax_AFUDC" localSheetId="1">'Anticipated Resource'!#REF!</definedName>
    <definedName name="Deprec_Tax_AFUDC" localSheetId="0">'Original Resource'!#REF!</definedName>
    <definedName name="Deprec_Tax_AFUDC">'[1]Tranche 2 - old'!#REF!</definedName>
    <definedName name="Discount_Rate" localSheetId="1">'Anticipated Resource'!$G$44</definedName>
    <definedName name="Discount_Rate" localSheetId="0">'Original Resource'!$G$44</definedName>
    <definedName name="Discount_Rate">'[1]Tranche 2 - old'!$H$9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_Losses" localSheetId="1">'Anticipated Resource'!#REF!</definedName>
    <definedName name="Energy_Losses" localSheetId="0">'Original Resource'!#REF!</definedName>
    <definedName name="Energy_Losses">'[1]Tranche 2 - old'!#REF!</definedName>
    <definedName name="Energy_Related" localSheetId="1">'Anticipated Resource'!#REF!</definedName>
    <definedName name="Energy_Related" localSheetId="0">'Original Resource'!#REF!</definedName>
    <definedName name="Energy_Related">'[1]Tranche 2 - old'!#REF!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scalation_Rate" localSheetId="1">'Anticipated Resource'!#REF!</definedName>
    <definedName name="Escalation_Rate" localSheetId="0">'Original Resource'!#REF!</definedName>
    <definedName name="Escalation_Rate">'[1]Tranche 2 - old'!#REF!</definedName>
    <definedName name="Federal_PTC" localSheetId="1">'Anticipated Resource'!#REF!</definedName>
    <definedName name="Federal_PTC" localSheetId="0">'Original Resource'!#REF!</definedName>
    <definedName name="Federal_PTC">'[1]Tranche 2 - old'!#REF!</definedName>
    <definedName name="Federal_PTC_Term" localSheetId="1">'Anticipated Resource'!#REF!</definedName>
    <definedName name="Federal_PTC_Term" localSheetId="0">'Original Resource'!#REF!</definedName>
    <definedName name="Federal_PTC_Term">'[1]Tranche 2 - old'!#REF!</definedName>
    <definedName name="Federal_Tax_Rate" localSheetId="1">'Anticipated Resource'!#REF!</definedName>
    <definedName name="Federal_Tax_Rate" localSheetId="0">'Original Resource'!#REF!</definedName>
    <definedName name="Federal_Tax_Rate">'[1]Tranche 2 - old'!#REF!</definedName>
    <definedName name="Final_Year" localSheetId="1">'Anticipated Resource'!#REF!</definedName>
    <definedName name="Final_Year" localSheetId="0">'Original Resource'!#REF!</definedName>
    <definedName name="Final_Year">'[1]Tranche 2 - old'!#REF!</definedName>
    <definedName name="Final_Year_Regulation" localSheetId="1">'Anticipated Resource'!#REF!</definedName>
    <definedName name="Final_Year_Regulation" localSheetId="0">'Original Resource'!#REF!</definedName>
    <definedName name="Final_Year_Regulation">'[1]Tranche 2 - old'!#REF!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Gross_up_For_Taxes" localSheetId="1">'Anticipated Resource'!#REF!</definedName>
    <definedName name="Gross_up_For_Taxes" localSheetId="0">'Original Resource'!#REF!</definedName>
    <definedName name="Gross_up_For_Taxes">'[1]Tranche 2 - old'!#REF!</definedName>
    <definedName name="Gross_Up_Rate">'[2]Tax Grossup Solar'!$H$41</definedName>
    <definedName name="Imp_Perc" localSheetId="1">'Anticipated Resource'!$D$22</definedName>
    <definedName name="Imp_Perc" localSheetId="0">'Original Resource'!$D$22</definedName>
    <definedName name="Inflation_Rate" localSheetId="1">'Anticipated Resource'!#REF!</definedName>
    <definedName name="Inflation_Rate" localSheetId="0">'Original Resource'!#REF!</definedName>
    <definedName name="Inflation_Rate">'[1]Tranche 2 - old'!#REF!</definedName>
    <definedName name="Inflation_Table" localSheetId="1">'Anticipated Resource'!#REF!</definedName>
    <definedName name="Inflation_Table" localSheetId="0">'Original Resource'!#REF!</definedName>
    <definedName name="Inflation_Table">'[1]Tranche 2 - old'!#REF!</definedName>
    <definedName name="Interconnect_KW" localSheetId="1">'Anticipated Resource'!#REF!</definedName>
    <definedName name="Interconnect_KW" localSheetId="0">'Original Resource'!#REF!</definedName>
    <definedName name="Interconnect_KW">'[1]Tranche 2 - old'!#REF!</definedName>
    <definedName name="IPC_Case" localSheetId="1">'Anticipated Resource'!#REF!</definedName>
    <definedName name="IPC_Case" localSheetId="0">'Original Resource'!#REF!</definedName>
    <definedName name="IPC_Case">'[1]Tranche 2 - old'!#REF!</definedName>
    <definedName name="IPC_High" localSheetId="1">'Anticipated Resource'!#REF!</definedName>
    <definedName name="IPC_High" localSheetId="0">'Original Resource'!#REF!</definedName>
    <definedName name="IPC_High">'[1]Tranche 2 - old'!#REF!</definedName>
    <definedName name="IPC_Low" localSheetId="1">'Anticipated Resource'!#REF!</definedName>
    <definedName name="IPC_Low" localSheetId="0">'Original Resource'!#REF!</definedName>
    <definedName name="IPC_Low">'[1]Tranche 2 - old'!#REF!</definedName>
    <definedName name="IPC_Med" localSheetId="1">'Anticipated Resource'!#REF!</definedName>
    <definedName name="IPC_Med" localSheetId="0">'Original Resource'!#REF!</definedName>
    <definedName name="IPC_Med">'[1]Tranche 2 - old'!#REF!</definedName>
    <definedName name="IRR_Guess" localSheetId="1">'Anticipated Resource'!#REF!</definedName>
    <definedName name="IRR_Guess" localSheetId="0">'Original Resource'!#REF!</definedName>
    <definedName name="IRR_Guess">'[1]Tranche 2 - old'!#REF!</definedName>
    <definedName name="Lease_Buyout" localSheetId="1">'Anticipated Resource'!#REF!</definedName>
    <definedName name="Lease_Buyout" localSheetId="0">'Original Resource'!#REF!</definedName>
    <definedName name="Lease_Buyout">'[1]Tranche 2 - old'!#REF!</definedName>
    <definedName name="Load_Shape" localSheetId="1">'Anticipated Resource'!#REF!</definedName>
    <definedName name="Load_Shape" localSheetId="0">'Original Resource'!#REF!</definedName>
    <definedName name="Load_Shape">'[1]Tranche 2 - old'!#REF!</definedName>
    <definedName name="Losses_Distribution" localSheetId="1">'Anticipated Resource'!#REF!</definedName>
    <definedName name="Losses_Distribution" localSheetId="0">'Original Resource'!#REF!</definedName>
    <definedName name="Losses_Distribution">'[1]Tranche 2 - old'!#REF!</definedName>
    <definedName name="Losses_Life" localSheetId="1">'Anticipated Resource'!#REF!</definedName>
    <definedName name="Losses_Life" localSheetId="0">'Original Resource'!#REF!</definedName>
    <definedName name="Losses_Life">'[1]Tranche 2 - old'!#REF!</definedName>
    <definedName name="Losses_Substation" localSheetId="1">'Anticipated Resource'!#REF!</definedName>
    <definedName name="Losses_Substation" localSheetId="0">'Original Resource'!#REF!</definedName>
    <definedName name="Losses_Substation">'[1]Tranche 2 - old'!#REF!</definedName>
    <definedName name="Losses_Transmission" localSheetId="1">'Anticipated Resource'!#REF!</definedName>
    <definedName name="Losses_Transmission" localSheetId="0">'Original Resource'!#REF!</definedName>
    <definedName name="Losses_Transmission">'[1]Tranche 2 - old'!#REF!</definedName>
    <definedName name="MACRS_27.5" localSheetId="1">'Anticipated Resource'!#REF!</definedName>
    <definedName name="MACRS_27.5" localSheetId="0">'Original Resource'!#REF!</definedName>
    <definedName name="MACRS_27.5">'[1]Tranche 2 - old'!#REF!</definedName>
    <definedName name="MACRS_39" localSheetId="1">'Anticipated Resource'!#REF!</definedName>
    <definedName name="MACRS_39" localSheetId="0">'Original Resource'!#REF!</definedName>
    <definedName name="MACRS_39">'[1]Tranche 2 - old'!#REF!</definedName>
    <definedName name="Market_Hub" localSheetId="1">'Anticipated Resource'!#REF!</definedName>
    <definedName name="Market_Hub" localSheetId="0">'Original Resource'!#REF!</definedName>
    <definedName name="Market_Hub">'[1]Tranche 2 - old'!#REF!</definedName>
    <definedName name="Master" hidden="1">{#N/A,#N/A,FALSE,"Actual";#N/A,#N/A,FALSE,"Normalized";#N/A,#N/A,FALSE,"Electric Actual";#N/A,#N/A,FALSE,"Electric Normalized"}</definedName>
    <definedName name="Model_Errors" localSheetId="1">'Anticipated Resource'!#REF!</definedName>
    <definedName name="Model_Errors" localSheetId="0">'Original Resource'!#REF!</definedName>
    <definedName name="Model_Errors">'[1]Tranche 2 - old'!#REF!</definedName>
    <definedName name="Month_In_Service" localSheetId="1">'Anticipated Resource'!#REF!</definedName>
    <definedName name="Month_In_Service" localSheetId="0">'Original Resource'!#REF!</definedName>
    <definedName name="Month_In_Service">'[1]Tranche 2 - old'!#REF!</definedName>
    <definedName name="Month_Sold" localSheetId="1">'Anticipated Resource'!#REF!</definedName>
    <definedName name="Month_Sold" localSheetId="0">'Original Resource'!#REF!</definedName>
    <definedName name="Month_Sold">'[1]Tranche 2 - old'!#REF!</definedName>
    <definedName name="Monthly_Deprec" localSheetId="1">'Anticipated Resource'!#REF!</definedName>
    <definedName name="Monthly_Deprec" localSheetId="0">'Original Resource'!#REF!</definedName>
    <definedName name="Monthly_Deprec">'[1]Tranche 2 - old'!#REF!</definedName>
    <definedName name="Option" localSheetId="1">'Anticipated Resource'!#REF!</definedName>
    <definedName name="Option" localSheetId="0">'Original Resource'!#REF!</definedName>
    <definedName name="Option">'[1]Tranche 2 - old'!#REF!</definedName>
    <definedName name="P0_All" localSheetId="1">'Anticipated Resource'!$A$2:$R$43</definedName>
    <definedName name="P0_All" localSheetId="0">'Original Resource'!$A$2:$R$43</definedName>
    <definedName name="P1_Inputs" localSheetId="1">'Anticipated Resource'!$A$2:$R$43</definedName>
    <definedName name="P1_Inputs" localSheetId="0">'Original Resource'!$A$2:$R$43</definedName>
    <definedName name="P2_Results" localSheetId="1">'Anticipated Resource'!#REF!</definedName>
    <definedName name="P2_Results" localSheetId="0">'Original Resource'!#REF!</definedName>
    <definedName name="P2_Results">'[1]Tranche 2 - old'!#REF!</definedName>
    <definedName name="P3_Detail" localSheetId="1">'Anticipated Resource'!#REF!</definedName>
    <definedName name="P3_Detail" localSheetId="0">'Original Resource'!#REF!</definedName>
    <definedName name="P3_Detail">'[1]Tranche 2 - old'!#REF!</definedName>
    <definedName name="P4_NonReg_Cash_Flow" localSheetId="1">'Anticipated Resource'!#REF!</definedName>
    <definedName name="P4_NonReg_Cash_Flow" localSheetId="0">'Original Resource'!#REF!</definedName>
    <definedName name="P4_NonReg_Cash_Flow">'[1]Tranche 2 - old'!#REF!</definedName>
    <definedName name="P6_Rev_Req" localSheetId="1">'Anticipated Resource'!#REF!</definedName>
    <definedName name="P6_Rev_Req" localSheetId="0">'Original Resource'!#REF!</definedName>
    <definedName name="P6_Rev_Req">'[1]Tranche 2 - old'!#REF!</definedName>
    <definedName name="P7_Reg_Cash_Flow" localSheetId="1">'Anticipated Resource'!#REF!</definedName>
    <definedName name="P7_Reg_Cash_Flow" localSheetId="0">'Original Resource'!#REF!</definedName>
    <definedName name="P7_Reg_Cash_Flow">'[1]Tranche 2 - old'!#REF!</definedName>
    <definedName name="P8_Regulated_Fin_Stmts" localSheetId="1">'Anticipated Resource'!#REF!</definedName>
    <definedName name="P8_Regulated_Fin_Stmts" localSheetId="0">'Original Resource'!#REF!</definedName>
    <definedName name="P8_Regulated_Fin_Stmts">'[1]Tranche 2 - old'!#REF!</definedName>
    <definedName name="P9_Rate_Case_Profile_by_State" localSheetId="1">'Anticipated Resource'!#REF!</definedName>
    <definedName name="P9_Rate_Case_Profile_by_State" localSheetId="0">'Original Resource'!#REF!</definedName>
    <definedName name="P9_Rate_Case_Profile_by_State">'[1]Tranche 2 - old'!#REF!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wer_Cost" localSheetId="1">'Anticipated Resource'!#REF!</definedName>
    <definedName name="Power_Cost" localSheetId="0">'Original Resource'!#REF!</definedName>
    <definedName name="Power_Cost">'[1]Tranche 2 - old'!#REF!</definedName>
    <definedName name="PPA_Cost_per_MWH" localSheetId="1">'Anticipated Resource'!#REF!</definedName>
    <definedName name="PPA_Cost_per_MWH" localSheetId="0">'Original Resource'!#REF!</definedName>
    <definedName name="PPA_Cost_per_MWH">'[1]Tranche 2 - old'!#REF!</definedName>
    <definedName name="_xlnm.Print_Area" localSheetId="1">'Anticipated Resource'!$A$1:$W$42</definedName>
    <definedName name="_xlnm.Print_Area" localSheetId="0">'Original Resource'!$A$1:$U$42</definedName>
    <definedName name="_xlnm.Print_Titles" localSheetId="1">'Anticipated Resource'!$A:$D</definedName>
    <definedName name="_xlnm.Print_Titles" localSheetId="0">'Original Resource'!$A:$D</definedName>
    <definedName name="Prod_Tax_Credit" localSheetId="1">'Anticipated Resource'!#REF!</definedName>
    <definedName name="Prod_Tax_Credit" localSheetId="0">'Original Resource'!#REF!</definedName>
    <definedName name="Prod_Tax_Credit">'[1]Tranche 2 - old'!#REF!</definedName>
    <definedName name="Project_Life" localSheetId="1">'Anticipated Resource'!#REF!</definedName>
    <definedName name="Project_Life" localSheetId="0">'Original Resource'!#REF!</definedName>
    <definedName name="Project_Life">'[1]Tranche 2 - old'!#REF!</definedName>
    <definedName name="Property_Tax_Rate" localSheetId="1">'Anticipated Resource'!#REF!</definedName>
    <definedName name="Property_Tax_Rate" localSheetId="0">'Original Resource'!#REF!</definedName>
    <definedName name="Property_Tax_Rate">'[1]Tranche 2 - old'!#REF!</definedName>
    <definedName name="Property_Tax_State" localSheetId="1">'Anticipated Resource'!#REF!</definedName>
    <definedName name="Property_Tax_State" localSheetId="0">'Original Resource'!#REF!</definedName>
    <definedName name="Property_Tax_State">'[1]Tranche 2 - old'!#REF!</definedName>
    <definedName name="PTC_Generation" localSheetId="1">'Anticipated Resource'!#REF!</definedName>
    <definedName name="PTC_Generation" localSheetId="0">'Original Resource'!#REF!</definedName>
    <definedName name="PTC_Generation">'[1]Tranche 2 - old'!#REF!</definedName>
    <definedName name="PTC_Start_Month" localSheetId="1">'Anticipated Resource'!#REF!</definedName>
    <definedName name="PTC_Start_Month" localSheetId="0">'Original Resource'!#REF!</definedName>
    <definedName name="PTC_Start_Month">'[1]Tranche 2 - old'!#REF!</definedName>
    <definedName name="PTC_Start_Year" localSheetId="1">'Anticipated Resource'!#REF!</definedName>
    <definedName name="PTC_Start_Year" localSheetId="0">'Original Resource'!#REF!</definedName>
    <definedName name="PTC_Start_Year">'[1]Tranche 2 - old'!#REF!</definedName>
    <definedName name="PVRR" localSheetId="1">'Anticipated Resource'!$D$37</definedName>
    <definedName name="PVRR" localSheetId="0">'Original Resource'!$D$37</definedName>
    <definedName name="Rate_of_Return" localSheetId="1">'Anticipated Resource'!#REF!</definedName>
    <definedName name="Rate_of_Return" localSheetId="0">'Original Resource'!#REF!</definedName>
    <definedName name="Rate_of_Return">'[1]Tranche 2 - old'!#REF!</definedName>
    <definedName name="Real_Discount_Rate" localSheetId="1">'Anticipated Resource'!#REF!</definedName>
    <definedName name="Real_Discount_Rate" localSheetId="0">'Original Resource'!#REF!</definedName>
    <definedName name="Real_Discount_Rate">'[1]Tranche 2 - old'!#REF!</definedName>
    <definedName name="Reg_Common" localSheetId="1">'Anticipated Resource'!#REF!</definedName>
    <definedName name="Reg_Common" localSheetId="0">'Original Resource'!#REF!</definedName>
    <definedName name="Reg_Common">'[1]Tranche 2 - old'!#REF!</definedName>
    <definedName name="Reg_Common_Rate" localSheetId="1">'Anticipated Resource'!#REF!</definedName>
    <definedName name="Reg_Common_Rate" localSheetId="0">'Original Resource'!#REF!</definedName>
    <definedName name="Reg_Common_Rate">'[1]Tranche 2 - old'!#REF!</definedName>
    <definedName name="Reg_Debt" localSheetId="1">'Anticipated Resource'!#REF!</definedName>
    <definedName name="Reg_Debt" localSheetId="0">'Original Resource'!#REF!</definedName>
    <definedName name="Reg_Debt">'[1]Tranche 2 - old'!#REF!</definedName>
    <definedName name="Reg_Debt_Rate" localSheetId="1">'Anticipated Resource'!#REF!</definedName>
    <definedName name="Reg_Debt_Rate" localSheetId="0">'Original Resource'!#REF!</definedName>
    <definedName name="Reg_Debt_Rate">'[1]Tranche 2 - old'!#REF!</definedName>
    <definedName name="Reg_Discount_Rate" localSheetId="1">'Anticipated Resource'!#REF!</definedName>
    <definedName name="Reg_Discount_Rate" localSheetId="0">'Original Resource'!#REF!</definedName>
    <definedName name="Reg_Discount_Rate">'[1]Tranche 2 - old'!#REF!</definedName>
    <definedName name="Reg_Pref" localSheetId="1">'Anticipated Resource'!#REF!</definedName>
    <definedName name="Reg_Pref" localSheetId="0">'Original Resource'!#REF!</definedName>
    <definedName name="Reg_Pref">'[1]Tranche 2 - old'!#REF!</definedName>
    <definedName name="Reg_Pref_Rate" localSheetId="1">'Anticipated Resource'!#REF!</definedName>
    <definedName name="Reg_Pref_Rate" localSheetId="0">'Original Resource'!#REF!</definedName>
    <definedName name="Reg_Pref_Rate">'[1]Tranche 2 - old'!#REF!</definedName>
    <definedName name="Regulation" localSheetId="1">'Anticipated Resource'!#REF!</definedName>
    <definedName name="Regulation" localSheetId="0">'Original Resource'!#REF!</definedName>
    <definedName name="Regulation">'[1]Tranche 2 - old'!#REF!</definedName>
    <definedName name="Regulatory_Lag" localSheetId="1">'Anticipated Resource'!#REF!</definedName>
    <definedName name="Regulatory_Lag" localSheetId="0">'Original Resource'!#REF!</definedName>
    <definedName name="Regulatory_Lag">'[1]Tranche 2 - old'!#REF!</definedName>
    <definedName name="Residual_Discount_Rate" localSheetId="1">'Anticipated Resource'!#REF!</definedName>
    <definedName name="Residual_Discount_Rate" localSheetId="0">'Original Resource'!#REF!</definedName>
    <definedName name="Residual_Discount_Rate">'[1]Tranche 2 - old'!#REF!</definedName>
    <definedName name="Residual_Value" localSheetId="1">'Anticipated Resource'!#REF!</definedName>
    <definedName name="Residual_Value" localSheetId="0">'Original Resource'!#REF!</definedName>
    <definedName name="Residual_Value">'[1]Tranche 2 - old'!#REF!</definedName>
    <definedName name="Resource_Type" localSheetId="1">'Anticipated Resource'!#REF!</definedName>
    <definedName name="Resource_Type" localSheetId="0">'Original Resource'!#REF!</definedName>
    <definedName name="Resource_Type">'[1]Tranche 2 - old'!#REF!</definedName>
    <definedName name="Rooftop" localSheetId="1">'Anticipated Resource'!#REF!</definedName>
    <definedName name="Rooftop" localSheetId="0">'Original Resource'!#REF!</definedName>
    <definedName name="Rooftop">'[1]Tranche 2 - old'!#REF!</definedName>
    <definedName name="SAPBEXrevision" hidden="1">0</definedName>
    <definedName name="SAPBEXsysID" hidden="1">"BWP"</definedName>
    <definedName name="SAPBEXwbID" hidden="1">"45G0W7G5UOOVOZFC38195XFRF"</definedName>
    <definedName name="Software_SL" localSheetId="1">'Anticipated Resource'!#REF!</definedName>
    <definedName name="Software_SL" localSheetId="0">'Original Resource'!#REF!</definedName>
    <definedName name="Software_SL">'[1]Tranche 2 - old'!#REF!</definedName>
    <definedName name="Solar_KW" localSheetId="1">'Anticipated Resource'!#REF!</definedName>
    <definedName name="Solar_KW" localSheetId="0">'Original Resource'!#REF!</definedName>
    <definedName name="Solar_KW">'[1]Tranche 2 - old'!#REF!</definedName>
    <definedName name="spippw" hidden="1">{#N/A,#N/A,FALSE,"Actual";#N/A,#N/A,FALSE,"Normalized";#N/A,#N/A,FALSE,"Electric Actual";#N/A,#N/A,FALSE,"Electric Normalized"}</definedName>
    <definedName name="SPWS_WSID" localSheetId="1" hidden="1">"9E014679-65F6-4F30-8714-190F5B8E4C9E"</definedName>
    <definedName name="SPWS_WSID" localSheetId="0" hidden="1">"9E014679-65F6-4F30-8714-190F5B8E4C9E"</definedName>
    <definedName name="Start_Year" localSheetId="1">'Anticipated Resource'!#REF!</definedName>
    <definedName name="Start_Year" localSheetId="0">'Original Resource'!#REF!</definedName>
    <definedName name="Start_Year">'[1]Tranche 2 - old'!#REF!</definedName>
    <definedName name="State" localSheetId="1">'Anticipated Resource'!#REF!</definedName>
    <definedName name="State" localSheetId="0">'Original Resource'!#REF!</definedName>
    <definedName name="State">'[1]Tranche 2 - old'!#REF!</definedName>
    <definedName name="State_Tax_Rate">'[2]Tax Grossup Solar'!$H$7</definedName>
    <definedName name="Subsc_Charge" localSheetId="1">'Anticipated Resource'!#REF!</definedName>
    <definedName name="Subsc_Charge" localSheetId="0">'Original Resource'!#REF!</definedName>
    <definedName name="Subscription" localSheetId="1">'Anticipated Resource'!#REF!</definedName>
    <definedName name="Subscription" localSheetId="0">'Original Resource'!#REF!</definedName>
    <definedName name="Subscription">'[1]Tranche 2 - old'!#REF!</definedName>
    <definedName name="Subscriptions_KW" localSheetId="1">'Anticipated Resource'!#REF!</definedName>
    <definedName name="Subscriptions_KW" localSheetId="0">'Original Resource'!#REF!</definedName>
    <definedName name="Subscriptions_KW">'[1]Tranche 2 - old'!#REF!</definedName>
    <definedName name="System_Level" localSheetId="1">'Anticipated Resource'!#REF!</definedName>
    <definedName name="System_Level" localSheetId="0">'Original Resource'!#REF!</definedName>
    <definedName name="System_Level">'[1]Tranche 2 - old'!#REF!</definedName>
    <definedName name="System_Segment_Distribution" localSheetId="1">'Anticipated Resource'!#REF!</definedName>
    <definedName name="System_Segment_Distribution" localSheetId="0">'Original Resource'!#REF!</definedName>
    <definedName name="System_Segment_Distribution">'[1]Tranche 2 - old'!#REF!</definedName>
    <definedName name="System_Segment_Dollars" localSheetId="1">'Anticipated Resource'!#REF!</definedName>
    <definedName name="System_Segment_Dollars" localSheetId="0">'Original Resource'!#REF!</definedName>
    <definedName name="System_Segment_Dollars">'[1]Tranche 2 - old'!#REF!</definedName>
    <definedName name="System_Segment_Substation" localSheetId="1">'Anticipated Resource'!#REF!</definedName>
    <definedName name="System_Segment_Substation" localSheetId="0">'Original Resource'!#REF!</definedName>
    <definedName name="System_Segment_Substation">'[1]Tranche 2 - old'!#REF!</definedName>
    <definedName name="System_Segment_Transmission" localSheetId="1">'Anticipated Resource'!#REF!</definedName>
    <definedName name="System_Segment_Transmission" localSheetId="0">'Original Resource'!#REF!</definedName>
    <definedName name="System_Segment_Transmission">'[1]Tranche 2 - old'!#REF!</definedName>
    <definedName name="T_D" localSheetId="1">'Anticipated Resource'!#REF!</definedName>
    <definedName name="T_D" localSheetId="0">'Original Resource'!#REF!</definedName>
    <definedName name="T_D">'[1]Tranche 2 - old'!#REF!</definedName>
    <definedName name="Tax_Basis_Sold" localSheetId="1">'Anticipated Resource'!#REF!</definedName>
    <definedName name="Tax_Basis_Sold" localSheetId="0">'Original Resource'!#REF!</definedName>
    <definedName name="Tax_Basis_Sold">'[1]Tranche 2 - old'!#REF!</definedName>
    <definedName name="Tax_Grossup_Interconnection">'[2]Tax Grossup Interconnection'!$H$41</definedName>
    <definedName name="Tax_Rate" localSheetId="1">'Anticipated Resource'!#REF!</definedName>
    <definedName name="Tax_Rate" localSheetId="0">'Original Resource'!#REF!</definedName>
    <definedName name="Tax_Rate">'[1]Tranche 2 - old'!#REF!</definedName>
    <definedName name="Total_Capitalization" localSheetId="1">'Anticipated Resource'!#REF!</definedName>
    <definedName name="Total_Capitalization" localSheetId="0">'Original Resource'!#REF!</definedName>
    <definedName name="Total_Capitalization">'[1]Tranche 2 - old'!#REF!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PIS_Share" localSheetId="1">'Anticipated Resource'!#REF!</definedName>
    <definedName name="UPIS_Share" localSheetId="0">'Original Resource'!#REF!</definedName>
    <definedName name="UPIS_Share">'[1]Tranche 2 - old'!#REF!</definedName>
    <definedName name="USIP" localSheetId="1">'Anticipated Resource'!#REF!</definedName>
    <definedName name="USIP" localSheetId="0">'Original Resource'!#REF!</definedName>
    <definedName name="USIP">'[1]Tranche 2 - old'!#REF!</definedName>
    <definedName name="Utah_Prod_Tax_Credit" localSheetId="1">'Anticipated Resource'!#REF!</definedName>
    <definedName name="Utah_Prod_Tax_Credit" localSheetId="0">'Original Resource'!#REF!</definedName>
    <definedName name="Utah_Prod_Tax_Credit">'[1]Tranche 2 - old'!#REF!</definedName>
    <definedName name="Utah_PTC" localSheetId="1">'Anticipated Resource'!#REF!</definedName>
    <definedName name="Utah_PTC" localSheetId="0">'Original Resource'!#REF!</definedName>
    <definedName name="Utah_PTC">'[1]Tranche 2 - old'!#REF!</definedName>
    <definedName name="Utah_PTC_Rate" localSheetId="1">'Anticipated Resource'!#REF!</definedName>
    <definedName name="Utah_PTC_Rate" localSheetId="0">'Original Resource'!#REF!</definedName>
    <definedName name="Utah_PTC_Rate">'[1]Tranche 2 - old'!#REF!</definedName>
    <definedName name="Utah_PTC_Term" localSheetId="1">'Anticipated Resource'!#REF!</definedName>
    <definedName name="Utah_PTC_Term" localSheetId="0">'Original Resource'!#REF!</definedName>
    <definedName name="Utah_PTC_Term">'[1]Tranche 2 - old'!#REF!</definedName>
    <definedName name="Utility" localSheetId="1">'Anticipated Resource'!#REF!</definedName>
    <definedName name="Utility" localSheetId="0">'Original Resource'!#REF!</definedName>
    <definedName name="Utility">'[1]Tranche 2 - old'!#REF!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Exec._.Summary." hidden="1">{#N/A,#N/A,FALSE,"Output Ass";#N/A,#N/A,FALSE,"Sum Tot";#N/A,#N/A,FALSE,"Ex Sum Year";#N/A,#N/A,FALSE,"Sum Qtr"}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Reformat._.only." hidden="1">{#N/A,#N/A,FALSE,"Dec 1999 mapping"}</definedName>
    <definedName name="wrn.Summary." hidden="1">{#N/A,#N/A,FALSE,"Sum Qtr";#N/A,#N/A,FALSE,"Oper Sum";#N/A,#N/A,FALSE,"Land Sales";#N/A,#N/A,FALSE,"Finance";#N/A,#N/A,FALSE,"Oper Ass"}</definedName>
    <definedName name="Year_In_Service" localSheetId="1">'Anticipated Resource'!#REF!</definedName>
    <definedName name="Year_In_Service" localSheetId="0">'Original Resource'!#REF!</definedName>
    <definedName name="Year_In_Service">'[1]Tranche 2 - old'!#REF!</definedName>
    <definedName name="Year_Sold" localSheetId="1">'Anticipated Resource'!#REF!</definedName>
    <definedName name="Year_Sold" localSheetId="0">'Original Resource'!#REF!</definedName>
    <definedName name="Year_Sold">'[1]Tranche 2 - old'!#REF!</definedName>
    <definedName name="Years" localSheetId="1">'Anticipated Resource'!$F$6:$AA$6</definedName>
    <definedName name="Years" localSheetId="0">'Original Resource'!$F$6:$X$6</definedName>
    <definedName name="Years_before_cumm_flow_is_positive" localSheetId="1">'Anticipated Resource'!#REF!</definedName>
    <definedName name="Years_before_cumm_flow_is_positive" localSheetId="0">'Original Resource'!#REF!</definedName>
    <definedName name="Years_before_cumm_flow_is_positive">'[1]Tranche 2 - old'!#REF!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I28" i="1"/>
  <c r="H28" i="1"/>
  <c r="C9" i="2"/>
  <c r="C9" i="1"/>
  <c r="U8" i="1" l="1"/>
  <c r="U9" i="1" s="1"/>
  <c r="U27" i="1"/>
  <c r="U28" i="1"/>
  <c r="U30" i="1" l="1"/>
  <c r="U32" i="1" s="1"/>
  <c r="Y6" i="2" l="1"/>
  <c r="Z6" i="2" s="1"/>
  <c r="AA6" i="2" s="1"/>
  <c r="Y8" i="2"/>
  <c r="Y9" i="2" s="1"/>
  <c r="Z8" i="2"/>
  <c r="Z9" i="2" s="1"/>
  <c r="AA8" i="2"/>
  <c r="AA9" i="2" s="1"/>
  <c r="F36" i="2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U36" i="2" s="1"/>
  <c r="V36" i="2" s="1"/>
  <c r="W36" i="2" s="1"/>
  <c r="X36" i="2" s="1"/>
  <c r="Y36" i="2" s="1"/>
  <c r="Z36" i="2" s="1"/>
  <c r="AA36" i="2" s="1"/>
  <c r="A30" i="2"/>
  <c r="E29" i="2"/>
  <c r="Y28" i="2"/>
  <c r="Q27" i="2"/>
  <c r="F24" i="2"/>
  <c r="G24" i="2" s="1"/>
  <c r="H24" i="2" s="1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F23" i="2"/>
  <c r="F20" i="2"/>
  <c r="G17" i="2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Z17" i="2" s="1"/>
  <c r="AA17" i="2" s="1"/>
  <c r="G14" i="2"/>
  <c r="X8" i="2"/>
  <c r="X9" i="2" s="1"/>
  <c r="W8" i="2"/>
  <c r="W9" i="2" s="1"/>
  <c r="V8" i="2"/>
  <c r="V9" i="2" s="1"/>
  <c r="U8" i="2"/>
  <c r="U9" i="2" s="1"/>
  <c r="T8" i="2"/>
  <c r="T9" i="2" s="1"/>
  <c r="S8" i="2"/>
  <c r="S9" i="2" s="1"/>
  <c r="R8" i="2"/>
  <c r="R9" i="2" s="1"/>
  <c r="Q8" i="2"/>
  <c r="Q9" i="2" s="1"/>
  <c r="P8" i="2"/>
  <c r="P9" i="2" s="1"/>
  <c r="O8" i="2"/>
  <c r="O9" i="2" s="1"/>
  <c r="N8" i="2"/>
  <c r="N9" i="2" s="1"/>
  <c r="M8" i="2"/>
  <c r="M9" i="2" s="1"/>
  <c r="L8" i="2"/>
  <c r="L9" i="2" s="1"/>
  <c r="K8" i="2"/>
  <c r="K9" i="2" s="1"/>
  <c r="J8" i="2"/>
  <c r="J9" i="2" s="1"/>
  <c r="I8" i="2"/>
  <c r="I9" i="2" s="1"/>
  <c r="H8" i="2"/>
  <c r="H9" i="2" s="1"/>
  <c r="G9" i="2"/>
  <c r="F9" i="2"/>
  <c r="G6" i="2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G5" i="2"/>
  <c r="G23" i="2" s="1"/>
  <c r="F36" i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H30" i="1"/>
  <c r="H32" i="1" s="1"/>
  <c r="G30" i="1"/>
  <c r="G32" i="1" s="1"/>
  <c r="F30" i="1"/>
  <c r="F32" i="1" s="1"/>
  <c r="A30" i="1"/>
  <c r="E29" i="1"/>
  <c r="T28" i="1"/>
  <c r="S28" i="1"/>
  <c r="R28" i="1"/>
  <c r="Q28" i="1"/>
  <c r="P28" i="1"/>
  <c r="O28" i="1"/>
  <c r="N28" i="1"/>
  <c r="M28" i="1"/>
  <c r="L28" i="1"/>
  <c r="K28" i="1"/>
  <c r="J28" i="1"/>
  <c r="T27" i="1"/>
  <c r="S27" i="1"/>
  <c r="R27" i="1"/>
  <c r="Q27" i="1"/>
  <c r="P27" i="1"/>
  <c r="O27" i="1"/>
  <c r="N27" i="1"/>
  <c r="M27" i="1"/>
  <c r="L27" i="1"/>
  <c r="K27" i="1"/>
  <c r="J27" i="1"/>
  <c r="I30" i="1"/>
  <c r="I32" i="1" s="1"/>
  <c r="F24" i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F23" i="1"/>
  <c r="F20" i="1"/>
  <c r="G17" i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G14" i="1"/>
  <c r="T8" i="1"/>
  <c r="T9" i="1" s="1"/>
  <c r="S8" i="1"/>
  <c r="S9" i="1" s="1"/>
  <c r="R8" i="1"/>
  <c r="R9" i="1" s="1"/>
  <c r="Q8" i="1"/>
  <c r="Q9" i="1" s="1"/>
  <c r="P8" i="1"/>
  <c r="P9" i="1" s="1"/>
  <c r="O8" i="1"/>
  <c r="O9" i="1" s="1"/>
  <c r="N8" i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G6" i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G5" i="1"/>
  <c r="H5" i="1" s="1"/>
  <c r="I5" i="1" s="1"/>
  <c r="AA27" i="2" l="1"/>
  <c r="AA28" i="2"/>
  <c r="Z27" i="2"/>
  <c r="Z28" i="2"/>
  <c r="Z30" i="2" s="1"/>
  <c r="Z32" i="2" s="1"/>
  <c r="Y27" i="2"/>
  <c r="Y30" i="2" s="1"/>
  <c r="Y32" i="2" s="1"/>
  <c r="E9" i="1"/>
  <c r="D9" i="2"/>
  <c r="H5" i="2"/>
  <c r="I5" i="2" s="1"/>
  <c r="J5" i="2" s="1"/>
  <c r="L30" i="1"/>
  <c r="L32" i="1" s="1"/>
  <c r="P30" i="1"/>
  <c r="P32" i="1" s="1"/>
  <c r="T30" i="1"/>
  <c r="T32" i="1" s="1"/>
  <c r="N28" i="2"/>
  <c r="D9" i="1"/>
  <c r="K30" i="1"/>
  <c r="K32" i="1" s="1"/>
  <c r="O30" i="1"/>
  <c r="O32" i="1" s="1"/>
  <c r="S30" i="1"/>
  <c r="S32" i="1" s="1"/>
  <c r="J30" i="1"/>
  <c r="J32" i="1" s="1"/>
  <c r="N30" i="1"/>
  <c r="N32" i="1" s="1"/>
  <c r="R30" i="1"/>
  <c r="R32" i="1" s="1"/>
  <c r="V28" i="2"/>
  <c r="G23" i="1"/>
  <c r="E28" i="1"/>
  <c r="M30" i="1"/>
  <c r="M32" i="1" s="1"/>
  <c r="Q30" i="1"/>
  <c r="Q32" i="1" s="1"/>
  <c r="F30" i="2"/>
  <c r="F32" i="2" s="1"/>
  <c r="W28" i="2"/>
  <c r="I27" i="2"/>
  <c r="O28" i="2"/>
  <c r="J28" i="2"/>
  <c r="R28" i="2"/>
  <c r="K28" i="2"/>
  <c r="S28" i="2"/>
  <c r="I23" i="1"/>
  <c r="J5" i="1"/>
  <c r="H23" i="1"/>
  <c r="E27" i="1"/>
  <c r="G20" i="1"/>
  <c r="H14" i="1"/>
  <c r="G20" i="2"/>
  <c r="H14" i="2"/>
  <c r="W27" i="2"/>
  <c r="S27" i="2"/>
  <c r="O27" i="2"/>
  <c r="K27" i="2"/>
  <c r="G27" i="2"/>
  <c r="V27" i="2"/>
  <c r="R27" i="2"/>
  <c r="N27" i="2"/>
  <c r="J27" i="2"/>
  <c r="X27" i="2"/>
  <c r="P27" i="2"/>
  <c r="H27" i="2"/>
  <c r="U27" i="2"/>
  <c r="M27" i="2"/>
  <c r="T27" i="2"/>
  <c r="L27" i="2"/>
  <c r="H28" i="2"/>
  <c r="L28" i="2"/>
  <c r="P28" i="2"/>
  <c r="T28" i="2"/>
  <c r="X28" i="2"/>
  <c r="I28" i="2"/>
  <c r="M28" i="2"/>
  <c r="Q28" i="2"/>
  <c r="Q30" i="2" s="1"/>
  <c r="Q32" i="2" s="1"/>
  <c r="U28" i="2"/>
  <c r="AA30" i="2" l="1"/>
  <c r="AA32" i="2" s="1"/>
  <c r="I23" i="2"/>
  <c r="N30" i="2"/>
  <c r="N32" i="2" s="1"/>
  <c r="H23" i="2"/>
  <c r="I30" i="2"/>
  <c r="I32" i="2" s="1"/>
  <c r="R30" i="2"/>
  <c r="R32" i="2" s="1"/>
  <c r="J30" i="2"/>
  <c r="J32" i="2" s="1"/>
  <c r="D32" i="1"/>
  <c r="D30" i="1"/>
  <c r="V30" i="2"/>
  <c r="V32" i="2" s="1"/>
  <c r="E30" i="1"/>
  <c r="W30" i="2"/>
  <c r="W32" i="2" s="1"/>
  <c r="E28" i="2"/>
  <c r="O30" i="2"/>
  <c r="O32" i="2" s="1"/>
  <c r="M30" i="2"/>
  <c r="M32" i="2" s="1"/>
  <c r="X30" i="2"/>
  <c r="X32" i="2" s="1"/>
  <c r="S30" i="2"/>
  <c r="S32" i="2" s="1"/>
  <c r="K30" i="2"/>
  <c r="K32" i="2" s="1"/>
  <c r="H20" i="2"/>
  <c r="I14" i="2"/>
  <c r="U30" i="2"/>
  <c r="U32" i="2" s="1"/>
  <c r="G30" i="2"/>
  <c r="E27" i="2"/>
  <c r="L30" i="2"/>
  <c r="L32" i="2" s="1"/>
  <c r="H30" i="2"/>
  <c r="H32" i="2" s="1"/>
  <c r="I14" i="1"/>
  <c r="H20" i="1"/>
  <c r="J23" i="1"/>
  <c r="K5" i="1"/>
  <c r="J23" i="2"/>
  <c r="K5" i="2"/>
  <c r="T30" i="2"/>
  <c r="T32" i="2" s="1"/>
  <c r="P30" i="2"/>
  <c r="P32" i="2" s="1"/>
  <c r="R33" i="1" l="1"/>
  <c r="N33" i="1"/>
  <c r="J33" i="1"/>
  <c r="F33" i="1"/>
  <c r="U33" i="1"/>
  <c r="Q33" i="1"/>
  <c r="M33" i="1"/>
  <c r="I33" i="1"/>
  <c r="T33" i="1"/>
  <c r="P33" i="1"/>
  <c r="L33" i="1"/>
  <c r="H33" i="1"/>
  <c r="H37" i="1" s="1"/>
  <c r="S33" i="1"/>
  <c r="O33" i="1"/>
  <c r="K33" i="1"/>
  <c r="G33" i="1"/>
  <c r="G32" i="2"/>
  <c r="D32" i="2" s="1"/>
  <c r="H33" i="2" s="1"/>
  <c r="H37" i="2" s="1"/>
  <c r="E30" i="2"/>
  <c r="D30" i="2"/>
  <c r="L5" i="1"/>
  <c r="K23" i="1"/>
  <c r="I20" i="2"/>
  <c r="J14" i="2"/>
  <c r="K23" i="2"/>
  <c r="L5" i="2"/>
  <c r="J14" i="1"/>
  <c r="I20" i="1"/>
  <c r="F37" i="1" l="1"/>
  <c r="F38" i="1" s="1"/>
  <c r="F39" i="1" s="1"/>
  <c r="Y33" i="2"/>
  <c r="U33" i="2"/>
  <c r="Q33" i="2"/>
  <c r="M33" i="2"/>
  <c r="I33" i="2"/>
  <c r="V33" i="2"/>
  <c r="N33" i="2"/>
  <c r="X33" i="2"/>
  <c r="T33" i="2"/>
  <c r="P33" i="2"/>
  <c r="L33" i="2"/>
  <c r="H38" i="2"/>
  <c r="Z33" i="2"/>
  <c r="R33" i="2"/>
  <c r="J33" i="2"/>
  <c r="AA33" i="2"/>
  <c r="W33" i="2"/>
  <c r="S33" i="2"/>
  <c r="O33" i="2"/>
  <c r="K33" i="2"/>
  <c r="I37" i="2"/>
  <c r="I38" i="2" s="1"/>
  <c r="I37" i="1"/>
  <c r="G37" i="1"/>
  <c r="G38" i="1" s="1"/>
  <c r="G39" i="1" s="1"/>
  <c r="D33" i="1"/>
  <c r="H38" i="1"/>
  <c r="H39" i="1" s="1"/>
  <c r="L23" i="2"/>
  <c r="M5" i="2"/>
  <c r="L23" i="1"/>
  <c r="M5" i="1"/>
  <c r="J20" i="2"/>
  <c r="K14" i="2"/>
  <c r="J20" i="1"/>
  <c r="J37" i="1" s="1"/>
  <c r="K14" i="1"/>
  <c r="F37" i="2"/>
  <c r="G37" i="2"/>
  <c r="J37" i="2" l="1"/>
  <c r="H39" i="2"/>
  <c r="G39" i="2"/>
  <c r="I38" i="1"/>
  <c r="I39" i="1" s="1"/>
  <c r="M23" i="1"/>
  <c r="N5" i="1"/>
  <c r="K20" i="1"/>
  <c r="K37" i="1" s="1"/>
  <c r="L14" i="1"/>
  <c r="L14" i="2"/>
  <c r="K20" i="2"/>
  <c r="K37" i="2" s="1"/>
  <c r="K38" i="2" s="1"/>
  <c r="M23" i="2"/>
  <c r="N5" i="2"/>
  <c r="D33" i="2"/>
  <c r="J38" i="2" l="1"/>
  <c r="J39" i="2" s="1"/>
  <c r="I39" i="2"/>
  <c r="J38" i="1"/>
  <c r="J39" i="1" s="1"/>
  <c r="M14" i="2"/>
  <c r="L20" i="2"/>
  <c r="L37" i="2" s="1"/>
  <c r="L38" i="2" s="1"/>
  <c r="N23" i="2"/>
  <c r="O5" i="2"/>
  <c r="L20" i="1"/>
  <c r="L37" i="1" s="1"/>
  <c r="M14" i="1"/>
  <c r="N23" i="1"/>
  <c r="O5" i="1"/>
  <c r="F39" i="2"/>
  <c r="K39" i="2" l="1"/>
  <c r="K38" i="1"/>
  <c r="K39" i="1" s="1"/>
  <c r="O23" i="2"/>
  <c r="P5" i="2"/>
  <c r="P5" i="1"/>
  <c r="O23" i="1"/>
  <c r="N14" i="1"/>
  <c r="M20" i="1"/>
  <c r="M37" i="1" s="1"/>
  <c r="M20" i="2"/>
  <c r="N14" i="2"/>
  <c r="M37" i="2" l="1"/>
  <c r="L39" i="2"/>
  <c r="L38" i="1"/>
  <c r="L39" i="1" s="1"/>
  <c r="P23" i="2"/>
  <c r="Q5" i="2"/>
  <c r="N20" i="2"/>
  <c r="O14" i="2"/>
  <c r="N20" i="1"/>
  <c r="N37" i="1" s="1"/>
  <c r="O14" i="1"/>
  <c r="P23" i="1"/>
  <c r="Q5" i="1"/>
  <c r="M38" i="2" l="1"/>
  <c r="M39" i="2" s="1"/>
  <c r="N37" i="2"/>
  <c r="M38" i="1"/>
  <c r="M39" i="1" s="1"/>
  <c r="Q23" i="1"/>
  <c r="R5" i="1"/>
  <c r="O20" i="2"/>
  <c r="P14" i="2"/>
  <c r="Q23" i="2"/>
  <c r="R5" i="2"/>
  <c r="O20" i="1"/>
  <c r="O37" i="1" s="1"/>
  <c r="P14" i="1"/>
  <c r="N38" i="2" l="1"/>
  <c r="N39" i="2" s="1"/>
  <c r="O37" i="2"/>
  <c r="N38" i="1"/>
  <c r="N39" i="1" s="1"/>
  <c r="R23" i="2"/>
  <c r="S5" i="2"/>
  <c r="R23" i="1"/>
  <c r="S5" i="1"/>
  <c r="P20" i="1"/>
  <c r="P37" i="1" s="1"/>
  <c r="Q14" i="1"/>
  <c r="Q14" i="2"/>
  <c r="P20" i="2"/>
  <c r="O38" i="2" l="1"/>
  <c r="O39" i="2" s="1"/>
  <c r="P37" i="2"/>
  <c r="O38" i="1"/>
  <c r="O39" i="1" s="1"/>
  <c r="Q20" i="1"/>
  <c r="Q37" i="1" s="1"/>
  <c r="R14" i="1"/>
  <c r="T5" i="1"/>
  <c r="U5" i="1" s="1"/>
  <c r="U23" i="1" s="1"/>
  <c r="S23" i="1"/>
  <c r="S23" i="2"/>
  <c r="T5" i="2"/>
  <c r="Q20" i="2"/>
  <c r="Q37" i="2" s="1"/>
  <c r="Q38" i="2" s="1"/>
  <c r="R14" i="2"/>
  <c r="P38" i="2" l="1"/>
  <c r="P39" i="2" s="1"/>
  <c r="P38" i="1"/>
  <c r="P39" i="1" s="1"/>
  <c r="T23" i="2"/>
  <c r="U5" i="2"/>
  <c r="R20" i="2"/>
  <c r="R37" i="2" s="1"/>
  <c r="R38" i="2" s="1"/>
  <c r="S14" i="2"/>
  <c r="T23" i="1"/>
  <c r="R20" i="1"/>
  <c r="R37" i="1" s="1"/>
  <c r="S14" i="1"/>
  <c r="Q39" i="2" l="1"/>
  <c r="Q38" i="1"/>
  <c r="Q39" i="1" s="1"/>
  <c r="S20" i="2"/>
  <c r="S37" i="2" s="1"/>
  <c r="S38" i="2" s="1"/>
  <c r="T14" i="2"/>
  <c r="S20" i="1"/>
  <c r="S37" i="1" s="1"/>
  <c r="T14" i="1"/>
  <c r="U14" i="1" s="1"/>
  <c r="U20" i="1" s="1"/>
  <c r="U37" i="1" s="1"/>
  <c r="U38" i="1" s="1"/>
  <c r="U39" i="1" s="1"/>
  <c r="U23" i="2"/>
  <c r="V5" i="2"/>
  <c r="R39" i="2" l="1"/>
  <c r="R38" i="1"/>
  <c r="R39" i="1" s="1"/>
  <c r="T20" i="2"/>
  <c r="T37" i="2" s="1"/>
  <c r="T38" i="2" s="1"/>
  <c r="U14" i="2"/>
  <c r="V23" i="2"/>
  <c r="W5" i="2"/>
  <c r="T20" i="1"/>
  <c r="T37" i="1" s="1"/>
  <c r="S39" i="2" l="1"/>
  <c r="S38" i="1"/>
  <c r="S39" i="1" s="1"/>
  <c r="U20" i="2"/>
  <c r="U37" i="2" s="1"/>
  <c r="U38" i="2" s="1"/>
  <c r="V14" i="2"/>
  <c r="W23" i="2"/>
  <c r="X5" i="2"/>
  <c r="Y5" i="2" s="1"/>
  <c r="Z5" i="2" l="1"/>
  <c r="Y23" i="2"/>
  <c r="T39" i="2"/>
  <c r="T38" i="1"/>
  <c r="T39" i="1" s="1"/>
  <c r="V20" i="2"/>
  <c r="V37" i="2" s="1"/>
  <c r="V38" i="2" s="1"/>
  <c r="W14" i="2"/>
  <c r="X23" i="2"/>
  <c r="Z23" i="2" l="1"/>
  <c r="AA5" i="2"/>
  <c r="AA23" i="2" s="1"/>
  <c r="U39" i="2"/>
  <c r="D37" i="1"/>
  <c r="W20" i="2"/>
  <c r="W37" i="2" s="1"/>
  <c r="W38" i="2" s="1"/>
  <c r="X14" i="2"/>
  <c r="Y14" i="2" s="1"/>
  <c r="Z14" i="2" l="1"/>
  <c r="Y20" i="2"/>
  <c r="Y37" i="2" s="1"/>
  <c r="Y38" i="2" s="1"/>
  <c r="Y39" i="2" s="1"/>
  <c r="V39" i="2"/>
  <c r="E37" i="1"/>
  <c r="X20" i="2"/>
  <c r="X37" i="2" s="1"/>
  <c r="X38" i="2" s="1"/>
  <c r="Z20" i="2" l="1"/>
  <c r="Z37" i="2" s="1"/>
  <c r="Z38" i="2" s="1"/>
  <c r="Z39" i="2" s="1"/>
  <c r="AA14" i="2"/>
  <c r="AA20" i="2" s="1"/>
  <c r="AA37" i="2" s="1"/>
  <c r="AA38" i="2" s="1"/>
  <c r="AA39" i="2" s="1"/>
  <c r="W39" i="2"/>
  <c r="D37" i="2" l="1"/>
  <c r="X39" i="2"/>
  <c r="E37" i="2"/>
</calcChain>
</file>

<file path=xl/sharedStrings.xml><?xml version="1.0" encoding="utf-8"?>
<sst xmlns="http://schemas.openxmlformats.org/spreadsheetml/2006/main" count="77" uniqueCount="35">
  <si>
    <t>Project Size &amp; Production</t>
  </si>
  <si>
    <t>Calendar Year</t>
  </si>
  <si>
    <t>Total</t>
  </si>
  <si>
    <t>Project 2 Size (MW)</t>
  </si>
  <si>
    <t>Project 2 Size (MWh)</t>
  </si>
  <si>
    <t>Renewable Adder</t>
  </si>
  <si>
    <t>PPA Prices</t>
  </si>
  <si>
    <t>$/MWH</t>
  </si>
  <si>
    <t>Project 2</t>
  </si>
  <si>
    <t>Avoided Costs/IRP Model Valuation</t>
  </si>
  <si>
    <t>Expenses</t>
  </si>
  <si>
    <t>(Thousands of Dollars)</t>
  </si>
  <si>
    <t>Program Costs</t>
  </si>
  <si>
    <t>On-Going</t>
  </si>
  <si>
    <t>Administration/Interest</t>
  </si>
  <si>
    <t>Marketing</t>
  </si>
  <si>
    <t>Billing</t>
  </si>
  <si>
    <t>Expense Increase (Decrease)</t>
  </si>
  <si>
    <t>Levelized</t>
  </si>
  <si>
    <t>Total Cost Adder</t>
  </si>
  <si>
    <t>NPV</t>
  </si>
  <si>
    <t>Total Costs (Adder + Program Costs)</t>
  </si>
  <si>
    <t>$/MWh</t>
  </si>
  <si>
    <t>¢ per kWh</t>
  </si>
  <si>
    <t>Inflation Forecast</t>
  </si>
  <si>
    <t>Cumulative Inflation</t>
  </si>
  <si>
    <t>Discount Rate (Retail)</t>
  </si>
  <si>
    <t>Income Taxes</t>
  </si>
  <si>
    <t>Pavant III Solar Size (MW)</t>
  </si>
  <si>
    <t>Pavant III Solar Size (MWh)</t>
  </si>
  <si>
    <t>Pavant III Solar</t>
  </si>
  <si>
    <t>PROPOSED EXPANSION COSTS</t>
  </si>
  <si>
    <r>
      <t>Project 2 -</t>
    </r>
    <r>
      <rPr>
        <sz val="8"/>
        <rFont val="Geneva"/>
      </rPr>
      <t xml:space="preserve"> (Placeholder Solar Avoided Cost)</t>
    </r>
  </si>
  <si>
    <t>PROPOSED RE-ALLOCATION</t>
  </si>
  <si>
    <t>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</si>
</sst>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;;;"/>
    <numFmt numFmtId="165" formatCode="_(* #,##0_);_(* \(#,##0\);_(* &quot;-&quot;??_);_(@_)"/>
    <numFmt numFmtId="166" formatCode="0.0%"/>
    <numFmt numFmtId="167" formatCode="&quot;$&quot;#,##0.0_);\(&quot;$&quot;#,##0.0\)"/>
  </numFmts>
  <fonts count="20">
    <font>
      <sz val="10"/>
      <name val="Geneva"/>
    </font>
    <font>
      <b/>
      <sz val="14"/>
      <color indexed="8"/>
      <name val="Geneva"/>
      <family val="2"/>
    </font>
    <font>
      <b/>
      <sz val="10"/>
      <name val="Geneva"/>
      <family val="2"/>
    </font>
    <font>
      <sz val="10"/>
      <name val="Geneva"/>
      <family val="2"/>
    </font>
    <font>
      <sz val="10"/>
      <color indexed="10"/>
      <name val="Geneva"/>
      <family val="2"/>
    </font>
    <font>
      <u/>
      <sz val="10"/>
      <name val="Geneva"/>
    </font>
    <font>
      <b/>
      <sz val="10"/>
      <color indexed="12"/>
      <name val="Geneva"/>
    </font>
    <font>
      <sz val="10"/>
      <color indexed="8"/>
      <name val="Geneva"/>
      <family val="2"/>
    </font>
    <font>
      <b/>
      <sz val="10"/>
      <color rgb="FF0000FF"/>
      <name val="Geneva"/>
    </font>
    <font>
      <b/>
      <sz val="10"/>
      <color indexed="8"/>
      <name val="Geneva"/>
      <family val="2"/>
    </font>
    <font>
      <sz val="10"/>
      <color rgb="FFFF0000"/>
      <name val="Geneva"/>
      <family val="2"/>
    </font>
    <font>
      <b/>
      <sz val="10"/>
      <name val="Geneva"/>
    </font>
    <font>
      <sz val="8"/>
      <name val="Geneva"/>
    </font>
    <font>
      <b/>
      <u/>
      <sz val="10"/>
      <name val="Geneva"/>
      <family val="2"/>
    </font>
    <font>
      <sz val="10"/>
      <color indexed="12"/>
      <name val="Geneva"/>
      <family val="2"/>
    </font>
    <font>
      <b/>
      <sz val="12"/>
      <color indexed="8"/>
      <name val="Geneva"/>
      <family val="2"/>
    </font>
    <font>
      <sz val="12"/>
      <color indexed="8"/>
      <name val="Geneva"/>
    </font>
    <font>
      <sz val="10"/>
      <color indexed="8"/>
      <name val="Geneva"/>
    </font>
    <font>
      <sz val="10"/>
      <color rgb="FF0000FF"/>
      <name val="Geneva"/>
    </font>
    <font>
      <b/>
      <sz val="10"/>
      <color indexed="8"/>
      <name val="Geneva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37" fontId="0" fillId="0" borderId="0" xfId="0" applyNumberFormat="1"/>
    <xf numFmtId="0" fontId="0" fillId="0" borderId="0" xfId="0" applyFill="1" applyBorder="1"/>
    <xf numFmtId="37" fontId="0" fillId="0" borderId="0" xfId="0" applyNumberFormat="1" applyFill="1" applyBorder="1"/>
    <xf numFmtId="37" fontId="0" fillId="0" borderId="0" xfId="0" applyNumberFormat="1" applyBorder="1"/>
    <xf numFmtId="37" fontId="0" fillId="0" borderId="0" xfId="0" applyNumberFormat="1" applyFill="1"/>
    <xf numFmtId="0" fontId="1" fillId="2" borderId="1" xfId="0" applyFont="1" applyFill="1" applyBorder="1"/>
    <xf numFmtId="37" fontId="0" fillId="2" borderId="2" xfId="0" applyNumberFormat="1" applyFill="1" applyBorder="1"/>
    <xf numFmtId="0" fontId="0" fillId="0" borderId="0" xfId="0" applyFill="1"/>
    <xf numFmtId="37" fontId="2" fillId="0" borderId="0" xfId="0" applyNumberFormat="1" applyFont="1" applyFill="1" applyAlignment="1">
      <alignment horizontal="right"/>
    </xf>
    <xf numFmtId="37" fontId="0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right"/>
    </xf>
    <xf numFmtId="1" fontId="5" fillId="0" borderId="0" xfId="0" applyNumberFormat="1" applyFont="1" applyFill="1" applyAlignment="1">
      <alignment horizontal="right"/>
    </xf>
    <xf numFmtId="1" fontId="5" fillId="0" borderId="0" xfId="0" applyNumberFormat="1" applyFont="1" applyFill="1"/>
    <xf numFmtId="0" fontId="0" fillId="0" borderId="0" xfId="0" applyAlignment="1">
      <alignment horizontal="left" indent="1"/>
    </xf>
    <xf numFmtId="164" fontId="0" fillId="0" borderId="0" xfId="0" applyNumberFormat="1" applyFill="1" applyBorder="1"/>
    <xf numFmtId="0" fontId="3" fillId="0" borderId="0" xfId="0" applyFont="1" applyFill="1" applyAlignment="1">
      <alignment horizontal="right"/>
    </xf>
    <xf numFmtId="10" fontId="0" fillId="0" borderId="0" xfId="0" applyNumberFormat="1" applyFill="1"/>
    <xf numFmtId="0" fontId="3" fillId="0" borderId="0" xfId="3" applyFont="1" applyFill="1" applyAlignment="1">
      <alignment horizontal="right"/>
    </xf>
    <xf numFmtId="10" fontId="3" fillId="0" borderId="0" xfId="3" applyNumberFormat="1" applyFill="1"/>
    <xf numFmtId="165" fontId="0" fillId="0" borderId="0" xfId="1" applyNumberFormat="1" applyFont="1" applyFill="1"/>
    <xf numFmtId="37" fontId="6" fillId="3" borderId="3" xfId="0" applyNumberFormat="1" applyFont="1" applyFill="1" applyBorder="1" applyAlignment="1">
      <alignment horizontal="right"/>
    </xf>
    <xf numFmtId="0" fontId="7" fillId="0" borderId="0" xfId="0" applyFont="1"/>
    <xf numFmtId="165" fontId="0" fillId="0" borderId="0" xfId="1" applyNumberFormat="1" applyFont="1" applyFill="1" applyBorder="1"/>
    <xf numFmtId="37" fontId="7" fillId="0" borderId="0" xfId="0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right"/>
    </xf>
    <xf numFmtId="166" fontId="8" fillId="3" borderId="5" xfId="2" applyNumberFormat="1" applyFont="1" applyFill="1" applyBorder="1" applyAlignment="1">
      <alignment horizontal="right"/>
    </xf>
    <xf numFmtId="37" fontId="9" fillId="0" borderId="0" xfId="0" applyNumberFormat="1" applyFont="1" applyFill="1" applyAlignment="1">
      <alignment horizontal="right"/>
    </xf>
    <xf numFmtId="165" fontId="0" fillId="0" borderId="0" xfId="1" applyNumberFormat="1" applyFont="1"/>
    <xf numFmtId="0" fontId="7" fillId="2" borderId="2" xfId="0" applyFont="1" applyFill="1" applyBorder="1"/>
    <xf numFmtId="165" fontId="0" fillId="2" borderId="2" xfId="1" applyNumberFormat="1" applyFont="1" applyFill="1" applyBorder="1"/>
    <xf numFmtId="37" fontId="7" fillId="2" borderId="2" xfId="0" applyNumberFormat="1" applyFont="1" applyFill="1" applyBorder="1" applyAlignment="1">
      <alignment horizontal="right"/>
    </xf>
    <xf numFmtId="165" fontId="10" fillId="2" borderId="2" xfId="1" applyNumberFormat="1" applyFont="1" applyFill="1" applyBorder="1" applyAlignment="1">
      <alignment horizontal="right"/>
    </xf>
    <xf numFmtId="165" fontId="7" fillId="2" borderId="2" xfId="1" applyNumberFormat="1" applyFont="1" applyFill="1" applyBorder="1" applyAlignment="1">
      <alignment horizontal="right"/>
    </xf>
    <xf numFmtId="37" fontId="2" fillId="0" borderId="0" xfId="0" applyNumberFormat="1" applyFont="1" applyFill="1" applyAlignment="1">
      <alignment horizontal="left"/>
    </xf>
    <xf numFmtId="0" fontId="7" fillId="0" borderId="0" xfId="0" applyFont="1" applyFill="1"/>
    <xf numFmtId="37" fontId="11" fillId="0" borderId="0" xfId="0" applyNumberFormat="1" applyFont="1" applyFill="1" applyAlignment="1">
      <alignment horizontal="left" indent="1"/>
    </xf>
    <xf numFmtId="0" fontId="0" fillId="0" borderId="0" xfId="0" applyAlignment="1">
      <alignment horizontal="left" indent="2"/>
    </xf>
    <xf numFmtId="37" fontId="3" fillId="0" borderId="0" xfId="0" applyNumberFormat="1" applyFont="1" applyFill="1"/>
    <xf numFmtId="7" fontId="8" fillId="3" borderId="6" xfId="0" applyNumberFormat="1" applyFont="1" applyFill="1" applyBorder="1" applyAlignment="1">
      <alignment horizontal="right"/>
    </xf>
    <xf numFmtId="7" fontId="7" fillId="0" borderId="0" xfId="0" applyNumberFormat="1" applyFont="1" applyFill="1" applyBorder="1" applyAlignment="1">
      <alignment horizontal="right"/>
    </xf>
    <xf numFmtId="10" fontId="0" fillId="2" borderId="2" xfId="2" applyNumberFormat="1" applyFont="1" applyFill="1" applyBorder="1"/>
    <xf numFmtId="0" fontId="10" fillId="2" borderId="2" xfId="0" applyFont="1" applyFill="1" applyBorder="1" applyAlignment="1">
      <alignment horizontal="right"/>
    </xf>
    <xf numFmtId="5" fontId="9" fillId="0" borderId="0" xfId="0" applyNumberFormat="1" applyFont="1" applyFill="1" applyAlignment="1">
      <alignment horizontal="right"/>
    </xf>
    <xf numFmtId="1" fontId="13" fillId="0" borderId="0" xfId="0" applyNumberFormat="1" applyFont="1" applyFill="1" applyAlignment="1">
      <alignment horizontal="right"/>
    </xf>
    <xf numFmtId="1" fontId="13" fillId="0" borderId="0" xfId="0" applyNumberFormat="1" applyFont="1" applyFill="1"/>
    <xf numFmtId="0" fontId="9" fillId="0" borderId="0" xfId="0" applyFont="1" applyAlignment="1">
      <alignment horizontal="left" indent="1"/>
    </xf>
    <xf numFmtId="37" fontId="7" fillId="0" borderId="7" xfId="0" applyNumberFormat="1" applyFont="1" applyFill="1" applyBorder="1" applyAlignment="1">
      <alignment horizontal="right"/>
    </xf>
    <xf numFmtId="37" fontId="0" fillId="4" borderId="0" xfId="0" applyNumberFormat="1" applyFill="1" applyAlignment="1">
      <alignment horizontal="centerContinuous"/>
    </xf>
    <xf numFmtId="0" fontId="0" fillId="4" borderId="0" xfId="0" applyFill="1" applyAlignment="1">
      <alignment horizontal="centerContinuous"/>
    </xf>
    <xf numFmtId="0" fontId="7" fillId="0" borderId="0" xfId="0" applyFont="1" applyAlignment="1">
      <alignment horizontal="left" indent="2"/>
    </xf>
    <xf numFmtId="165" fontId="8" fillId="3" borderId="3" xfId="1" applyNumberFormat="1" applyFont="1" applyFill="1" applyBorder="1"/>
    <xf numFmtId="37" fontId="7" fillId="4" borderId="0" xfId="0" applyNumberFormat="1" applyFont="1" applyFill="1" applyAlignment="1">
      <alignment horizontal="right"/>
    </xf>
    <xf numFmtId="165" fontId="8" fillId="3" borderId="4" xfId="1" applyNumberFormat="1" applyFont="1" applyFill="1" applyBorder="1"/>
    <xf numFmtId="43" fontId="8" fillId="3" borderId="5" xfId="1" applyNumberFormat="1" applyFont="1" applyFill="1" applyBorder="1"/>
    <xf numFmtId="0" fontId="9" fillId="0" borderId="0" xfId="0" applyFont="1" applyFill="1" applyAlignment="1">
      <alignment horizontal="left" indent="2"/>
    </xf>
    <xf numFmtId="37" fontId="14" fillId="0" borderId="0" xfId="0" applyNumberFormat="1" applyFont="1" applyFill="1" applyBorder="1" applyProtection="1">
      <protection locked="0"/>
    </xf>
    <xf numFmtId="0" fontId="15" fillId="0" borderId="0" xfId="0" applyFont="1" applyAlignment="1">
      <alignment horizontal="left" indent="1"/>
    </xf>
    <xf numFmtId="37" fontId="2" fillId="5" borderId="6" xfId="0" applyNumberFormat="1" applyFont="1" applyFill="1" applyBorder="1" applyProtection="1">
      <protection locked="0"/>
    </xf>
    <xf numFmtId="0" fontId="16" fillId="0" borderId="0" xfId="0" applyFont="1" applyAlignment="1">
      <alignment horizontal="left" indent="2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Fill="1"/>
    <xf numFmtId="37" fontId="11" fillId="6" borderId="6" xfId="0" applyNumberFormat="1" applyFont="1" applyFill="1" applyBorder="1"/>
    <xf numFmtId="5" fontId="17" fillId="0" borderId="0" xfId="0" applyNumberFormat="1" applyFont="1" applyFill="1" applyAlignment="1">
      <alignment horizontal="right"/>
    </xf>
    <xf numFmtId="37" fontId="0" fillId="0" borderId="0" xfId="0" applyNumberFormat="1" applyAlignment="1">
      <alignment horizontal="right" indent="1"/>
    </xf>
    <xf numFmtId="37" fontId="0" fillId="0" borderId="0" xfId="0" applyNumberFormat="1" applyAlignment="1">
      <alignment horizontal="right"/>
    </xf>
    <xf numFmtId="39" fontId="7" fillId="0" borderId="0" xfId="0" applyNumberFormat="1" applyFont="1" applyFill="1" applyBorder="1" applyAlignment="1">
      <alignment horizontal="right"/>
    </xf>
    <xf numFmtId="10" fontId="18" fillId="3" borderId="0" xfId="2" applyNumberFormat="1" applyFont="1" applyFill="1"/>
    <xf numFmtId="0" fontId="15" fillId="0" borderId="0" xfId="0" applyFont="1"/>
    <xf numFmtId="37" fontId="3" fillId="0" borderId="0" xfId="0" applyNumberFormat="1" applyFont="1" applyAlignment="1">
      <alignment horizontal="right"/>
    </xf>
    <xf numFmtId="37" fontId="3" fillId="0" borderId="0" xfId="0" applyNumberFormat="1" applyFont="1" applyFill="1" applyAlignment="1">
      <alignment horizontal="right"/>
    </xf>
    <xf numFmtId="10" fontId="8" fillId="3" borderId="0" xfId="2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right"/>
    </xf>
    <xf numFmtId="37" fontId="0" fillId="4" borderId="0" xfId="0" applyNumberFormat="1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0" fontId="0" fillId="0" borderId="0" xfId="0" applyFont="1" applyAlignment="1">
      <alignment horizontal="left" indent="1"/>
    </xf>
    <xf numFmtId="0" fontId="17" fillId="0" borderId="0" xfId="0" applyFont="1"/>
    <xf numFmtId="37" fontId="19" fillId="0" borderId="0" xfId="0" applyNumberFormat="1" applyFont="1" applyFill="1" applyAlignment="1">
      <alignment horizontal="right"/>
    </xf>
    <xf numFmtId="37" fontId="0" fillId="0" borderId="0" xfId="0" applyNumberFormat="1" applyFont="1"/>
    <xf numFmtId="165" fontId="17" fillId="0" borderId="0" xfId="1" applyNumberFormat="1" applyFont="1" applyFill="1" applyAlignment="1">
      <alignment horizontal="right"/>
    </xf>
    <xf numFmtId="0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8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tail%20Contracts\UT%20Subscriber%20Solar%20-%20Sch%2073\Subscriber%20Solar%20Expansion\Program%20Costs%20Model%20-%203-12-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0771\AppData\Local\Microsoft\Windows\Temporary%20Internet%20Files\Content.Outlook\ZU7JRTJ8\Program%20Costs%20file%205-20-2015_KTM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nche 2 - old"/>
      <sheetName val="Proposed"/>
      <sheetName val="Proposed 2"/>
      <sheetName val="Complete Customer List"/>
      <sheetName val="Complete Customer List (Sorted)"/>
      <sheetName val="Mark Subscriber List"/>
      <sheetName val="Stacy Subscriber List"/>
    </sheetNames>
    <sheetDataSet>
      <sheetData sheetId="0"/>
      <sheetData sheetId="1">
        <row r="9">
          <cell r="H9">
            <v>6.6600000000000006E-2</v>
          </cell>
        </row>
        <row r="11">
          <cell r="B11">
            <v>200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PVRR Table"/>
      <sheetName val="Generic"/>
      <sheetName val="Table"/>
      <sheetName val="Chart"/>
      <sheetName val="Summary"/>
      <sheetName val="Output"/>
      <sheetName val="Tax Grossup Solar"/>
      <sheetName val="Tax Grossup Interconnection"/>
      <sheetName val="Charts"/>
      <sheetName val="Program Costs file 5-20-2015_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H7">
            <v>2.9510000000000002E-2</v>
          </cell>
        </row>
        <row r="9">
          <cell r="H9">
            <v>0</v>
          </cell>
        </row>
        <row r="41">
          <cell r="H41">
            <v>6.4546618983515228E-2</v>
          </cell>
        </row>
      </sheetData>
      <sheetData sheetId="8">
        <row r="41">
          <cell r="H41">
            <v>0.24762114978977187</v>
          </cell>
        </row>
      </sheetData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C45"/>
  <sheetViews>
    <sheetView showGridLines="0" tabSelected="1" zoomScale="85" zoomScaleNormal="85" workbookViewId="0">
      <selection activeCell="Q35" sqref="Q35"/>
    </sheetView>
  </sheetViews>
  <sheetFormatPr defaultColWidth="10.7109375" defaultRowHeight="12.75" outlineLevelRow="1"/>
  <cols>
    <col min="1" max="1" width="26.42578125" style="1" customWidth="1"/>
    <col min="2" max="2" width="10" style="1" customWidth="1"/>
    <col min="3" max="3" width="10.42578125" style="1" customWidth="1"/>
    <col min="4" max="4" width="12.85546875" style="1" bestFit="1" customWidth="1"/>
    <col min="5" max="5" width="14.42578125" style="1" customWidth="1"/>
    <col min="6" max="7" width="13" style="1" customWidth="1"/>
    <col min="8" max="8" width="12.5703125" style="1" customWidth="1"/>
    <col min="9" max="9" width="11.7109375" style="1" customWidth="1"/>
    <col min="10" max="10" width="11.85546875" style="1" customWidth="1"/>
    <col min="11" max="11" width="10.7109375" style="1" customWidth="1"/>
    <col min="12" max="12" width="10.28515625" style="1" customWidth="1"/>
    <col min="13" max="13" width="11.7109375" style="1" customWidth="1"/>
    <col min="14" max="14" width="10.28515625" style="1" customWidth="1"/>
    <col min="15" max="18" width="10.5703125" style="1" customWidth="1"/>
    <col min="19" max="19" width="12.140625" style="1" customWidth="1"/>
    <col min="20" max="20" width="9.85546875" style="1" customWidth="1"/>
    <col min="21" max="23" width="9.5703125" style="1" customWidth="1"/>
    <col min="24" max="24" width="9.140625" style="1" customWidth="1"/>
    <col min="25" max="25" width="10.85546875" style="1" customWidth="1"/>
    <col min="26" max="26" width="9.5703125" style="1" bestFit="1" customWidth="1"/>
    <col min="27" max="28" width="7.7109375" style="1" customWidth="1"/>
    <col min="29" max="29" width="8.7109375" style="1" customWidth="1"/>
    <col min="30" max="16384" width="10.7109375" style="1"/>
  </cols>
  <sheetData>
    <row r="2" spans="1:29">
      <c r="F2" s="2"/>
      <c r="G2" s="3"/>
      <c r="H2" s="4"/>
      <c r="I2" s="4"/>
      <c r="J2" s="4"/>
      <c r="K2" s="3"/>
      <c r="L2" s="3"/>
      <c r="M2" s="3"/>
      <c r="N2" s="4"/>
      <c r="S2" s="5"/>
      <c r="Z2" s="5"/>
      <c r="AA2" s="5"/>
      <c r="AB2" s="5"/>
      <c r="AC2" s="5"/>
    </row>
    <row r="3" spans="1:29" ht="18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9">
      <c r="F4" s="8"/>
      <c r="G4" s="5"/>
      <c r="H4" s="8"/>
      <c r="I4" s="5"/>
      <c r="J4" s="5"/>
      <c r="K4" s="5"/>
      <c r="L4" s="5"/>
      <c r="M4" s="5"/>
      <c r="V4" s="5"/>
      <c r="W4" s="5"/>
      <c r="X4" s="5"/>
    </row>
    <row r="5" spans="1:29" ht="13.5" customHeight="1">
      <c r="B5" s="9"/>
      <c r="C5" s="9"/>
      <c r="D5" s="2"/>
      <c r="E5" s="10"/>
      <c r="F5" s="10">
        <v>0</v>
      </c>
      <c r="G5" s="10">
        <f t="shared" ref="G5:T6" si="0">F5+1</f>
        <v>1</v>
      </c>
      <c r="H5" s="10">
        <f t="shared" si="0"/>
        <v>2</v>
      </c>
      <c r="I5" s="10">
        <f t="shared" si="0"/>
        <v>3</v>
      </c>
      <c r="J5" s="10">
        <f t="shared" si="0"/>
        <v>4</v>
      </c>
      <c r="K5" s="10">
        <f t="shared" si="0"/>
        <v>5</v>
      </c>
      <c r="L5" s="10">
        <f t="shared" si="0"/>
        <v>6</v>
      </c>
      <c r="M5" s="10">
        <f t="shared" si="0"/>
        <v>7</v>
      </c>
      <c r="N5" s="10">
        <f t="shared" si="0"/>
        <v>8</v>
      </c>
      <c r="O5" s="10">
        <f t="shared" si="0"/>
        <v>9</v>
      </c>
      <c r="P5" s="10">
        <f t="shared" si="0"/>
        <v>10</v>
      </c>
      <c r="Q5" s="10">
        <f t="shared" si="0"/>
        <v>11</v>
      </c>
      <c r="R5" s="10">
        <f t="shared" si="0"/>
        <v>12</v>
      </c>
      <c r="S5" s="10">
        <f t="shared" si="0"/>
        <v>13</v>
      </c>
      <c r="T5" s="10">
        <f t="shared" si="0"/>
        <v>14</v>
      </c>
      <c r="U5" s="10">
        <f>T5+1</f>
        <v>15</v>
      </c>
    </row>
    <row r="6" spans="1:29" ht="13.5" customHeight="1">
      <c r="A6" s="11" t="s">
        <v>1</v>
      </c>
      <c r="B6" s="12"/>
      <c r="C6" s="12"/>
      <c r="D6" s="75" t="s">
        <v>20</v>
      </c>
      <c r="E6" s="13" t="s">
        <v>2</v>
      </c>
      <c r="F6" s="14">
        <v>2021</v>
      </c>
      <c r="G6" s="14">
        <f>F6+1</f>
        <v>2022</v>
      </c>
      <c r="H6" s="14">
        <f t="shared" si="0"/>
        <v>2023</v>
      </c>
      <c r="I6" s="14">
        <f t="shared" si="0"/>
        <v>2024</v>
      </c>
      <c r="J6" s="14">
        <f t="shared" si="0"/>
        <v>2025</v>
      </c>
      <c r="K6" s="14">
        <f t="shared" si="0"/>
        <v>2026</v>
      </c>
      <c r="L6" s="14">
        <f t="shared" si="0"/>
        <v>2027</v>
      </c>
      <c r="M6" s="14">
        <f t="shared" si="0"/>
        <v>2028</v>
      </c>
      <c r="N6" s="14">
        <f t="shared" si="0"/>
        <v>2029</v>
      </c>
      <c r="O6" s="14">
        <f t="shared" si="0"/>
        <v>2030</v>
      </c>
      <c r="P6" s="14">
        <f t="shared" si="0"/>
        <v>2031</v>
      </c>
      <c r="Q6" s="14">
        <f t="shared" si="0"/>
        <v>2032</v>
      </c>
      <c r="R6" s="14">
        <f t="shared" si="0"/>
        <v>2033</v>
      </c>
      <c r="S6" s="14">
        <f t="shared" si="0"/>
        <v>2034</v>
      </c>
      <c r="T6" s="14">
        <f t="shared" si="0"/>
        <v>2035</v>
      </c>
      <c r="U6" s="14">
        <f>T6+1</f>
        <v>2036</v>
      </c>
    </row>
    <row r="7" spans="1:29">
      <c r="A7" s="15"/>
      <c r="B7"/>
      <c r="C7"/>
      <c r="D7" s="16"/>
      <c r="E7" s="17"/>
      <c r="F7" s="18"/>
      <c r="G7" s="8"/>
      <c r="H7" s="19"/>
      <c r="I7" s="20"/>
      <c r="J7" s="8"/>
      <c r="K7" s="8"/>
      <c r="L7" s="8"/>
      <c r="M7" s="8"/>
      <c r="N7" s="8"/>
      <c r="O7" s="8"/>
      <c r="P7" s="21"/>
      <c r="Q7" s="8"/>
      <c r="R7" s="8"/>
      <c r="S7" s="8"/>
      <c r="T7" s="8"/>
      <c r="U7" s="8"/>
    </row>
    <row r="8" spans="1:29">
      <c r="A8" s="15" t="s">
        <v>28</v>
      </c>
      <c r="B8"/>
      <c r="C8" s="22">
        <v>20</v>
      </c>
      <c r="E8" s="17"/>
      <c r="F8" s="21">
        <f t="shared" ref="F8:U8" si="1">$C$8</f>
        <v>20</v>
      </c>
      <c r="G8" s="21">
        <f t="shared" si="1"/>
        <v>20</v>
      </c>
      <c r="H8" s="21">
        <f t="shared" si="1"/>
        <v>20</v>
      </c>
      <c r="I8" s="21">
        <f t="shared" si="1"/>
        <v>20</v>
      </c>
      <c r="J8" s="21">
        <f t="shared" si="1"/>
        <v>20</v>
      </c>
      <c r="K8" s="21">
        <f t="shared" si="1"/>
        <v>20</v>
      </c>
      <c r="L8" s="21">
        <f t="shared" si="1"/>
        <v>20</v>
      </c>
      <c r="M8" s="21">
        <f t="shared" si="1"/>
        <v>20</v>
      </c>
      <c r="N8" s="21">
        <f t="shared" si="1"/>
        <v>20</v>
      </c>
      <c r="O8" s="21">
        <f t="shared" si="1"/>
        <v>20</v>
      </c>
      <c r="P8" s="21">
        <f t="shared" si="1"/>
        <v>20</v>
      </c>
      <c r="Q8" s="21">
        <f t="shared" si="1"/>
        <v>20</v>
      </c>
      <c r="R8" s="21">
        <f t="shared" si="1"/>
        <v>20</v>
      </c>
      <c r="S8" s="21">
        <f t="shared" si="1"/>
        <v>20</v>
      </c>
      <c r="T8" s="21">
        <f t="shared" si="1"/>
        <v>20</v>
      </c>
      <c r="U8" s="21">
        <f t="shared" si="1"/>
        <v>20</v>
      </c>
    </row>
    <row r="9" spans="1:29">
      <c r="A9" s="15" t="s">
        <v>29</v>
      </c>
      <c r="B9" s="23"/>
      <c r="C9" s="27">
        <f>29.7%*0.9225</f>
        <v>0.27398249999999996</v>
      </c>
      <c r="D9" s="28">
        <f>+NPV(Discount_Rate,F9:X9)</f>
        <v>457083.14404890797</v>
      </c>
      <c r="E9" s="1">
        <f>SUM(F9:U9)</f>
        <v>768027.74399999972</v>
      </c>
      <c r="F9" s="26">
        <f t="shared" ref="F9:U9" si="2">F8*$C9*8760</f>
        <v>48001.733999999997</v>
      </c>
      <c r="G9" s="26">
        <f t="shared" si="2"/>
        <v>48001.733999999997</v>
      </c>
      <c r="H9" s="26">
        <f t="shared" si="2"/>
        <v>48001.733999999997</v>
      </c>
      <c r="I9" s="26">
        <f t="shared" si="2"/>
        <v>48001.733999999997</v>
      </c>
      <c r="J9" s="26">
        <f t="shared" si="2"/>
        <v>48001.733999999997</v>
      </c>
      <c r="K9" s="26">
        <f t="shared" si="2"/>
        <v>48001.733999999997</v>
      </c>
      <c r="L9" s="26">
        <f t="shared" si="2"/>
        <v>48001.733999999997</v>
      </c>
      <c r="M9" s="26">
        <f t="shared" si="2"/>
        <v>48001.733999999997</v>
      </c>
      <c r="N9" s="26">
        <f t="shared" si="2"/>
        <v>48001.733999999997</v>
      </c>
      <c r="O9" s="26">
        <f t="shared" si="2"/>
        <v>48001.733999999997</v>
      </c>
      <c r="P9" s="26">
        <f t="shared" si="2"/>
        <v>48001.733999999997</v>
      </c>
      <c r="Q9" s="26">
        <f t="shared" si="2"/>
        <v>48001.733999999997</v>
      </c>
      <c r="R9" s="26">
        <f t="shared" si="2"/>
        <v>48001.733999999997</v>
      </c>
      <c r="S9" s="26">
        <f t="shared" si="2"/>
        <v>48001.733999999997</v>
      </c>
      <c r="T9" s="26">
        <f t="shared" si="2"/>
        <v>48001.733999999997</v>
      </c>
      <c r="U9" s="26">
        <f t="shared" si="2"/>
        <v>48001.733999999997</v>
      </c>
    </row>
    <row r="10" spans="1:29">
      <c r="B10" s="5"/>
      <c r="C10" s="5"/>
      <c r="F10" s="29"/>
      <c r="G10" s="29"/>
    </row>
    <row r="11" spans="1:29" ht="18">
      <c r="A11" s="6" t="s">
        <v>5</v>
      </c>
      <c r="B11" s="30"/>
      <c r="C11" s="31"/>
      <c r="D11" s="32"/>
      <c r="E11" s="7"/>
      <c r="F11" s="33"/>
      <c r="G11" s="3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</row>
    <row r="12" spans="1:29">
      <c r="A12" s="35"/>
      <c r="B12" s="36"/>
      <c r="C12" s="24"/>
      <c r="D12" s="25"/>
      <c r="E12" s="25"/>
      <c r="F12" s="26"/>
      <c r="G12" s="2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9">
      <c r="A13" s="37" t="s">
        <v>6</v>
      </c>
      <c r="B13" s="36"/>
      <c r="C13" s="24"/>
      <c r="D13" s="25"/>
      <c r="E13" s="25"/>
      <c r="F13" s="26"/>
      <c r="G13" s="2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9">
      <c r="A14" s="38" t="s">
        <v>30</v>
      </c>
      <c r="B14" s="36"/>
      <c r="C14" s="24"/>
      <c r="D14" s="25"/>
      <c r="E14" s="39" t="s">
        <v>7</v>
      </c>
      <c r="F14" s="40">
        <v>52.8</v>
      </c>
      <c r="G14" s="41">
        <f>F14</f>
        <v>52.8</v>
      </c>
      <c r="H14" s="41">
        <f t="shared" ref="H14:T14" si="3">G14</f>
        <v>52.8</v>
      </c>
      <c r="I14" s="41">
        <f t="shared" si="3"/>
        <v>52.8</v>
      </c>
      <c r="J14" s="41">
        <f t="shared" si="3"/>
        <v>52.8</v>
      </c>
      <c r="K14" s="41">
        <f t="shared" si="3"/>
        <v>52.8</v>
      </c>
      <c r="L14" s="41">
        <f t="shared" si="3"/>
        <v>52.8</v>
      </c>
      <c r="M14" s="41">
        <f t="shared" si="3"/>
        <v>52.8</v>
      </c>
      <c r="N14" s="41">
        <f t="shared" si="3"/>
        <v>52.8</v>
      </c>
      <c r="O14" s="41">
        <f t="shared" si="3"/>
        <v>52.8</v>
      </c>
      <c r="P14" s="41">
        <f t="shared" si="3"/>
        <v>52.8</v>
      </c>
      <c r="Q14" s="41">
        <f t="shared" si="3"/>
        <v>52.8</v>
      </c>
      <c r="R14" s="41">
        <f t="shared" si="3"/>
        <v>52.8</v>
      </c>
      <c r="S14" s="41">
        <f t="shared" si="3"/>
        <v>52.8</v>
      </c>
      <c r="T14" s="41">
        <f t="shared" si="3"/>
        <v>52.8</v>
      </c>
      <c r="U14" s="41">
        <f>T14</f>
        <v>52.8</v>
      </c>
    </row>
    <row r="15" spans="1:29">
      <c r="A15" s="35"/>
      <c r="B15" s="36"/>
      <c r="C15" s="24"/>
      <c r="D15" s="25"/>
      <c r="E15" s="25"/>
      <c r="F15" s="26"/>
      <c r="G15" s="2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9">
      <c r="A16" s="37" t="s">
        <v>9</v>
      </c>
      <c r="B16" s="36"/>
      <c r="C16" s="24"/>
      <c r="D16" s="25"/>
      <c r="E16" s="25"/>
      <c r="F16" s="26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4">
      <c r="A17" s="38" t="s">
        <v>30</v>
      </c>
      <c r="B17" s="36"/>
      <c r="C17" s="24"/>
      <c r="D17" s="25"/>
      <c r="E17" s="39" t="s">
        <v>7</v>
      </c>
      <c r="F17" s="41">
        <v>46.78</v>
      </c>
      <c r="G17" s="41">
        <f>F17</f>
        <v>46.78</v>
      </c>
      <c r="H17" s="41">
        <f t="shared" ref="H17:T17" si="4">G17</f>
        <v>46.78</v>
      </c>
      <c r="I17" s="41">
        <f t="shared" si="4"/>
        <v>46.78</v>
      </c>
      <c r="J17" s="41">
        <f t="shared" si="4"/>
        <v>46.78</v>
      </c>
      <c r="K17" s="41">
        <f t="shared" si="4"/>
        <v>46.78</v>
      </c>
      <c r="L17" s="41">
        <f t="shared" si="4"/>
        <v>46.78</v>
      </c>
      <c r="M17" s="41">
        <f t="shared" si="4"/>
        <v>46.78</v>
      </c>
      <c r="N17" s="41">
        <f t="shared" si="4"/>
        <v>46.78</v>
      </c>
      <c r="O17" s="41">
        <f t="shared" si="4"/>
        <v>46.78</v>
      </c>
      <c r="P17" s="41">
        <f t="shared" si="4"/>
        <v>46.78</v>
      </c>
      <c r="Q17" s="41">
        <f t="shared" si="4"/>
        <v>46.78</v>
      </c>
      <c r="R17" s="41">
        <f t="shared" si="4"/>
        <v>46.78</v>
      </c>
      <c r="S17" s="41">
        <f t="shared" si="4"/>
        <v>46.78</v>
      </c>
      <c r="T17" s="41">
        <f t="shared" si="4"/>
        <v>46.78</v>
      </c>
      <c r="U17" s="41">
        <f>T17</f>
        <v>46.78</v>
      </c>
    </row>
    <row r="18" spans="1:2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4">
      <c r="A19" s="37" t="s">
        <v>5</v>
      </c>
      <c r="B19" s="36"/>
      <c r="C19" s="24"/>
      <c r="D19" s="25"/>
      <c r="E19" s="25"/>
      <c r="F19" s="26"/>
      <c r="G19" s="26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4">
      <c r="A20" s="38" t="s">
        <v>30</v>
      </c>
      <c r="B20" s="36"/>
      <c r="C20" s="24"/>
      <c r="D20" s="25"/>
      <c r="E20" s="39" t="s">
        <v>7</v>
      </c>
      <c r="F20" s="41">
        <f t="shared" ref="F20:U20" si="5">F14-F17</f>
        <v>6.019999999999996</v>
      </c>
      <c r="G20" s="41">
        <f t="shared" si="5"/>
        <v>6.019999999999996</v>
      </c>
      <c r="H20" s="41">
        <f t="shared" si="5"/>
        <v>6.019999999999996</v>
      </c>
      <c r="I20" s="41">
        <f t="shared" si="5"/>
        <v>6.019999999999996</v>
      </c>
      <c r="J20" s="41">
        <f t="shared" si="5"/>
        <v>6.019999999999996</v>
      </c>
      <c r="K20" s="41">
        <f t="shared" si="5"/>
        <v>6.019999999999996</v>
      </c>
      <c r="L20" s="41">
        <f t="shared" si="5"/>
        <v>6.019999999999996</v>
      </c>
      <c r="M20" s="41">
        <f t="shared" si="5"/>
        <v>6.019999999999996</v>
      </c>
      <c r="N20" s="41">
        <f t="shared" si="5"/>
        <v>6.019999999999996</v>
      </c>
      <c r="O20" s="41">
        <f t="shared" si="5"/>
        <v>6.019999999999996</v>
      </c>
      <c r="P20" s="41">
        <f t="shared" si="5"/>
        <v>6.019999999999996</v>
      </c>
      <c r="Q20" s="41">
        <f t="shared" si="5"/>
        <v>6.019999999999996</v>
      </c>
      <c r="R20" s="41">
        <f t="shared" si="5"/>
        <v>6.019999999999996</v>
      </c>
      <c r="S20" s="41">
        <f t="shared" si="5"/>
        <v>6.019999999999996</v>
      </c>
      <c r="T20" s="41">
        <f t="shared" si="5"/>
        <v>6.019999999999996</v>
      </c>
      <c r="U20" s="41">
        <f t="shared" si="5"/>
        <v>6.019999999999996</v>
      </c>
    </row>
    <row r="21" spans="1:2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4" s="23" customFormat="1" ht="18">
      <c r="A22" s="6" t="s">
        <v>10</v>
      </c>
      <c r="B22" s="30"/>
      <c r="C22" s="30"/>
      <c r="D22" s="42"/>
      <c r="E22" s="30"/>
      <c r="F22" s="43" t="s">
        <v>11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1"/>
      <c r="W22" s="1"/>
      <c r="X22" s="1"/>
    </row>
    <row r="23" spans="1:24" s="5" customFormat="1">
      <c r="A23" s="36"/>
      <c r="B23" s="36"/>
      <c r="C23" s="36"/>
      <c r="E23" s="10"/>
      <c r="F23" s="10">
        <f t="shared" ref="F23:U23" si="6">F5</f>
        <v>0</v>
      </c>
      <c r="G23" s="10">
        <f t="shared" si="6"/>
        <v>1</v>
      </c>
      <c r="H23" s="10">
        <f t="shared" si="6"/>
        <v>2</v>
      </c>
      <c r="I23" s="10">
        <f t="shared" si="6"/>
        <v>3</v>
      </c>
      <c r="J23" s="10">
        <f t="shared" si="6"/>
        <v>4</v>
      </c>
      <c r="K23" s="10">
        <f t="shared" si="6"/>
        <v>5</v>
      </c>
      <c r="L23" s="10">
        <f t="shared" si="6"/>
        <v>6</v>
      </c>
      <c r="M23" s="10">
        <f t="shared" si="6"/>
        <v>7</v>
      </c>
      <c r="N23" s="10">
        <f t="shared" si="6"/>
        <v>8</v>
      </c>
      <c r="O23" s="10">
        <f t="shared" si="6"/>
        <v>9</v>
      </c>
      <c r="P23" s="10">
        <f t="shared" si="6"/>
        <v>10</v>
      </c>
      <c r="Q23" s="10">
        <f t="shared" si="6"/>
        <v>11</v>
      </c>
      <c r="R23" s="10">
        <f t="shared" si="6"/>
        <v>12</v>
      </c>
      <c r="S23" s="10">
        <f t="shared" si="6"/>
        <v>13</v>
      </c>
      <c r="T23" s="10">
        <f t="shared" si="6"/>
        <v>14</v>
      </c>
      <c r="U23" s="10">
        <f t="shared" si="6"/>
        <v>15</v>
      </c>
      <c r="V23" s="1"/>
      <c r="W23" s="1"/>
      <c r="X23" s="1"/>
    </row>
    <row r="24" spans="1:24" s="5" customFormat="1">
      <c r="A24" s="11" t="s">
        <v>1</v>
      </c>
      <c r="C24" s="36"/>
      <c r="E24" s="13" t="s">
        <v>2</v>
      </c>
      <c r="F24" s="14">
        <f>F6</f>
        <v>2021</v>
      </c>
      <c r="G24" s="14">
        <f t="shared" ref="G24:T24" si="7">F24+1</f>
        <v>2022</v>
      </c>
      <c r="H24" s="14">
        <f t="shared" si="7"/>
        <v>2023</v>
      </c>
      <c r="I24" s="14">
        <f t="shared" si="7"/>
        <v>2024</v>
      </c>
      <c r="J24" s="14">
        <f t="shared" si="7"/>
        <v>2025</v>
      </c>
      <c r="K24" s="14">
        <f t="shared" si="7"/>
        <v>2026</v>
      </c>
      <c r="L24" s="14">
        <f t="shared" si="7"/>
        <v>2027</v>
      </c>
      <c r="M24" s="14">
        <f t="shared" si="7"/>
        <v>2028</v>
      </c>
      <c r="N24" s="14">
        <f t="shared" si="7"/>
        <v>2029</v>
      </c>
      <c r="O24" s="14">
        <f t="shared" si="7"/>
        <v>2030</v>
      </c>
      <c r="P24" s="14">
        <f t="shared" si="7"/>
        <v>2031</v>
      </c>
      <c r="Q24" s="14">
        <f t="shared" si="7"/>
        <v>2032</v>
      </c>
      <c r="R24" s="14">
        <f t="shared" si="7"/>
        <v>2033</v>
      </c>
      <c r="S24" s="14">
        <f t="shared" si="7"/>
        <v>2034</v>
      </c>
      <c r="T24" s="14">
        <f t="shared" si="7"/>
        <v>2035</v>
      </c>
      <c r="U24" s="14">
        <f>T24+1</f>
        <v>2036</v>
      </c>
      <c r="V24" s="1"/>
      <c r="W24" s="1"/>
      <c r="X24" s="1"/>
    </row>
    <row r="25" spans="1:24" s="5" customFormat="1">
      <c r="A25" s="11"/>
      <c r="B25" s="36"/>
      <c r="C25" s="36"/>
      <c r="D25" s="44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1"/>
      <c r="W25" s="1"/>
      <c r="X25" s="1"/>
    </row>
    <row r="26" spans="1:24" s="5" customFormat="1" ht="12.75" customHeight="1" outlineLevel="1">
      <c r="A26" s="47" t="s">
        <v>12</v>
      </c>
      <c r="B26" s="36"/>
      <c r="C26" s="36"/>
      <c r="D26" s="48" t="s">
        <v>13</v>
      </c>
      <c r="F26" s="49" t="s">
        <v>33</v>
      </c>
      <c r="G26" s="50"/>
      <c r="V26" s="1"/>
      <c r="W26" s="1"/>
      <c r="X26" s="1"/>
    </row>
    <row r="27" spans="1:24" outlineLevel="1">
      <c r="A27" s="51" t="s">
        <v>14</v>
      </c>
      <c r="B27" s="36"/>
      <c r="C27" s="36"/>
      <c r="D27" s="52">
        <v>150</v>
      </c>
      <c r="E27" s="25">
        <f>SUM(F27:X27)</f>
        <v>2974</v>
      </c>
      <c r="F27" s="53">
        <v>185</v>
      </c>
      <c r="G27" s="53">
        <v>185</v>
      </c>
      <c r="H27" s="25">
        <f t="shared" ref="H27:U27" si="8">$D27*H$42</f>
        <v>160.5</v>
      </c>
      <c r="I27" s="25">
        <f t="shared" si="8"/>
        <v>163.5</v>
      </c>
      <c r="J27" s="25">
        <f t="shared" si="8"/>
        <v>168.00000000000003</v>
      </c>
      <c r="K27" s="25">
        <f t="shared" si="8"/>
        <v>170.99999999999997</v>
      </c>
      <c r="L27" s="25">
        <f t="shared" si="8"/>
        <v>175.5</v>
      </c>
      <c r="M27" s="25">
        <f t="shared" si="8"/>
        <v>180</v>
      </c>
      <c r="N27" s="25">
        <f t="shared" si="8"/>
        <v>183</v>
      </c>
      <c r="O27" s="25">
        <f t="shared" si="8"/>
        <v>187.5</v>
      </c>
      <c r="P27" s="25">
        <f t="shared" si="8"/>
        <v>192</v>
      </c>
      <c r="Q27" s="25">
        <f t="shared" si="8"/>
        <v>196.5</v>
      </c>
      <c r="R27" s="25">
        <f t="shared" si="8"/>
        <v>201</v>
      </c>
      <c r="S27" s="25">
        <f t="shared" si="8"/>
        <v>204.00000000000003</v>
      </c>
      <c r="T27" s="25">
        <f t="shared" si="8"/>
        <v>208.49999999999997</v>
      </c>
      <c r="U27" s="25">
        <f t="shared" si="8"/>
        <v>213</v>
      </c>
    </row>
    <row r="28" spans="1:24" outlineLevel="1">
      <c r="A28" s="51" t="s">
        <v>15</v>
      </c>
      <c r="B28" s="36"/>
      <c r="C28" s="36"/>
      <c r="D28" s="54">
        <v>75</v>
      </c>
      <c r="E28" s="25">
        <f>SUM(F28:X28)</f>
        <v>1552</v>
      </c>
      <c r="F28" s="53">
        <v>125</v>
      </c>
      <c r="G28" s="53">
        <v>125</v>
      </c>
      <c r="H28" s="25">
        <f t="shared" ref="H28:U28" si="9">$D28*H$42</f>
        <v>80.25</v>
      </c>
      <c r="I28" s="25">
        <f t="shared" si="9"/>
        <v>81.75</v>
      </c>
      <c r="J28" s="25">
        <f t="shared" si="9"/>
        <v>84.000000000000014</v>
      </c>
      <c r="K28" s="25">
        <f t="shared" si="9"/>
        <v>85.499999999999986</v>
      </c>
      <c r="L28" s="25">
        <f t="shared" si="9"/>
        <v>87.75</v>
      </c>
      <c r="M28" s="25">
        <f t="shared" si="9"/>
        <v>90</v>
      </c>
      <c r="N28" s="25">
        <f t="shared" si="9"/>
        <v>91.5</v>
      </c>
      <c r="O28" s="25">
        <f t="shared" si="9"/>
        <v>93.75</v>
      </c>
      <c r="P28" s="25">
        <f t="shared" si="9"/>
        <v>96</v>
      </c>
      <c r="Q28" s="25">
        <f t="shared" si="9"/>
        <v>98.25</v>
      </c>
      <c r="R28" s="25">
        <f t="shared" si="9"/>
        <v>100.5</v>
      </c>
      <c r="S28" s="25">
        <f t="shared" si="9"/>
        <v>102.00000000000001</v>
      </c>
      <c r="T28" s="25">
        <f t="shared" si="9"/>
        <v>104.24999999999999</v>
      </c>
      <c r="U28" s="25">
        <f t="shared" si="9"/>
        <v>106.5</v>
      </c>
    </row>
    <row r="29" spans="1:24" outlineLevel="1">
      <c r="A29" s="51" t="s">
        <v>16</v>
      </c>
      <c r="B29" s="36"/>
      <c r="C29" s="36"/>
      <c r="D29" s="55">
        <v>0</v>
      </c>
      <c r="E29" s="25">
        <f>SUM(F29:X29)</f>
        <v>200</v>
      </c>
      <c r="F29" s="53">
        <v>100</v>
      </c>
      <c r="G29" s="53">
        <v>100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</row>
    <row r="30" spans="1:24" s="5" customFormat="1">
      <c r="A30" s="56" t="str">
        <f>"Total "&amp;A26</f>
        <v>Total Program Costs</v>
      </c>
      <c r="B30" s="36"/>
      <c r="C30" s="36"/>
      <c r="D30" s="44">
        <f>+NPV(Discount_Rate,F30:X30)</f>
        <v>2843.7479163631347</v>
      </c>
      <c r="E30" s="44">
        <f>SUM(F30:X30)</f>
        <v>4726</v>
      </c>
      <c r="F30" s="44">
        <f t="shared" ref="F30:U30" si="10">SUM(F27:F29)</f>
        <v>410</v>
      </c>
      <c r="G30" s="44">
        <f t="shared" si="10"/>
        <v>410</v>
      </c>
      <c r="H30" s="44">
        <f t="shared" si="10"/>
        <v>240.75</v>
      </c>
      <c r="I30" s="44">
        <f t="shared" si="10"/>
        <v>245.25</v>
      </c>
      <c r="J30" s="44">
        <f t="shared" si="10"/>
        <v>252.00000000000006</v>
      </c>
      <c r="K30" s="44">
        <f t="shared" si="10"/>
        <v>256.49999999999994</v>
      </c>
      <c r="L30" s="44">
        <f t="shared" si="10"/>
        <v>263.25</v>
      </c>
      <c r="M30" s="44">
        <f t="shared" si="10"/>
        <v>270</v>
      </c>
      <c r="N30" s="44">
        <f t="shared" si="10"/>
        <v>274.5</v>
      </c>
      <c r="O30" s="44">
        <f t="shared" si="10"/>
        <v>281.25</v>
      </c>
      <c r="P30" s="44">
        <f t="shared" si="10"/>
        <v>288</v>
      </c>
      <c r="Q30" s="44">
        <f t="shared" si="10"/>
        <v>294.75</v>
      </c>
      <c r="R30" s="44">
        <f t="shared" si="10"/>
        <v>301.5</v>
      </c>
      <c r="S30" s="44">
        <f t="shared" si="10"/>
        <v>306.00000000000006</v>
      </c>
      <c r="T30" s="44">
        <f t="shared" si="10"/>
        <v>312.74999999999994</v>
      </c>
      <c r="U30" s="44">
        <f t="shared" si="10"/>
        <v>319.5</v>
      </c>
      <c r="V30" s="1"/>
      <c r="W30" s="1"/>
      <c r="X30" s="1"/>
    </row>
    <row r="31" spans="1:24" s="5" customFormat="1">
      <c r="A31" s="36"/>
      <c r="B31" s="36"/>
      <c r="C31" s="36"/>
      <c r="D31" s="2"/>
      <c r="E31" s="25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1"/>
      <c r="W31" s="1"/>
      <c r="X31" s="1"/>
    </row>
    <row r="32" spans="1:24" ht="15.75">
      <c r="A32" s="58" t="s">
        <v>17</v>
      </c>
      <c r="B32" s="23"/>
      <c r="C32" s="23"/>
      <c r="D32" s="44">
        <f>NPV(Discount_Rate,F32:X32)</f>
        <v>2843.7479163631347</v>
      </c>
      <c r="E32" s="39"/>
      <c r="F32" s="59">
        <f>F30</f>
        <v>410</v>
      </c>
      <c r="G32" s="59">
        <f t="shared" ref="G32:U32" si="11">G30</f>
        <v>410</v>
      </c>
      <c r="H32" s="59">
        <f t="shared" si="11"/>
        <v>240.75</v>
      </c>
      <c r="I32" s="59">
        <f t="shared" si="11"/>
        <v>245.25</v>
      </c>
      <c r="J32" s="59">
        <f t="shared" si="11"/>
        <v>252.00000000000006</v>
      </c>
      <c r="K32" s="59">
        <f t="shared" si="11"/>
        <v>256.49999999999994</v>
      </c>
      <c r="L32" s="59">
        <f t="shared" si="11"/>
        <v>263.25</v>
      </c>
      <c r="M32" s="59">
        <f t="shared" si="11"/>
        <v>270</v>
      </c>
      <c r="N32" s="59">
        <f t="shared" si="11"/>
        <v>274.5</v>
      </c>
      <c r="O32" s="59">
        <f t="shared" si="11"/>
        <v>281.25</v>
      </c>
      <c r="P32" s="59">
        <f t="shared" si="11"/>
        <v>288</v>
      </c>
      <c r="Q32" s="59">
        <f t="shared" si="11"/>
        <v>294.75</v>
      </c>
      <c r="R32" s="59">
        <f t="shared" si="11"/>
        <v>301.5</v>
      </c>
      <c r="S32" s="59">
        <f t="shared" si="11"/>
        <v>306.00000000000006</v>
      </c>
      <c r="T32" s="59">
        <f t="shared" si="11"/>
        <v>312.74999999999994</v>
      </c>
      <c r="U32" s="59">
        <f t="shared" si="11"/>
        <v>319.5</v>
      </c>
    </row>
    <row r="33" spans="1:26" ht="15">
      <c r="A33" s="60" t="s">
        <v>18</v>
      </c>
      <c r="B33" s="23"/>
      <c r="C33" s="23"/>
      <c r="D33" s="44">
        <f>+NPV(Discount_Rate,F33:X33)</f>
        <v>2843.7479163631347</v>
      </c>
      <c r="E33" s="39"/>
      <c r="F33" s="59">
        <f t="shared" ref="F33:U33" si="12">PMT(Discount_Rate,16,-$D$32)</f>
        <v>298.64332741552897</v>
      </c>
      <c r="G33" s="59">
        <f t="shared" si="12"/>
        <v>298.64332741552897</v>
      </c>
      <c r="H33" s="59">
        <f t="shared" si="12"/>
        <v>298.64332741552897</v>
      </c>
      <c r="I33" s="59">
        <f t="shared" si="12"/>
        <v>298.64332741552897</v>
      </c>
      <c r="J33" s="59">
        <f t="shared" si="12"/>
        <v>298.64332741552897</v>
      </c>
      <c r="K33" s="59">
        <f t="shared" si="12"/>
        <v>298.64332741552897</v>
      </c>
      <c r="L33" s="59">
        <f t="shared" si="12"/>
        <v>298.64332741552897</v>
      </c>
      <c r="M33" s="59">
        <f t="shared" si="12"/>
        <v>298.64332741552897</v>
      </c>
      <c r="N33" s="59">
        <f t="shared" si="12"/>
        <v>298.64332741552897</v>
      </c>
      <c r="O33" s="59">
        <f t="shared" si="12"/>
        <v>298.64332741552897</v>
      </c>
      <c r="P33" s="59">
        <f t="shared" si="12"/>
        <v>298.64332741552897</v>
      </c>
      <c r="Q33" s="59">
        <f t="shared" si="12"/>
        <v>298.64332741552897</v>
      </c>
      <c r="R33" s="59">
        <f t="shared" si="12"/>
        <v>298.64332741552897</v>
      </c>
      <c r="S33" s="59">
        <f t="shared" si="12"/>
        <v>298.64332741552897</v>
      </c>
      <c r="T33" s="59">
        <f t="shared" si="12"/>
        <v>298.64332741552897</v>
      </c>
      <c r="U33" s="59">
        <f t="shared" si="12"/>
        <v>298.64332741552897</v>
      </c>
    </row>
    <row r="35" spans="1:26" ht="18">
      <c r="A35" s="6" t="s">
        <v>19</v>
      </c>
      <c r="B35" s="30"/>
      <c r="C35" s="30"/>
      <c r="D35" s="42"/>
      <c r="E35" s="30"/>
      <c r="F35" s="43" t="s">
        <v>11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6">
      <c r="D36" s="61" t="s">
        <v>20</v>
      </c>
      <c r="E36" s="61" t="s">
        <v>2</v>
      </c>
      <c r="F36" s="62">
        <f>F6</f>
        <v>2021</v>
      </c>
      <c r="G36" s="62">
        <f t="shared" ref="G36:T36" si="13">F36+1</f>
        <v>2022</v>
      </c>
      <c r="H36" s="62">
        <f t="shared" si="13"/>
        <v>2023</v>
      </c>
      <c r="I36" s="62">
        <f t="shared" si="13"/>
        <v>2024</v>
      </c>
      <c r="J36" s="62">
        <f t="shared" si="13"/>
        <v>2025</v>
      </c>
      <c r="K36" s="62">
        <f t="shared" si="13"/>
        <v>2026</v>
      </c>
      <c r="L36" s="62">
        <f t="shared" si="13"/>
        <v>2027</v>
      </c>
      <c r="M36" s="62">
        <f t="shared" si="13"/>
        <v>2028</v>
      </c>
      <c r="N36" s="62">
        <f t="shared" si="13"/>
        <v>2029</v>
      </c>
      <c r="O36" s="62">
        <f t="shared" si="13"/>
        <v>2030</v>
      </c>
      <c r="P36" s="62">
        <f t="shared" si="13"/>
        <v>2031</v>
      </c>
      <c r="Q36" s="62">
        <f t="shared" si="13"/>
        <v>2032</v>
      </c>
      <c r="R36" s="62">
        <f t="shared" si="13"/>
        <v>2033</v>
      </c>
      <c r="S36" s="62">
        <f t="shared" si="13"/>
        <v>2034</v>
      </c>
      <c r="T36" s="62">
        <f t="shared" si="13"/>
        <v>2035</v>
      </c>
      <c r="U36" s="62">
        <f>T36+1</f>
        <v>2036</v>
      </c>
    </row>
    <row r="37" spans="1:26" ht="15.75">
      <c r="A37" s="58" t="s">
        <v>21</v>
      </c>
      <c r="D37" s="44">
        <f>+NPV(Discount_Rate,F37:X37)</f>
        <v>5595.3884435375594</v>
      </c>
      <c r="E37" s="44">
        <f>SUM(F37:X37)</f>
        <v>9401.8202575284558</v>
      </c>
      <c r="F37" s="63">
        <f>F33+F20*F9/1000</f>
        <v>587.61376609552872</v>
      </c>
      <c r="G37" s="63">
        <f t="shared" ref="G37:U37" si="14">G33+G20*G9/1000</f>
        <v>587.61376609552872</v>
      </c>
      <c r="H37" s="63">
        <f t="shared" si="14"/>
        <v>587.61376609552872</v>
      </c>
      <c r="I37" s="63">
        <f t="shared" si="14"/>
        <v>587.61376609552872</v>
      </c>
      <c r="J37" s="63">
        <f t="shared" si="14"/>
        <v>587.61376609552872</v>
      </c>
      <c r="K37" s="63">
        <f t="shared" si="14"/>
        <v>587.61376609552872</v>
      </c>
      <c r="L37" s="63">
        <f t="shared" si="14"/>
        <v>587.61376609552872</v>
      </c>
      <c r="M37" s="63">
        <f t="shared" si="14"/>
        <v>587.61376609552872</v>
      </c>
      <c r="N37" s="63">
        <f t="shared" si="14"/>
        <v>587.61376609552872</v>
      </c>
      <c r="O37" s="63">
        <f t="shared" si="14"/>
        <v>587.61376609552872</v>
      </c>
      <c r="P37" s="63">
        <f t="shared" si="14"/>
        <v>587.61376609552872</v>
      </c>
      <c r="Q37" s="63">
        <f t="shared" si="14"/>
        <v>587.61376609552872</v>
      </c>
      <c r="R37" s="63">
        <f t="shared" si="14"/>
        <v>587.61376609552872</v>
      </c>
      <c r="S37" s="63">
        <f t="shared" si="14"/>
        <v>587.61376609552872</v>
      </c>
      <c r="T37" s="63">
        <f t="shared" si="14"/>
        <v>587.61376609552872</v>
      </c>
      <c r="U37" s="63">
        <f t="shared" si="14"/>
        <v>587.61376609552872</v>
      </c>
    </row>
    <row r="38" spans="1:26">
      <c r="D38" s="64"/>
      <c r="E38" s="65" t="s">
        <v>22</v>
      </c>
      <c r="F38" s="82">
        <f t="shared" ref="F38:U38" si="15">F37/F9*1000</f>
        <v>12.241511235730124</v>
      </c>
      <c r="G38" s="82">
        <f t="shared" si="15"/>
        <v>12.241511235730124</v>
      </c>
      <c r="H38" s="82">
        <f t="shared" si="15"/>
        <v>12.241511235730124</v>
      </c>
      <c r="I38" s="82">
        <f t="shared" si="15"/>
        <v>12.241511235730124</v>
      </c>
      <c r="J38" s="82">
        <f t="shared" si="15"/>
        <v>12.241511235730124</v>
      </c>
      <c r="K38" s="82">
        <f t="shared" si="15"/>
        <v>12.241511235730124</v>
      </c>
      <c r="L38" s="82">
        <f t="shared" si="15"/>
        <v>12.241511235730124</v>
      </c>
      <c r="M38" s="82">
        <f t="shared" si="15"/>
        <v>12.241511235730124</v>
      </c>
      <c r="N38" s="82">
        <f t="shared" si="15"/>
        <v>12.241511235730124</v>
      </c>
      <c r="O38" s="82">
        <f t="shared" si="15"/>
        <v>12.241511235730124</v>
      </c>
      <c r="P38" s="82">
        <f t="shared" si="15"/>
        <v>12.241511235730124</v>
      </c>
      <c r="Q38" s="82">
        <f t="shared" si="15"/>
        <v>12.241511235730124</v>
      </c>
      <c r="R38" s="82">
        <f t="shared" si="15"/>
        <v>12.241511235730124</v>
      </c>
      <c r="S38" s="82">
        <f t="shared" si="15"/>
        <v>12.241511235730124</v>
      </c>
      <c r="T38" s="82">
        <f t="shared" si="15"/>
        <v>12.241511235730124</v>
      </c>
      <c r="U38" s="82">
        <f t="shared" si="15"/>
        <v>12.241511235730124</v>
      </c>
    </row>
    <row r="39" spans="1:26">
      <c r="E39" s="66" t="s">
        <v>23</v>
      </c>
      <c r="F39" s="67">
        <f>F38/1000*100</f>
        <v>1.2241511235730125</v>
      </c>
      <c r="G39" s="67">
        <f t="shared" ref="G39:U39" si="16">G38/1000*100</f>
        <v>1.2241511235730125</v>
      </c>
      <c r="H39" s="67">
        <f t="shared" si="16"/>
        <v>1.2241511235730125</v>
      </c>
      <c r="I39" s="67">
        <f t="shared" si="16"/>
        <v>1.2241511235730125</v>
      </c>
      <c r="J39" s="67">
        <f t="shared" si="16"/>
        <v>1.2241511235730125</v>
      </c>
      <c r="K39" s="67">
        <f t="shared" si="16"/>
        <v>1.2241511235730125</v>
      </c>
      <c r="L39" s="67">
        <f t="shared" si="16"/>
        <v>1.2241511235730125</v>
      </c>
      <c r="M39" s="67">
        <f t="shared" si="16"/>
        <v>1.2241511235730125</v>
      </c>
      <c r="N39" s="67">
        <f t="shared" si="16"/>
        <v>1.2241511235730125</v>
      </c>
      <c r="O39" s="67">
        <f t="shared" si="16"/>
        <v>1.2241511235730125</v>
      </c>
      <c r="P39" s="67">
        <f t="shared" si="16"/>
        <v>1.2241511235730125</v>
      </c>
      <c r="Q39" s="67">
        <f t="shared" si="16"/>
        <v>1.2241511235730125</v>
      </c>
      <c r="R39" s="67">
        <f t="shared" si="16"/>
        <v>1.2241511235730125</v>
      </c>
      <c r="S39" s="67">
        <f t="shared" si="16"/>
        <v>1.2241511235730125</v>
      </c>
      <c r="T39" s="67">
        <f t="shared" si="16"/>
        <v>1.2241511235730125</v>
      </c>
      <c r="U39" s="67">
        <f t="shared" si="16"/>
        <v>1.2241511235730125</v>
      </c>
    </row>
    <row r="40" spans="1:26"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6">
      <c r="E41" s="66" t="s">
        <v>24</v>
      </c>
      <c r="F41" s="68">
        <v>1.9E-2</v>
      </c>
      <c r="G41" s="68">
        <v>0.02</v>
      </c>
      <c r="H41" s="68">
        <v>2.5000000000000001E-2</v>
      </c>
      <c r="I41" s="68">
        <v>2.5000000000000001E-2</v>
      </c>
      <c r="J41" s="68">
        <v>2.4E-2</v>
      </c>
      <c r="K41" s="68">
        <v>2.3E-2</v>
      </c>
      <c r="L41" s="68">
        <v>2.3E-2</v>
      </c>
      <c r="M41" s="68">
        <v>2.3E-2</v>
      </c>
      <c r="N41" s="68">
        <v>2.3E-2</v>
      </c>
      <c r="O41" s="68">
        <v>2.3E-2</v>
      </c>
      <c r="P41" s="68">
        <v>2.1999999999999999E-2</v>
      </c>
      <c r="Q41" s="68">
        <v>2.1999999999999999E-2</v>
      </c>
      <c r="R41" s="68">
        <v>2.1999999999999999E-2</v>
      </c>
      <c r="S41" s="68">
        <v>2.1000000000000001E-2</v>
      </c>
      <c r="T41" s="68">
        <v>2.1000000000000001E-2</v>
      </c>
      <c r="U41" s="68">
        <v>2.1000000000000001E-2</v>
      </c>
    </row>
    <row r="42" spans="1:26" ht="15.75">
      <c r="A42" s="69"/>
      <c r="B42" s="23"/>
      <c r="C42" s="23"/>
      <c r="D42" s="2"/>
      <c r="E42" s="70" t="s">
        <v>25</v>
      </c>
      <c r="F42" s="68">
        <v>1.02</v>
      </c>
      <c r="G42" s="68">
        <v>1.04</v>
      </c>
      <c r="H42" s="68">
        <v>1.07</v>
      </c>
      <c r="I42" s="68">
        <v>1.0900000000000001</v>
      </c>
      <c r="J42" s="68">
        <v>1.1200000000000001</v>
      </c>
      <c r="K42" s="68">
        <v>1.1399999999999999</v>
      </c>
      <c r="L42" s="68">
        <v>1.17</v>
      </c>
      <c r="M42" s="68">
        <v>1.2</v>
      </c>
      <c r="N42" s="68">
        <v>1.22</v>
      </c>
      <c r="O42" s="68">
        <v>1.25</v>
      </c>
      <c r="P42" s="68">
        <v>1.28</v>
      </c>
      <c r="Q42" s="68">
        <v>1.31</v>
      </c>
      <c r="R42" s="68">
        <v>1.34</v>
      </c>
      <c r="S42" s="68">
        <v>1.36</v>
      </c>
      <c r="T42" s="68">
        <v>1.39</v>
      </c>
      <c r="U42" s="68">
        <v>1.42</v>
      </c>
    </row>
    <row r="43" spans="1:26" ht="15.75">
      <c r="A43" s="69"/>
      <c r="B43" s="23"/>
      <c r="C43" s="23"/>
      <c r="D43" s="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>
      <c r="F44" s="71" t="s">
        <v>26</v>
      </c>
      <c r="G44" s="72">
        <v>6.88E-2</v>
      </c>
    </row>
    <row r="45" spans="1:26">
      <c r="F45" s="73" t="s">
        <v>27</v>
      </c>
      <c r="G45" s="72">
        <v>0.37951000000000001</v>
      </c>
    </row>
  </sheetData>
  <dataConsolidate/>
  <printOptions horizontalCentered="1"/>
  <pageMargins left="0.25" right="0.25" top="0.75" bottom="0.75" header="0.3" footer="0.3"/>
  <pageSetup scale="50" fitToHeight="0" orientation="landscape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E45"/>
  <sheetViews>
    <sheetView showGridLines="0" zoomScale="85" zoomScaleNormal="85" workbookViewId="0">
      <selection activeCell="H33" sqref="H33"/>
    </sheetView>
  </sheetViews>
  <sheetFormatPr defaultColWidth="10.7109375" defaultRowHeight="12.75" outlineLevelRow="1"/>
  <cols>
    <col min="1" max="1" width="26.42578125" style="1" customWidth="1"/>
    <col min="2" max="2" width="10" style="1" customWidth="1"/>
    <col min="3" max="3" width="10.42578125" style="1" customWidth="1"/>
    <col min="4" max="4" width="11.28515625" style="1" bestFit="1" customWidth="1"/>
    <col min="5" max="5" width="14.42578125" style="1" customWidth="1"/>
    <col min="6" max="7" width="13" style="1" customWidth="1"/>
    <col min="8" max="8" width="12.5703125" style="1" customWidth="1"/>
    <col min="9" max="9" width="11.7109375" style="1" customWidth="1"/>
    <col min="10" max="10" width="11.85546875" style="1" customWidth="1"/>
    <col min="11" max="11" width="10.7109375" style="1" customWidth="1"/>
    <col min="12" max="12" width="10.28515625" style="1" customWidth="1"/>
    <col min="13" max="13" width="11.7109375" style="1" customWidth="1"/>
    <col min="14" max="14" width="10.28515625" style="1" customWidth="1"/>
    <col min="15" max="18" width="10.5703125" style="1" customWidth="1"/>
    <col min="19" max="19" width="12.140625" style="1" customWidth="1"/>
    <col min="20" max="20" width="9.85546875" style="1" customWidth="1"/>
    <col min="21" max="21" width="9.5703125" style="1" customWidth="1"/>
    <col min="22" max="27" width="9.140625" style="1" customWidth="1"/>
    <col min="28" max="28" width="9.5703125" style="1" bestFit="1" customWidth="1"/>
    <col min="29" max="30" width="7.7109375" style="1" customWidth="1"/>
    <col min="31" max="31" width="8.7109375" style="1" customWidth="1"/>
    <col min="32" max="16384" width="10.7109375" style="1"/>
  </cols>
  <sheetData>
    <row r="2" spans="1:31">
      <c r="F2" s="2"/>
      <c r="G2" s="3"/>
      <c r="H2" s="4"/>
      <c r="I2" s="4"/>
      <c r="J2" s="4"/>
      <c r="K2" s="3"/>
      <c r="L2" s="3"/>
      <c r="M2" s="3"/>
      <c r="N2" s="4"/>
      <c r="S2" s="5"/>
      <c r="AB2" s="5"/>
      <c r="AC2" s="5"/>
      <c r="AD2" s="5"/>
      <c r="AE2" s="5"/>
    </row>
    <row r="3" spans="1:31" ht="18">
      <c r="A3" s="6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31">
      <c r="F4" s="8"/>
      <c r="G4" s="5"/>
      <c r="H4" s="8"/>
      <c r="I4" s="5"/>
      <c r="J4" s="5"/>
      <c r="K4" s="5"/>
      <c r="L4" s="5"/>
      <c r="M4" s="5"/>
    </row>
    <row r="5" spans="1:31" ht="13.5" customHeight="1">
      <c r="B5" s="9"/>
      <c r="C5" s="9"/>
      <c r="D5" s="2"/>
      <c r="E5" s="10"/>
      <c r="F5" s="10">
        <v>1</v>
      </c>
      <c r="G5" s="10">
        <f t="shared" ref="G5:V6" si="0">F5+1</f>
        <v>2</v>
      </c>
      <c r="H5" s="10">
        <f t="shared" si="0"/>
        <v>3</v>
      </c>
      <c r="I5" s="10">
        <f t="shared" si="0"/>
        <v>4</v>
      </c>
      <c r="J5" s="10">
        <f t="shared" si="0"/>
        <v>5</v>
      </c>
      <c r="K5" s="10">
        <f t="shared" si="0"/>
        <v>6</v>
      </c>
      <c r="L5" s="10">
        <f t="shared" si="0"/>
        <v>7</v>
      </c>
      <c r="M5" s="10">
        <f t="shared" si="0"/>
        <v>8</v>
      </c>
      <c r="N5" s="10">
        <f t="shared" si="0"/>
        <v>9</v>
      </c>
      <c r="O5" s="10">
        <f t="shared" si="0"/>
        <v>10</v>
      </c>
      <c r="P5" s="10">
        <f t="shared" si="0"/>
        <v>11</v>
      </c>
      <c r="Q5" s="10">
        <f t="shared" si="0"/>
        <v>12</v>
      </c>
      <c r="R5" s="10">
        <f t="shared" si="0"/>
        <v>13</v>
      </c>
      <c r="S5" s="10">
        <f t="shared" si="0"/>
        <v>14</v>
      </c>
      <c r="T5" s="10">
        <f t="shared" si="0"/>
        <v>15</v>
      </c>
      <c r="U5" s="10">
        <f t="shared" si="0"/>
        <v>16</v>
      </c>
      <c r="V5" s="10">
        <f t="shared" si="0"/>
        <v>17</v>
      </c>
      <c r="W5" s="10">
        <f t="shared" ref="W5:X6" si="1">V5+1</f>
        <v>18</v>
      </c>
      <c r="X5" s="10">
        <f t="shared" si="1"/>
        <v>19</v>
      </c>
      <c r="Y5" s="10">
        <f t="shared" ref="Y5:Y6" si="2">X5+1</f>
        <v>20</v>
      </c>
      <c r="Z5" s="10">
        <f t="shared" ref="Z5:Z6" si="3">Y5+1</f>
        <v>21</v>
      </c>
      <c r="AA5" s="10">
        <f t="shared" ref="AA5:AA6" si="4">Z5+1</f>
        <v>22</v>
      </c>
    </row>
    <row r="6" spans="1:31" ht="13.5" customHeight="1">
      <c r="A6" s="11" t="s">
        <v>1</v>
      </c>
      <c r="B6" s="12"/>
      <c r="C6" s="12"/>
      <c r="D6" s="12"/>
      <c r="E6" s="13" t="s">
        <v>2</v>
      </c>
      <c r="F6" s="14">
        <v>2021</v>
      </c>
      <c r="G6" s="14">
        <f>F6+1</f>
        <v>2022</v>
      </c>
      <c r="H6" s="14">
        <f t="shared" si="0"/>
        <v>2023</v>
      </c>
      <c r="I6" s="14">
        <f t="shared" si="0"/>
        <v>2024</v>
      </c>
      <c r="J6" s="14">
        <f t="shared" si="0"/>
        <v>2025</v>
      </c>
      <c r="K6" s="14">
        <f t="shared" si="0"/>
        <v>2026</v>
      </c>
      <c r="L6" s="14">
        <f t="shared" si="0"/>
        <v>2027</v>
      </c>
      <c r="M6" s="14">
        <f t="shared" si="0"/>
        <v>2028</v>
      </c>
      <c r="N6" s="14">
        <f t="shared" si="0"/>
        <v>2029</v>
      </c>
      <c r="O6" s="14">
        <f t="shared" si="0"/>
        <v>2030</v>
      </c>
      <c r="P6" s="14">
        <f t="shared" si="0"/>
        <v>2031</v>
      </c>
      <c r="Q6" s="14">
        <f t="shared" si="0"/>
        <v>2032</v>
      </c>
      <c r="R6" s="14">
        <f t="shared" si="0"/>
        <v>2033</v>
      </c>
      <c r="S6" s="14">
        <f t="shared" si="0"/>
        <v>2034</v>
      </c>
      <c r="T6" s="14">
        <f t="shared" si="0"/>
        <v>2035</v>
      </c>
      <c r="U6" s="14">
        <f t="shared" si="0"/>
        <v>2036</v>
      </c>
      <c r="V6" s="14">
        <f t="shared" si="0"/>
        <v>2037</v>
      </c>
      <c r="W6" s="14">
        <f t="shared" si="1"/>
        <v>2038</v>
      </c>
      <c r="X6" s="14">
        <f t="shared" si="1"/>
        <v>2039</v>
      </c>
      <c r="Y6" s="14">
        <f t="shared" si="2"/>
        <v>2040</v>
      </c>
      <c r="Z6" s="14">
        <f t="shared" si="3"/>
        <v>2041</v>
      </c>
      <c r="AA6" s="14">
        <f t="shared" si="4"/>
        <v>2042</v>
      </c>
    </row>
    <row r="7" spans="1:31">
      <c r="A7" s="15"/>
      <c r="B7"/>
      <c r="C7"/>
      <c r="D7" s="16"/>
      <c r="E7" s="17"/>
      <c r="F7" s="18"/>
      <c r="G7" s="8"/>
      <c r="H7" s="19"/>
      <c r="I7" s="20"/>
      <c r="J7" s="8"/>
      <c r="K7" s="8"/>
      <c r="L7" s="8"/>
      <c r="M7" s="8"/>
      <c r="N7" s="8"/>
      <c r="O7" s="8"/>
      <c r="P7" s="21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31">
      <c r="A8" s="15" t="s">
        <v>3</v>
      </c>
      <c r="B8"/>
      <c r="C8" s="22">
        <v>20</v>
      </c>
      <c r="E8" s="17"/>
      <c r="F8" s="21">
        <v>0</v>
      </c>
      <c r="G8" s="21">
        <v>0</v>
      </c>
      <c r="H8" s="21">
        <f t="shared" ref="H8:X8" si="5">$C$8</f>
        <v>20</v>
      </c>
      <c r="I8" s="21">
        <f t="shared" si="5"/>
        <v>20</v>
      </c>
      <c r="J8" s="21">
        <f t="shared" si="5"/>
        <v>20</v>
      </c>
      <c r="K8" s="21">
        <f t="shared" si="5"/>
        <v>20</v>
      </c>
      <c r="L8" s="21">
        <f t="shared" si="5"/>
        <v>20</v>
      </c>
      <c r="M8" s="21">
        <f t="shared" si="5"/>
        <v>20</v>
      </c>
      <c r="N8" s="21">
        <f t="shared" si="5"/>
        <v>20</v>
      </c>
      <c r="O8" s="21">
        <f t="shared" si="5"/>
        <v>20</v>
      </c>
      <c r="P8" s="21">
        <f t="shared" si="5"/>
        <v>20</v>
      </c>
      <c r="Q8" s="21">
        <f t="shared" si="5"/>
        <v>20</v>
      </c>
      <c r="R8" s="21">
        <f t="shared" si="5"/>
        <v>20</v>
      </c>
      <c r="S8" s="21">
        <f t="shared" si="5"/>
        <v>20</v>
      </c>
      <c r="T8" s="21">
        <f t="shared" si="5"/>
        <v>20</v>
      </c>
      <c r="U8" s="21">
        <f t="shared" si="5"/>
        <v>20</v>
      </c>
      <c r="V8" s="21">
        <f t="shared" si="5"/>
        <v>20</v>
      </c>
      <c r="W8" s="21">
        <f t="shared" si="5"/>
        <v>20</v>
      </c>
      <c r="X8" s="21">
        <f t="shared" si="5"/>
        <v>20</v>
      </c>
      <c r="Y8" s="21">
        <f t="shared" ref="Y8:AA8" si="6">$C$8</f>
        <v>20</v>
      </c>
      <c r="Z8" s="21">
        <f t="shared" si="6"/>
        <v>20</v>
      </c>
      <c r="AA8" s="21">
        <f t="shared" si="6"/>
        <v>20</v>
      </c>
    </row>
    <row r="9" spans="1:31" s="79" customFormat="1">
      <c r="A9" s="76" t="s">
        <v>4</v>
      </c>
      <c r="B9" s="77"/>
      <c r="C9" s="27">
        <f>29.7%*0.9225</f>
        <v>0.27398249999999996</v>
      </c>
      <c r="D9" s="78">
        <f>+NPV(Discount_Rate,F9:AA9)</f>
        <v>449351.00490298367</v>
      </c>
      <c r="F9" s="80">
        <f t="shared" ref="F9:X9" si="7">F8*$C9*8760</f>
        <v>0</v>
      </c>
      <c r="G9" s="80">
        <f t="shared" si="7"/>
        <v>0</v>
      </c>
      <c r="H9" s="80">
        <f t="shared" si="7"/>
        <v>48001.733999999997</v>
      </c>
      <c r="I9" s="80">
        <f t="shared" si="7"/>
        <v>48001.733999999997</v>
      </c>
      <c r="J9" s="80">
        <f t="shared" si="7"/>
        <v>48001.733999999997</v>
      </c>
      <c r="K9" s="80">
        <f t="shared" si="7"/>
        <v>48001.733999999997</v>
      </c>
      <c r="L9" s="80">
        <f t="shared" si="7"/>
        <v>48001.733999999997</v>
      </c>
      <c r="M9" s="80">
        <f t="shared" si="7"/>
        <v>48001.733999999997</v>
      </c>
      <c r="N9" s="80">
        <f t="shared" si="7"/>
        <v>48001.733999999997</v>
      </c>
      <c r="O9" s="80">
        <f t="shared" si="7"/>
        <v>48001.733999999997</v>
      </c>
      <c r="P9" s="80">
        <f t="shared" si="7"/>
        <v>48001.733999999997</v>
      </c>
      <c r="Q9" s="80">
        <f t="shared" si="7"/>
        <v>48001.733999999997</v>
      </c>
      <c r="R9" s="80">
        <f t="shared" si="7"/>
        <v>48001.733999999997</v>
      </c>
      <c r="S9" s="80">
        <f t="shared" si="7"/>
        <v>48001.733999999997</v>
      </c>
      <c r="T9" s="80">
        <f t="shared" si="7"/>
        <v>48001.733999999997</v>
      </c>
      <c r="U9" s="80">
        <f t="shared" si="7"/>
        <v>48001.733999999997</v>
      </c>
      <c r="V9" s="80">
        <f t="shared" si="7"/>
        <v>48001.733999999997</v>
      </c>
      <c r="W9" s="80">
        <f t="shared" si="7"/>
        <v>48001.733999999997</v>
      </c>
      <c r="X9" s="80">
        <f t="shared" si="7"/>
        <v>48001.733999999997</v>
      </c>
      <c r="Y9" s="80">
        <f t="shared" ref="Y9:AA9" si="8">Y8*$C9*8760</f>
        <v>48001.733999999997</v>
      </c>
      <c r="Z9" s="80">
        <f t="shared" si="8"/>
        <v>48001.733999999997</v>
      </c>
      <c r="AA9" s="80">
        <f t="shared" si="8"/>
        <v>48001.733999999997</v>
      </c>
    </row>
    <row r="10" spans="1:31">
      <c r="B10" s="5"/>
      <c r="C10" s="5"/>
      <c r="F10" s="29"/>
      <c r="G10" s="29"/>
    </row>
    <row r="11" spans="1:31" ht="18">
      <c r="A11" s="6" t="s">
        <v>5</v>
      </c>
      <c r="B11" s="30"/>
      <c r="C11" s="31"/>
      <c r="D11" s="32"/>
      <c r="E11" s="7"/>
      <c r="F11" s="33"/>
      <c r="G11" s="3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31">
      <c r="A12" s="35"/>
      <c r="B12" s="36"/>
      <c r="C12" s="24"/>
      <c r="D12" s="25"/>
      <c r="E12" s="25"/>
      <c r="F12" s="26"/>
      <c r="G12" s="2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31">
      <c r="A13" s="37" t="s">
        <v>6</v>
      </c>
      <c r="B13" s="36"/>
      <c r="C13" s="24"/>
      <c r="D13" s="25"/>
      <c r="E13" s="25"/>
      <c r="F13" s="26"/>
      <c r="G13" s="2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</row>
    <row r="14" spans="1:31">
      <c r="A14" s="38" t="s">
        <v>8</v>
      </c>
      <c r="B14" s="36"/>
      <c r="C14" s="24"/>
      <c r="D14" s="25"/>
      <c r="E14" s="39" t="s">
        <v>7</v>
      </c>
      <c r="F14" s="40">
        <v>30</v>
      </c>
      <c r="G14" s="41">
        <f t="shared" ref="G14" si="9">F14</f>
        <v>30</v>
      </c>
      <c r="H14" s="41">
        <f t="shared" ref="H14:W14" si="10">G14</f>
        <v>30</v>
      </c>
      <c r="I14" s="41">
        <f t="shared" si="10"/>
        <v>30</v>
      </c>
      <c r="J14" s="41">
        <f t="shared" si="10"/>
        <v>30</v>
      </c>
      <c r="K14" s="41">
        <f t="shared" si="10"/>
        <v>30</v>
      </c>
      <c r="L14" s="41">
        <f t="shared" si="10"/>
        <v>30</v>
      </c>
      <c r="M14" s="41">
        <f t="shared" si="10"/>
        <v>30</v>
      </c>
      <c r="N14" s="41">
        <f t="shared" si="10"/>
        <v>30</v>
      </c>
      <c r="O14" s="41">
        <f t="shared" si="10"/>
        <v>30</v>
      </c>
      <c r="P14" s="41">
        <f t="shared" si="10"/>
        <v>30</v>
      </c>
      <c r="Q14" s="41">
        <f t="shared" si="10"/>
        <v>30</v>
      </c>
      <c r="R14" s="41">
        <f t="shared" si="10"/>
        <v>30</v>
      </c>
      <c r="S14" s="41">
        <f t="shared" si="10"/>
        <v>30</v>
      </c>
      <c r="T14" s="41">
        <f t="shared" si="10"/>
        <v>30</v>
      </c>
      <c r="U14" s="41">
        <f t="shared" si="10"/>
        <v>30</v>
      </c>
      <c r="V14" s="41">
        <f t="shared" si="10"/>
        <v>30</v>
      </c>
      <c r="W14" s="41">
        <f t="shared" si="10"/>
        <v>30</v>
      </c>
      <c r="X14" s="41">
        <f t="shared" ref="X14" si="11">W14</f>
        <v>30</v>
      </c>
      <c r="Y14" s="41">
        <f t="shared" ref="Y14" si="12">X14</f>
        <v>30</v>
      </c>
      <c r="Z14" s="41">
        <f t="shared" ref="Z14" si="13">Y14</f>
        <v>30</v>
      </c>
      <c r="AA14" s="41">
        <f t="shared" ref="AA14" si="14">Z14</f>
        <v>30</v>
      </c>
    </row>
    <row r="15" spans="1:31">
      <c r="A15" s="35"/>
      <c r="B15" s="36"/>
      <c r="C15" s="24"/>
      <c r="D15" s="25"/>
      <c r="E15" s="25"/>
      <c r="F15" s="26"/>
      <c r="G15" s="2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</row>
    <row r="16" spans="1:31">
      <c r="A16" s="37" t="s">
        <v>9</v>
      </c>
      <c r="B16" s="36"/>
      <c r="C16" s="24"/>
      <c r="D16" s="25"/>
      <c r="E16" s="25"/>
      <c r="F16" s="26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</row>
    <row r="17" spans="1:27">
      <c r="A17" s="38" t="s">
        <v>32</v>
      </c>
      <c r="B17" s="36"/>
      <c r="C17" s="24"/>
      <c r="D17" s="25"/>
      <c r="E17" s="39" t="s">
        <v>7</v>
      </c>
      <c r="F17" s="41">
        <v>23</v>
      </c>
      <c r="G17" s="41">
        <f t="shared" ref="G17" si="15">F17</f>
        <v>23</v>
      </c>
      <c r="H17" s="41">
        <f t="shared" ref="H17:W17" si="16">G17</f>
        <v>23</v>
      </c>
      <c r="I17" s="41">
        <f t="shared" si="16"/>
        <v>23</v>
      </c>
      <c r="J17" s="41">
        <f t="shared" si="16"/>
        <v>23</v>
      </c>
      <c r="K17" s="41">
        <f t="shared" si="16"/>
        <v>23</v>
      </c>
      <c r="L17" s="41">
        <f t="shared" si="16"/>
        <v>23</v>
      </c>
      <c r="M17" s="41">
        <f t="shared" si="16"/>
        <v>23</v>
      </c>
      <c r="N17" s="41">
        <f t="shared" si="16"/>
        <v>23</v>
      </c>
      <c r="O17" s="41">
        <f t="shared" si="16"/>
        <v>23</v>
      </c>
      <c r="P17" s="41">
        <f t="shared" si="16"/>
        <v>23</v>
      </c>
      <c r="Q17" s="41">
        <f t="shared" si="16"/>
        <v>23</v>
      </c>
      <c r="R17" s="41">
        <f t="shared" si="16"/>
        <v>23</v>
      </c>
      <c r="S17" s="41">
        <f t="shared" si="16"/>
        <v>23</v>
      </c>
      <c r="T17" s="41">
        <f t="shared" si="16"/>
        <v>23</v>
      </c>
      <c r="U17" s="41">
        <f t="shared" si="16"/>
        <v>23</v>
      </c>
      <c r="V17" s="41">
        <f t="shared" si="16"/>
        <v>23</v>
      </c>
      <c r="W17" s="41">
        <f t="shared" si="16"/>
        <v>23</v>
      </c>
      <c r="X17" s="41">
        <f t="shared" ref="X17" si="17">W17</f>
        <v>23</v>
      </c>
      <c r="Y17" s="41">
        <f t="shared" ref="Y17" si="18">X17</f>
        <v>23</v>
      </c>
      <c r="Z17" s="41">
        <f t="shared" ref="Z17" si="19">Y17</f>
        <v>23</v>
      </c>
      <c r="AA17" s="41">
        <f t="shared" ref="AA17" si="20">Z17</f>
        <v>23</v>
      </c>
    </row>
    <row r="18" spans="1:27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>
      <c r="A19" s="37" t="s">
        <v>5</v>
      </c>
      <c r="B19" s="36"/>
      <c r="C19" s="24"/>
      <c r="D19" s="25"/>
      <c r="E19" s="25"/>
      <c r="F19" s="26"/>
      <c r="G19" s="26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>
      <c r="A20" s="38" t="s">
        <v>8</v>
      </c>
      <c r="B20" s="36"/>
      <c r="C20" s="24"/>
      <c r="D20" s="25"/>
      <c r="E20" s="39" t="s">
        <v>7</v>
      </c>
      <c r="F20" s="41">
        <f t="shared" ref="F20:X20" si="21">F14-F17</f>
        <v>7</v>
      </c>
      <c r="G20" s="41">
        <f t="shared" si="21"/>
        <v>7</v>
      </c>
      <c r="H20" s="41">
        <f t="shared" si="21"/>
        <v>7</v>
      </c>
      <c r="I20" s="41">
        <f t="shared" si="21"/>
        <v>7</v>
      </c>
      <c r="J20" s="41">
        <f t="shared" si="21"/>
        <v>7</v>
      </c>
      <c r="K20" s="41">
        <f t="shared" si="21"/>
        <v>7</v>
      </c>
      <c r="L20" s="41">
        <f t="shared" si="21"/>
        <v>7</v>
      </c>
      <c r="M20" s="41">
        <f t="shared" si="21"/>
        <v>7</v>
      </c>
      <c r="N20" s="41">
        <f t="shared" si="21"/>
        <v>7</v>
      </c>
      <c r="O20" s="41">
        <f t="shared" si="21"/>
        <v>7</v>
      </c>
      <c r="P20" s="41">
        <f t="shared" si="21"/>
        <v>7</v>
      </c>
      <c r="Q20" s="41">
        <f t="shared" si="21"/>
        <v>7</v>
      </c>
      <c r="R20" s="41">
        <f t="shared" si="21"/>
        <v>7</v>
      </c>
      <c r="S20" s="41">
        <f t="shared" si="21"/>
        <v>7</v>
      </c>
      <c r="T20" s="41">
        <f t="shared" si="21"/>
        <v>7</v>
      </c>
      <c r="U20" s="41">
        <f t="shared" si="21"/>
        <v>7</v>
      </c>
      <c r="V20" s="41">
        <f t="shared" si="21"/>
        <v>7</v>
      </c>
      <c r="W20" s="41">
        <f t="shared" si="21"/>
        <v>7</v>
      </c>
      <c r="X20" s="41">
        <f t="shared" si="21"/>
        <v>7</v>
      </c>
      <c r="Y20" s="41">
        <f t="shared" ref="Y20:AA20" si="22">Y14-Y17</f>
        <v>7</v>
      </c>
      <c r="Z20" s="41">
        <f t="shared" si="22"/>
        <v>7</v>
      </c>
      <c r="AA20" s="41">
        <f t="shared" si="22"/>
        <v>7</v>
      </c>
    </row>
    <row r="21" spans="1:27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s="23" customFormat="1" ht="18">
      <c r="A22" s="6" t="s">
        <v>10</v>
      </c>
      <c r="B22" s="30"/>
      <c r="C22" s="30"/>
      <c r="D22" s="42"/>
      <c r="E22" s="30"/>
      <c r="F22" s="43" t="s">
        <v>11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s="5" customFormat="1">
      <c r="A23" s="36"/>
      <c r="B23" s="36"/>
      <c r="C23" s="36"/>
      <c r="E23" s="10"/>
      <c r="F23" s="10">
        <f t="shared" ref="F23:X23" si="23">F5</f>
        <v>1</v>
      </c>
      <c r="G23" s="10">
        <f t="shared" si="23"/>
        <v>2</v>
      </c>
      <c r="H23" s="10">
        <f t="shared" si="23"/>
        <v>3</v>
      </c>
      <c r="I23" s="10">
        <f t="shared" si="23"/>
        <v>4</v>
      </c>
      <c r="J23" s="10">
        <f t="shared" si="23"/>
        <v>5</v>
      </c>
      <c r="K23" s="10">
        <f t="shared" si="23"/>
        <v>6</v>
      </c>
      <c r="L23" s="10">
        <f t="shared" si="23"/>
        <v>7</v>
      </c>
      <c r="M23" s="10">
        <f t="shared" si="23"/>
        <v>8</v>
      </c>
      <c r="N23" s="10">
        <f t="shared" si="23"/>
        <v>9</v>
      </c>
      <c r="O23" s="10">
        <f t="shared" si="23"/>
        <v>10</v>
      </c>
      <c r="P23" s="10">
        <f t="shared" si="23"/>
        <v>11</v>
      </c>
      <c r="Q23" s="10">
        <f t="shared" si="23"/>
        <v>12</v>
      </c>
      <c r="R23" s="10">
        <f t="shared" si="23"/>
        <v>13</v>
      </c>
      <c r="S23" s="10">
        <f t="shared" si="23"/>
        <v>14</v>
      </c>
      <c r="T23" s="10">
        <f t="shared" si="23"/>
        <v>15</v>
      </c>
      <c r="U23" s="10">
        <f t="shared" si="23"/>
        <v>16</v>
      </c>
      <c r="V23" s="10">
        <f t="shared" si="23"/>
        <v>17</v>
      </c>
      <c r="W23" s="10">
        <f t="shared" si="23"/>
        <v>18</v>
      </c>
      <c r="X23" s="10">
        <f t="shared" si="23"/>
        <v>19</v>
      </c>
      <c r="Y23" s="10">
        <f t="shared" ref="Y23:AA23" si="24">Y5</f>
        <v>20</v>
      </c>
      <c r="Z23" s="10">
        <f t="shared" si="24"/>
        <v>21</v>
      </c>
      <c r="AA23" s="10">
        <f t="shared" si="24"/>
        <v>22</v>
      </c>
    </row>
    <row r="24" spans="1:27" s="5" customFormat="1">
      <c r="A24" s="11" t="s">
        <v>1</v>
      </c>
      <c r="C24" s="36"/>
      <c r="E24" s="13" t="s">
        <v>2</v>
      </c>
      <c r="F24" s="14">
        <f>F6</f>
        <v>2021</v>
      </c>
      <c r="G24" s="14">
        <f t="shared" ref="G24:X24" si="25">F24+1</f>
        <v>2022</v>
      </c>
      <c r="H24" s="14">
        <f t="shared" si="25"/>
        <v>2023</v>
      </c>
      <c r="I24" s="14">
        <f t="shared" si="25"/>
        <v>2024</v>
      </c>
      <c r="J24" s="14">
        <f t="shared" si="25"/>
        <v>2025</v>
      </c>
      <c r="K24" s="14">
        <f t="shared" si="25"/>
        <v>2026</v>
      </c>
      <c r="L24" s="14">
        <f t="shared" si="25"/>
        <v>2027</v>
      </c>
      <c r="M24" s="14">
        <f t="shared" si="25"/>
        <v>2028</v>
      </c>
      <c r="N24" s="14">
        <f t="shared" si="25"/>
        <v>2029</v>
      </c>
      <c r="O24" s="14">
        <f t="shared" si="25"/>
        <v>2030</v>
      </c>
      <c r="P24" s="14">
        <f t="shared" si="25"/>
        <v>2031</v>
      </c>
      <c r="Q24" s="14">
        <f t="shared" si="25"/>
        <v>2032</v>
      </c>
      <c r="R24" s="14">
        <f t="shared" si="25"/>
        <v>2033</v>
      </c>
      <c r="S24" s="14">
        <f t="shared" si="25"/>
        <v>2034</v>
      </c>
      <c r="T24" s="14">
        <f t="shared" si="25"/>
        <v>2035</v>
      </c>
      <c r="U24" s="14">
        <f t="shared" si="25"/>
        <v>2036</v>
      </c>
      <c r="V24" s="14">
        <f t="shared" si="25"/>
        <v>2037</v>
      </c>
      <c r="W24" s="14">
        <f t="shared" si="25"/>
        <v>2038</v>
      </c>
      <c r="X24" s="14">
        <f t="shared" si="25"/>
        <v>2039</v>
      </c>
      <c r="Y24" s="14">
        <f t="shared" ref="Y24" si="26">X24+1</f>
        <v>2040</v>
      </c>
      <c r="Z24" s="14">
        <f t="shared" ref="Z24" si="27">Y24+1</f>
        <v>2041</v>
      </c>
      <c r="AA24" s="14">
        <f t="shared" ref="AA24" si="28">Z24+1</f>
        <v>2042</v>
      </c>
    </row>
    <row r="25" spans="1:27" s="5" customFormat="1">
      <c r="A25" s="11"/>
      <c r="B25" s="36"/>
      <c r="C25" s="36"/>
      <c r="D25" s="44"/>
      <c r="E25" s="45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s="5" customFormat="1" ht="12.75" customHeight="1" outlineLevel="1">
      <c r="A26" s="47" t="s">
        <v>12</v>
      </c>
      <c r="B26" s="36"/>
      <c r="C26" s="36"/>
      <c r="D26" s="48" t="s">
        <v>13</v>
      </c>
      <c r="F26" s="74" t="s">
        <v>31</v>
      </c>
      <c r="G26" s="50"/>
    </row>
    <row r="27" spans="1:27" outlineLevel="1">
      <c r="A27" s="51" t="s">
        <v>34</v>
      </c>
      <c r="B27" s="36"/>
      <c r="C27" s="36"/>
      <c r="D27" s="52">
        <v>75</v>
      </c>
      <c r="E27" s="25">
        <f>SUM(F27:AA27)</f>
        <v>2097.5</v>
      </c>
      <c r="F27" s="53">
        <v>65</v>
      </c>
      <c r="G27" s="53">
        <f t="shared" ref="G27:AA27" si="29">$D27*G$42</f>
        <v>78</v>
      </c>
      <c r="H27" s="25">
        <f t="shared" si="29"/>
        <v>80.25</v>
      </c>
      <c r="I27" s="25">
        <f t="shared" si="29"/>
        <v>81.75</v>
      </c>
      <c r="J27" s="25">
        <f t="shared" si="29"/>
        <v>84.000000000000014</v>
      </c>
      <c r="K27" s="25">
        <f t="shared" si="29"/>
        <v>85.499999999999986</v>
      </c>
      <c r="L27" s="25">
        <f t="shared" si="29"/>
        <v>87.75</v>
      </c>
      <c r="M27" s="25">
        <f t="shared" si="29"/>
        <v>90</v>
      </c>
      <c r="N27" s="25">
        <f t="shared" si="29"/>
        <v>91.5</v>
      </c>
      <c r="O27" s="25">
        <f t="shared" si="29"/>
        <v>93.75</v>
      </c>
      <c r="P27" s="25">
        <f t="shared" si="29"/>
        <v>96</v>
      </c>
      <c r="Q27" s="25">
        <f t="shared" si="29"/>
        <v>98.25</v>
      </c>
      <c r="R27" s="25">
        <f t="shared" si="29"/>
        <v>100.5</v>
      </c>
      <c r="S27" s="25">
        <f t="shared" si="29"/>
        <v>102.00000000000001</v>
      </c>
      <c r="T27" s="25">
        <f t="shared" si="29"/>
        <v>104.24999999999999</v>
      </c>
      <c r="U27" s="25">
        <f t="shared" si="29"/>
        <v>106.5</v>
      </c>
      <c r="V27" s="25">
        <f t="shared" si="29"/>
        <v>108.75</v>
      </c>
      <c r="W27" s="25">
        <f t="shared" si="29"/>
        <v>108.75</v>
      </c>
      <c r="X27" s="25">
        <f t="shared" si="29"/>
        <v>108.75</v>
      </c>
      <c r="Y27" s="25">
        <f t="shared" si="29"/>
        <v>108.75</v>
      </c>
      <c r="Z27" s="25">
        <f t="shared" si="29"/>
        <v>108.75</v>
      </c>
      <c r="AA27" s="25">
        <f t="shared" si="29"/>
        <v>108.75</v>
      </c>
    </row>
    <row r="28" spans="1:27" outlineLevel="1">
      <c r="A28" s="51" t="s">
        <v>15</v>
      </c>
      <c r="B28" s="36"/>
      <c r="C28" s="36"/>
      <c r="D28" s="54">
        <v>75</v>
      </c>
      <c r="E28" s="25">
        <f>SUM(F28:AA28)</f>
        <v>2554.5</v>
      </c>
      <c r="F28" s="53">
        <v>300</v>
      </c>
      <c r="G28" s="53">
        <v>300</v>
      </c>
      <c r="H28" s="25">
        <f t="shared" ref="H28:AA28" si="30">$D28*H$42</f>
        <v>80.25</v>
      </c>
      <c r="I28" s="25">
        <f t="shared" si="30"/>
        <v>81.75</v>
      </c>
      <c r="J28" s="25">
        <f t="shared" si="30"/>
        <v>84.000000000000014</v>
      </c>
      <c r="K28" s="25">
        <f t="shared" si="30"/>
        <v>85.499999999999986</v>
      </c>
      <c r="L28" s="25">
        <f t="shared" si="30"/>
        <v>87.75</v>
      </c>
      <c r="M28" s="25">
        <f t="shared" si="30"/>
        <v>90</v>
      </c>
      <c r="N28" s="25">
        <f t="shared" si="30"/>
        <v>91.5</v>
      </c>
      <c r="O28" s="25">
        <f t="shared" si="30"/>
        <v>93.75</v>
      </c>
      <c r="P28" s="25">
        <f t="shared" si="30"/>
        <v>96</v>
      </c>
      <c r="Q28" s="25">
        <f t="shared" si="30"/>
        <v>98.25</v>
      </c>
      <c r="R28" s="25">
        <f t="shared" si="30"/>
        <v>100.5</v>
      </c>
      <c r="S28" s="25">
        <f t="shared" si="30"/>
        <v>102.00000000000001</v>
      </c>
      <c r="T28" s="25">
        <f t="shared" si="30"/>
        <v>104.24999999999999</v>
      </c>
      <c r="U28" s="25">
        <f t="shared" si="30"/>
        <v>106.5</v>
      </c>
      <c r="V28" s="25">
        <f t="shared" si="30"/>
        <v>108.75</v>
      </c>
      <c r="W28" s="25">
        <f t="shared" si="30"/>
        <v>108.75</v>
      </c>
      <c r="X28" s="25">
        <f t="shared" si="30"/>
        <v>108.75</v>
      </c>
      <c r="Y28" s="25">
        <f t="shared" si="30"/>
        <v>108.75</v>
      </c>
      <c r="Z28" s="25">
        <f t="shared" si="30"/>
        <v>108.75</v>
      </c>
      <c r="AA28" s="25">
        <f t="shared" si="30"/>
        <v>108.75</v>
      </c>
    </row>
    <row r="29" spans="1:27" outlineLevel="1">
      <c r="A29" s="51" t="s">
        <v>16</v>
      </c>
      <c r="B29" s="36"/>
      <c r="C29" s="36"/>
      <c r="D29" s="55">
        <v>0</v>
      </c>
      <c r="E29" s="25">
        <f>SUM(F29:AA29)</f>
        <v>250</v>
      </c>
      <c r="F29" s="53">
        <v>250</v>
      </c>
      <c r="G29" s="53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</row>
    <row r="30" spans="1:27" s="5" customFormat="1">
      <c r="A30" s="56" t="str">
        <f>"Total "&amp;A26</f>
        <v>Total Program Costs</v>
      </c>
      <c r="B30" s="36"/>
      <c r="C30" s="36"/>
      <c r="D30" s="44">
        <f>+NPV(Discount_Rate,F30:AA30)</f>
        <v>2665.9944280664731</v>
      </c>
      <c r="E30" s="44">
        <f>SUM(F30:AA30)</f>
        <v>4902</v>
      </c>
      <c r="F30" s="44">
        <f t="shared" ref="F30:X30" si="31">SUM(F27:F29)</f>
        <v>615</v>
      </c>
      <c r="G30" s="44">
        <f t="shared" si="31"/>
        <v>378</v>
      </c>
      <c r="H30" s="44">
        <f t="shared" si="31"/>
        <v>160.5</v>
      </c>
      <c r="I30" s="44">
        <f t="shared" si="31"/>
        <v>163.5</v>
      </c>
      <c r="J30" s="44">
        <f t="shared" si="31"/>
        <v>168.00000000000003</v>
      </c>
      <c r="K30" s="44">
        <f t="shared" si="31"/>
        <v>170.99999999999997</v>
      </c>
      <c r="L30" s="44">
        <f t="shared" si="31"/>
        <v>175.5</v>
      </c>
      <c r="M30" s="44">
        <f t="shared" si="31"/>
        <v>180</v>
      </c>
      <c r="N30" s="44">
        <f t="shared" si="31"/>
        <v>183</v>
      </c>
      <c r="O30" s="44">
        <f t="shared" si="31"/>
        <v>187.5</v>
      </c>
      <c r="P30" s="44">
        <f t="shared" si="31"/>
        <v>192</v>
      </c>
      <c r="Q30" s="44">
        <f t="shared" si="31"/>
        <v>196.5</v>
      </c>
      <c r="R30" s="44">
        <f t="shared" si="31"/>
        <v>201</v>
      </c>
      <c r="S30" s="44">
        <f t="shared" si="31"/>
        <v>204.00000000000003</v>
      </c>
      <c r="T30" s="44">
        <f t="shared" si="31"/>
        <v>208.49999999999997</v>
      </c>
      <c r="U30" s="44">
        <f t="shared" si="31"/>
        <v>213</v>
      </c>
      <c r="V30" s="44">
        <f t="shared" si="31"/>
        <v>217.5</v>
      </c>
      <c r="W30" s="44">
        <f t="shared" si="31"/>
        <v>217.5</v>
      </c>
      <c r="X30" s="44">
        <f t="shared" si="31"/>
        <v>217.5</v>
      </c>
      <c r="Y30" s="44">
        <f t="shared" ref="Y30:AA30" si="32">SUM(Y27:Y29)</f>
        <v>217.5</v>
      </c>
      <c r="Z30" s="44">
        <f t="shared" si="32"/>
        <v>217.5</v>
      </c>
      <c r="AA30" s="44">
        <f t="shared" si="32"/>
        <v>217.5</v>
      </c>
    </row>
    <row r="31" spans="1:27" s="5" customFormat="1">
      <c r="A31" s="36"/>
      <c r="B31" s="36"/>
      <c r="C31" s="36"/>
      <c r="D31" s="2"/>
      <c r="E31" s="25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7" ht="15.75">
      <c r="A32" s="58" t="s">
        <v>17</v>
      </c>
      <c r="B32" s="23"/>
      <c r="C32" s="23"/>
      <c r="D32" s="44">
        <f>NPV(Discount_Rate,F32:AA32)</f>
        <v>2665.9944280664731</v>
      </c>
      <c r="E32" s="39"/>
      <c r="F32" s="59">
        <f>F30</f>
        <v>615</v>
      </c>
      <c r="G32" s="59">
        <f t="shared" ref="G32:X32" si="33">G30</f>
        <v>378</v>
      </c>
      <c r="H32" s="59">
        <f t="shared" si="33"/>
        <v>160.5</v>
      </c>
      <c r="I32" s="59">
        <f t="shared" si="33"/>
        <v>163.5</v>
      </c>
      <c r="J32" s="59">
        <f t="shared" si="33"/>
        <v>168.00000000000003</v>
      </c>
      <c r="K32" s="59">
        <f t="shared" si="33"/>
        <v>170.99999999999997</v>
      </c>
      <c r="L32" s="59">
        <f t="shared" si="33"/>
        <v>175.5</v>
      </c>
      <c r="M32" s="59">
        <f t="shared" si="33"/>
        <v>180</v>
      </c>
      <c r="N32" s="59">
        <f t="shared" si="33"/>
        <v>183</v>
      </c>
      <c r="O32" s="59">
        <f t="shared" si="33"/>
        <v>187.5</v>
      </c>
      <c r="P32" s="59">
        <f t="shared" si="33"/>
        <v>192</v>
      </c>
      <c r="Q32" s="59">
        <f t="shared" si="33"/>
        <v>196.5</v>
      </c>
      <c r="R32" s="59">
        <f t="shared" si="33"/>
        <v>201</v>
      </c>
      <c r="S32" s="59">
        <f t="shared" si="33"/>
        <v>204.00000000000003</v>
      </c>
      <c r="T32" s="59">
        <f t="shared" si="33"/>
        <v>208.49999999999997</v>
      </c>
      <c r="U32" s="59">
        <f t="shared" si="33"/>
        <v>213</v>
      </c>
      <c r="V32" s="59">
        <f t="shared" si="33"/>
        <v>217.5</v>
      </c>
      <c r="W32" s="59">
        <f t="shared" si="33"/>
        <v>217.5</v>
      </c>
      <c r="X32" s="59">
        <f t="shared" si="33"/>
        <v>217.5</v>
      </c>
      <c r="Y32" s="59">
        <f t="shared" ref="Y32:AA32" si="34">Y30</f>
        <v>217.5</v>
      </c>
      <c r="Z32" s="59">
        <f t="shared" si="34"/>
        <v>217.5</v>
      </c>
      <c r="AA32" s="59">
        <f t="shared" si="34"/>
        <v>217.5</v>
      </c>
    </row>
    <row r="33" spans="1:28" ht="15">
      <c r="A33" s="60" t="s">
        <v>18</v>
      </c>
      <c r="B33" s="23"/>
      <c r="C33" s="23"/>
      <c r="D33" s="44">
        <f>+NPV(Discount_Rate,F33:AA33)</f>
        <v>2333.8145717475213</v>
      </c>
      <c r="E33" s="39"/>
      <c r="F33" s="59">
        <v>0</v>
      </c>
      <c r="G33" s="59">
        <v>0</v>
      </c>
      <c r="H33" s="59">
        <f t="shared" ref="H33:AA33" si="35">PMT(Discount_Rate,20,-$D$32)</f>
        <v>249.30876988365804</v>
      </c>
      <c r="I33" s="59">
        <f t="shared" si="35"/>
        <v>249.30876988365804</v>
      </c>
      <c r="J33" s="59">
        <f t="shared" si="35"/>
        <v>249.30876988365804</v>
      </c>
      <c r="K33" s="59">
        <f t="shared" si="35"/>
        <v>249.30876988365804</v>
      </c>
      <c r="L33" s="59">
        <f t="shared" si="35"/>
        <v>249.30876988365804</v>
      </c>
      <c r="M33" s="59">
        <f t="shared" si="35"/>
        <v>249.30876988365804</v>
      </c>
      <c r="N33" s="59">
        <f t="shared" si="35"/>
        <v>249.30876988365804</v>
      </c>
      <c r="O33" s="59">
        <f t="shared" si="35"/>
        <v>249.30876988365804</v>
      </c>
      <c r="P33" s="59">
        <f t="shared" si="35"/>
        <v>249.30876988365804</v>
      </c>
      <c r="Q33" s="59">
        <f t="shared" si="35"/>
        <v>249.30876988365804</v>
      </c>
      <c r="R33" s="59">
        <f t="shared" si="35"/>
        <v>249.30876988365804</v>
      </c>
      <c r="S33" s="59">
        <f t="shared" si="35"/>
        <v>249.30876988365804</v>
      </c>
      <c r="T33" s="59">
        <f t="shared" si="35"/>
        <v>249.30876988365804</v>
      </c>
      <c r="U33" s="59">
        <f t="shared" si="35"/>
        <v>249.30876988365804</v>
      </c>
      <c r="V33" s="59">
        <f t="shared" si="35"/>
        <v>249.30876988365804</v>
      </c>
      <c r="W33" s="59">
        <f t="shared" si="35"/>
        <v>249.30876988365804</v>
      </c>
      <c r="X33" s="59">
        <f t="shared" si="35"/>
        <v>249.30876988365804</v>
      </c>
      <c r="Y33" s="59">
        <f t="shared" si="35"/>
        <v>249.30876988365804</v>
      </c>
      <c r="Z33" s="59">
        <f t="shared" si="35"/>
        <v>249.30876988365804</v>
      </c>
      <c r="AA33" s="59">
        <f t="shared" si="35"/>
        <v>249.30876988365804</v>
      </c>
    </row>
    <row r="35" spans="1:28" ht="18">
      <c r="A35" s="6" t="s">
        <v>19</v>
      </c>
      <c r="B35" s="30"/>
      <c r="C35" s="30"/>
      <c r="D35" s="42"/>
      <c r="E35" s="30"/>
      <c r="F35" s="43" t="s">
        <v>11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8">
      <c r="D36" s="61" t="s">
        <v>20</v>
      </c>
      <c r="E36" s="61" t="s">
        <v>2</v>
      </c>
      <c r="F36" s="62">
        <f>F6</f>
        <v>2021</v>
      </c>
      <c r="G36" s="62">
        <f t="shared" ref="G36:X36" si="36">F36+1</f>
        <v>2022</v>
      </c>
      <c r="H36" s="62">
        <f t="shared" si="36"/>
        <v>2023</v>
      </c>
      <c r="I36" s="62">
        <f t="shared" si="36"/>
        <v>2024</v>
      </c>
      <c r="J36" s="62">
        <f t="shared" si="36"/>
        <v>2025</v>
      </c>
      <c r="K36" s="62">
        <f t="shared" si="36"/>
        <v>2026</v>
      </c>
      <c r="L36" s="62">
        <f t="shared" si="36"/>
        <v>2027</v>
      </c>
      <c r="M36" s="62">
        <f t="shared" si="36"/>
        <v>2028</v>
      </c>
      <c r="N36" s="62">
        <f t="shared" si="36"/>
        <v>2029</v>
      </c>
      <c r="O36" s="62">
        <f t="shared" si="36"/>
        <v>2030</v>
      </c>
      <c r="P36" s="62">
        <f t="shared" si="36"/>
        <v>2031</v>
      </c>
      <c r="Q36" s="62">
        <f t="shared" si="36"/>
        <v>2032</v>
      </c>
      <c r="R36" s="62">
        <f t="shared" si="36"/>
        <v>2033</v>
      </c>
      <c r="S36" s="62">
        <f t="shared" si="36"/>
        <v>2034</v>
      </c>
      <c r="T36" s="62">
        <f t="shared" si="36"/>
        <v>2035</v>
      </c>
      <c r="U36" s="62">
        <f t="shared" si="36"/>
        <v>2036</v>
      </c>
      <c r="V36" s="62">
        <f t="shared" si="36"/>
        <v>2037</v>
      </c>
      <c r="W36" s="62">
        <f t="shared" si="36"/>
        <v>2038</v>
      </c>
      <c r="X36" s="62">
        <f t="shared" si="36"/>
        <v>2039</v>
      </c>
      <c r="Y36" s="62">
        <f t="shared" ref="Y36" si="37">X36+1</f>
        <v>2040</v>
      </c>
      <c r="Z36" s="62">
        <f t="shared" ref="Z36" si="38">Y36+1</f>
        <v>2041</v>
      </c>
      <c r="AA36" s="62">
        <f t="shared" ref="AA36" si="39">Z36+1</f>
        <v>2042</v>
      </c>
    </row>
    <row r="37" spans="1:28" ht="15.75">
      <c r="A37" s="58" t="s">
        <v>21</v>
      </c>
      <c r="D37" s="44">
        <f>+NPV(Discount_Rate,F37:AA37)</f>
        <v>5479.2716060684088</v>
      </c>
      <c r="E37" s="44">
        <f>SUM(F37:AA37)</f>
        <v>11706.418157673164</v>
      </c>
      <c r="F37" s="63">
        <f t="shared" ref="F37:AA37" si="40">F33+F20*F9/1000</f>
        <v>0</v>
      </c>
      <c r="G37" s="63">
        <f t="shared" si="40"/>
        <v>0</v>
      </c>
      <c r="H37" s="63">
        <f t="shared" si="40"/>
        <v>585.32090788365804</v>
      </c>
      <c r="I37" s="63">
        <f t="shared" si="40"/>
        <v>585.32090788365804</v>
      </c>
      <c r="J37" s="63">
        <f t="shared" si="40"/>
        <v>585.32090788365804</v>
      </c>
      <c r="K37" s="63">
        <f t="shared" si="40"/>
        <v>585.32090788365804</v>
      </c>
      <c r="L37" s="63">
        <f t="shared" si="40"/>
        <v>585.32090788365804</v>
      </c>
      <c r="M37" s="63">
        <f t="shared" si="40"/>
        <v>585.32090788365804</v>
      </c>
      <c r="N37" s="63">
        <f t="shared" si="40"/>
        <v>585.32090788365804</v>
      </c>
      <c r="O37" s="63">
        <f t="shared" si="40"/>
        <v>585.32090788365804</v>
      </c>
      <c r="P37" s="63">
        <f t="shared" si="40"/>
        <v>585.32090788365804</v>
      </c>
      <c r="Q37" s="63">
        <f t="shared" si="40"/>
        <v>585.32090788365804</v>
      </c>
      <c r="R37" s="63">
        <f t="shared" si="40"/>
        <v>585.32090788365804</v>
      </c>
      <c r="S37" s="63">
        <f t="shared" si="40"/>
        <v>585.32090788365804</v>
      </c>
      <c r="T37" s="63">
        <f t="shared" si="40"/>
        <v>585.32090788365804</v>
      </c>
      <c r="U37" s="63">
        <f t="shared" si="40"/>
        <v>585.32090788365804</v>
      </c>
      <c r="V37" s="63">
        <f t="shared" si="40"/>
        <v>585.32090788365804</v>
      </c>
      <c r="W37" s="63">
        <f t="shared" si="40"/>
        <v>585.32090788365804</v>
      </c>
      <c r="X37" s="63">
        <f t="shared" si="40"/>
        <v>585.32090788365804</v>
      </c>
      <c r="Y37" s="63">
        <f t="shared" si="40"/>
        <v>585.32090788365804</v>
      </c>
      <c r="Z37" s="63">
        <f t="shared" si="40"/>
        <v>585.32090788365804</v>
      </c>
      <c r="AA37" s="63">
        <f t="shared" si="40"/>
        <v>585.32090788365804</v>
      </c>
    </row>
    <row r="38" spans="1:28">
      <c r="D38" s="64"/>
      <c r="E38" s="65" t="s">
        <v>22</v>
      </c>
      <c r="F38" s="81">
        <v>0</v>
      </c>
      <c r="G38" s="82">
        <v>0</v>
      </c>
      <c r="H38" s="82">
        <f t="shared" ref="H38:AA38" si="41">H37/H9*1000</f>
        <v>12.19374508186846</v>
      </c>
      <c r="I38" s="82">
        <f t="shared" si="41"/>
        <v>12.19374508186846</v>
      </c>
      <c r="J38" s="82">
        <f t="shared" si="41"/>
        <v>12.19374508186846</v>
      </c>
      <c r="K38" s="82">
        <f t="shared" si="41"/>
        <v>12.19374508186846</v>
      </c>
      <c r="L38" s="82">
        <f t="shared" si="41"/>
        <v>12.19374508186846</v>
      </c>
      <c r="M38" s="82">
        <f t="shared" si="41"/>
        <v>12.19374508186846</v>
      </c>
      <c r="N38" s="82">
        <f t="shared" si="41"/>
        <v>12.19374508186846</v>
      </c>
      <c r="O38" s="82">
        <f t="shared" si="41"/>
        <v>12.19374508186846</v>
      </c>
      <c r="P38" s="82">
        <f t="shared" si="41"/>
        <v>12.19374508186846</v>
      </c>
      <c r="Q38" s="82">
        <f t="shared" si="41"/>
        <v>12.19374508186846</v>
      </c>
      <c r="R38" s="82">
        <f t="shared" si="41"/>
        <v>12.19374508186846</v>
      </c>
      <c r="S38" s="82">
        <f t="shared" si="41"/>
        <v>12.19374508186846</v>
      </c>
      <c r="T38" s="82">
        <f t="shared" si="41"/>
        <v>12.19374508186846</v>
      </c>
      <c r="U38" s="82">
        <f t="shared" si="41"/>
        <v>12.19374508186846</v>
      </c>
      <c r="V38" s="82">
        <f t="shared" si="41"/>
        <v>12.19374508186846</v>
      </c>
      <c r="W38" s="82">
        <f t="shared" si="41"/>
        <v>12.19374508186846</v>
      </c>
      <c r="X38" s="82">
        <f t="shared" si="41"/>
        <v>12.19374508186846</v>
      </c>
      <c r="Y38" s="82">
        <f t="shared" si="41"/>
        <v>12.19374508186846</v>
      </c>
      <c r="Z38" s="82">
        <f t="shared" si="41"/>
        <v>12.19374508186846</v>
      </c>
      <c r="AA38" s="82">
        <f t="shared" si="41"/>
        <v>12.19374508186846</v>
      </c>
    </row>
    <row r="39" spans="1:28">
      <c r="E39" s="66" t="s">
        <v>23</v>
      </c>
      <c r="F39" s="67">
        <f>F38/1000*100</f>
        <v>0</v>
      </c>
      <c r="G39" s="67">
        <f t="shared" ref="G39:X39" si="42">G38/1000*100</f>
        <v>0</v>
      </c>
      <c r="H39" s="67">
        <f t="shared" si="42"/>
        <v>1.2193745081868461</v>
      </c>
      <c r="I39" s="67">
        <f t="shared" si="42"/>
        <v>1.2193745081868461</v>
      </c>
      <c r="J39" s="67">
        <f t="shared" si="42"/>
        <v>1.2193745081868461</v>
      </c>
      <c r="K39" s="67">
        <f t="shared" si="42"/>
        <v>1.2193745081868461</v>
      </c>
      <c r="L39" s="67">
        <f t="shared" si="42"/>
        <v>1.2193745081868461</v>
      </c>
      <c r="M39" s="67">
        <f t="shared" si="42"/>
        <v>1.2193745081868461</v>
      </c>
      <c r="N39" s="67">
        <f t="shared" si="42"/>
        <v>1.2193745081868461</v>
      </c>
      <c r="O39" s="67">
        <f t="shared" si="42"/>
        <v>1.2193745081868461</v>
      </c>
      <c r="P39" s="67">
        <f t="shared" si="42"/>
        <v>1.2193745081868461</v>
      </c>
      <c r="Q39" s="67">
        <f t="shared" si="42"/>
        <v>1.2193745081868461</v>
      </c>
      <c r="R39" s="67">
        <f t="shared" si="42"/>
        <v>1.2193745081868461</v>
      </c>
      <c r="S39" s="67">
        <f t="shared" si="42"/>
        <v>1.2193745081868461</v>
      </c>
      <c r="T39" s="67">
        <f t="shared" si="42"/>
        <v>1.2193745081868461</v>
      </c>
      <c r="U39" s="67">
        <f t="shared" si="42"/>
        <v>1.2193745081868461</v>
      </c>
      <c r="V39" s="67">
        <f t="shared" si="42"/>
        <v>1.2193745081868461</v>
      </c>
      <c r="W39" s="67">
        <f t="shared" si="42"/>
        <v>1.2193745081868461</v>
      </c>
      <c r="X39" s="67">
        <f t="shared" si="42"/>
        <v>1.2193745081868461</v>
      </c>
      <c r="Y39" s="67">
        <f t="shared" ref="Y39:AA39" si="43">Y38/1000*100</f>
        <v>1.2193745081868461</v>
      </c>
      <c r="Z39" s="67">
        <f t="shared" si="43"/>
        <v>1.2193745081868461</v>
      </c>
      <c r="AA39" s="67">
        <f t="shared" si="43"/>
        <v>1.2193745081868461</v>
      </c>
    </row>
    <row r="40" spans="1:28"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8">
      <c r="E41" s="66" t="s">
        <v>24</v>
      </c>
      <c r="F41" s="68">
        <v>1.9E-2</v>
      </c>
      <c r="G41" s="68">
        <v>0.02</v>
      </c>
      <c r="H41" s="68">
        <v>2.5000000000000001E-2</v>
      </c>
      <c r="I41" s="68">
        <v>2.5000000000000001E-2</v>
      </c>
      <c r="J41" s="68">
        <v>2.4E-2</v>
      </c>
      <c r="K41" s="68">
        <v>2.3E-2</v>
      </c>
      <c r="L41" s="68">
        <v>2.3E-2</v>
      </c>
      <c r="M41" s="68">
        <v>2.3E-2</v>
      </c>
      <c r="N41" s="68">
        <v>2.3E-2</v>
      </c>
      <c r="O41" s="68">
        <v>2.3E-2</v>
      </c>
      <c r="P41" s="68">
        <v>2.1999999999999999E-2</v>
      </c>
      <c r="Q41" s="68">
        <v>2.1999999999999999E-2</v>
      </c>
      <c r="R41" s="68">
        <v>2.1999999999999999E-2</v>
      </c>
      <c r="S41" s="68">
        <v>2.1000000000000001E-2</v>
      </c>
      <c r="T41" s="68">
        <v>2.1000000000000001E-2</v>
      </c>
      <c r="U41" s="68">
        <v>2.1000000000000001E-2</v>
      </c>
      <c r="V41" s="68">
        <v>2.1000000000000001E-2</v>
      </c>
      <c r="W41" s="68">
        <v>2.1000000000000001E-2</v>
      </c>
      <c r="X41" s="68">
        <v>2.1000000000000001E-2</v>
      </c>
      <c r="Y41" s="68">
        <v>2.1000000000000001E-2</v>
      </c>
      <c r="Z41" s="68">
        <v>2.1000000000000001E-2</v>
      </c>
      <c r="AA41" s="68">
        <v>2.1000000000000001E-2</v>
      </c>
    </row>
    <row r="42" spans="1:28" ht="15.75">
      <c r="A42" s="69"/>
      <c r="B42" s="23"/>
      <c r="C42" s="23"/>
      <c r="D42" s="2"/>
      <c r="E42" s="70" t="s">
        <v>25</v>
      </c>
      <c r="F42" s="68">
        <v>1.02</v>
      </c>
      <c r="G42" s="68">
        <v>1.04</v>
      </c>
      <c r="H42" s="68">
        <v>1.07</v>
      </c>
      <c r="I42" s="68">
        <v>1.0900000000000001</v>
      </c>
      <c r="J42" s="68">
        <v>1.1200000000000001</v>
      </c>
      <c r="K42" s="68">
        <v>1.1399999999999999</v>
      </c>
      <c r="L42" s="68">
        <v>1.17</v>
      </c>
      <c r="M42" s="68">
        <v>1.2</v>
      </c>
      <c r="N42" s="68">
        <v>1.22</v>
      </c>
      <c r="O42" s="68">
        <v>1.25</v>
      </c>
      <c r="P42" s="68">
        <v>1.28</v>
      </c>
      <c r="Q42" s="68">
        <v>1.31</v>
      </c>
      <c r="R42" s="68">
        <v>1.34</v>
      </c>
      <c r="S42" s="68">
        <v>1.36</v>
      </c>
      <c r="T42" s="68">
        <v>1.39</v>
      </c>
      <c r="U42" s="68">
        <v>1.42</v>
      </c>
      <c r="V42" s="68">
        <v>1.45</v>
      </c>
      <c r="W42" s="68">
        <v>1.45</v>
      </c>
      <c r="X42" s="68">
        <v>1.45</v>
      </c>
      <c r="Y42" s="68">
        <v>1.45</v>
      </c>
      <c r="Z42" s="68">
        <v>1.45</v>
      </c>
      <c r="AA42" s="68">
        <v>1.45</v>
      </c>
    </row>
    <row r="43" spans="1:28" ht="15.75">
      <c r="A43" s="69"/>
      <c r="B43" s="23"/>
      <c r="C43" s="23"/>
      <c r="D43" s="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</row>
    <row r="44" spans="1:28">
      <c r="F44" s="71" t="s">
        <v>26</v>
      </c>
      <c r="G44" s="72">
        <v>6.88E-2</v>
      </c>
    </row>
    <row r="45" spans="1:28">
      <c r="F45" s="73" t="s">
        <v>27</v>
      </c>
      <c r="G45" s="72">
        <v>0.37951000000000001</v>
      </c>
    </row>
  </sheetData>
  <dataConsolidate/>
  <printOptions horizontalCentered="1"/>
  <pageMargins left="0.25" right="0.25" top="0.75" bottom="0.75" header="0.3" footer="0.3"/>
  <pageSetup scale="50" fitToHeight="0"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Original Resource</vt:lpstr>
      <vt:lpstr>Anticipated Resource</vt:lpstr>
      <vt:lpstr>'Anticipated Resource'!Discount_Rate</vt:lpstr>
      <vt:lpstr>'Original Resource'!Discount_Rate</vt:lpstr>
      <vt:lpstr>'Anticipated Resource'!Imp_Perc</vt:lpstr>
      <vt:lpstr>'Original Resource'!Imp_Perc</vt:lpstr>
      <vt:lpstr>'Anticipated Resource'!P0_All</vt:lpstr>
      <vt:lpstr>'Original Resource'!P0_All</vt:lpstr>
      <vt:lpstr>'Anticipated Resource'!P1_Inputs</vt:lpstr>
      <vt:lpstr>'Original Resource'!P1_Inputs</vt:lpstr>
      <vt:lpstr>'Anticipated Resource'!Print_Area</vt:lpstr>
      <vt:lpstr>'Original Resource'!Print_Area</vt:lpstr>
      <vt:lpstr>'Anticipated Resource'!Print_Titles</vt:lpstr>
      <vt:lpstr>'Original Resource'!Print_Titles</vt:lpstr>
      <vt:lpstr>'Anticipated Resource'!PVRR</vt:lpstr>
      <vt:lpstr>'Original Resource'!PVRR</vt:lpstr>
      <vt:lpstr>'Anticipated Resource'!Years</vt:lpstr>
      <vt:lpstr>'Original Resource'!Years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Kyle {Mkt Function}</dc:creator>
  <cp:lastModifiedBy>Fred Nass</cp:lastModifiedBy>
  <cp:lastPrinted>2020-10-05T16:17:25Z</cp:lastPrinted>
  <dcterms:created xsi:type="dcterms:W3CDTF">2020-09-28T23:38:45Z</dcterms:created>
  <dcterms:modified xsi:type="dcterms:W3CDTF">2020-10-06T16:18:30Z</dcterms:modified>
</cp:coreProperties>
</file>