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7256" windowHeight="5916"/>
  </bookViews>
  <sheets>
    <sheet name="1.0 STEP Accounting 2019" sheetId="3" r:id="rId1"/>
    <sheet name="1.1 Asset &amp; Liab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hidden="1">[3]Inputs!#REF!</definedName>
    <definedName name="_xlnm.Print_Area" localSheetId="0">'1.0 STEP Accounting 2019'!$A$1:$S$49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3" l="1"/>
  <c r="D32" i="3" l="1"/>
  <c r="D36" i="3" s="1"/>
  <c r="D40" i="3" s="1"/>
  <c r="E11" i="3" s="1"/>
  <c r="E32" i="3"/>
  <c r="E36" i="3" l="1"/>
  <c r="E40" i="3" s="1"/>
  <c r="F11" i="3" l="1"/>
  <c r="G50" i="2" l="1"/>
  <c r="I50" i="2"/>
  <c r="F51" i="2"/>
  <c r="G32" i="3"/>
  <c r="H32" i="3"/>
  <c r="I32" i="3"/>
  <c r="J32" i="3"/>
  <c r="K32" i="3"/>
  <c r="L32" i="3"/>
  <c r="M32" i="3"/>
  <c r="N32" i="3"/>
  <c r="O32" i="3"/>
  <c r="P32" i="3"/>
  <c r="Q32" i="3"/>
  <c r="F32" i="3"/>
  <c r="S11" i="3" l="1"/>
  <c r="G30" i="2"/>
  <c r="D64" i="2"/>
  <c r="B64" i="2"/>
  <c r="G51" i="2"/>
  <c r="E64" i="2"/>
  <c r="C64" i="2"/>
  <c r="R30" i="3"/>
  <c r="R29" i="3"/>
  <c r="R31" i="3"/>
  <c r="S30" i="3" l="1"/>
  <c r="S31" i="3"/>
  <c r="S29" i="3"/>
  <c r="D66" i="2"/>
  <c r="I51" i="2"/>
  <c r="F52" i="2" s="1"/>
  <c r="I30" i="2"/>
  <c r="I29" i="2"/>
  <c r="F30" i="2" s="1"/>
  <c r="I28" i="2"/>
  <c r="F29" i="2" s="1"/>
  <c r="E28" i="2"/>
  <c r="C28" i="2"/>
  <c r="G28" i="2"/>
  <c r="E42" i="2"/>
  <c r="D42" i="2"/>
  <c r="C42" i="2"/>
  <c r="B42" i="2"/>
  <c r="F31" i="2" l="1"/>
  <c r="I31" i="2" s="1"/>
  <c r="G29" i="2"/>
  <c r="D44" i="2"/>
  <c r="G52" i="2" l="1"/>
  <c r="I52" i="2"/>
  <c r="F53" i="2" s="1"/>
  <c r="F32" i="2"/>
  <c r="I32" i="2" s="1"/>
  <c r="G31" i="2"/>
  <c r="I53" i="2" l="1"/>
  <c r="F54" i="2" s="1"/>
  <c r="F33" i="2"/>
  <c r="G32" i="2"/>
  <c r="G33" i="2" s="1"/>
  <c r="I54" i="2" l="1"/>
  <c r="F55" i="2" s="1"/>
  <c r="G53" i="2"/>
  <c r="I33" i="2"/>
  <c r="G54" i="2" l="1"/>
  <c r="G55" i="2" s="1"/>
  <c r="I55" i="2"/>
  <c r="F56" i="2" s="1"/>
  <c r="F34" i="2"/>
  <c r="G56" i="2" l="1"/>
  <c r="G34" i="2"/>
  <c r="I34" i="2"/>
  <c r="I56" i="2" l="1"/>
  <c r="F57" i="2" s="1"/>
  <c r="F35" i="2"/>
  <c r="G35" i="2" s="1"/>
  <c r="G57" i="2" l="1"/>
  <c r="I35" i="2"/>
  <c r="I57" i="2" l="1"/>
  <c r="F58" i="2" s="1"/>
  <c r="F36" i="2"/>
  <c r="G36" i="2" s="1"/>
  <c r="G58" i="2" l="1"/>
  <c r="I58" i="2"/>
  <c r="F59" i="2" s="1"/>
  <c r="I36" i="2"/>
  <c r="G59" i="2" l="1"/>
  <c r="I59" i="2"/>
  <c r="F60" i="2" s="1"/>
  <c r="F37" i="2"/>
  <c r="G37" i="2" s="1"/>
  <c r="G60" i="2" l="1"/>
  <c r="I37" i="2"/>
  <c r="I60" i="2" l="1"/>
  <c r="F61" i="2" s="1"/>
  <c r="F38" i="2"/>
  <c r="G38" i="2" s="1"/>
  <c r="G61" i="2" l="1"/>
  <c r="I38" i="2"/>
  <c r="I61" i="2" l="1"/>
  <c r="F62" i="2" s="1"/>
  <c r="F39" i="2"/>
  <c r="G39" i="2" s="1"/>
  <c r="I62" i="2" l="1"/>
  <c r="I39" i="2"/>
  <c r="I63" i="2" l="1"/>
  <c r="G62" i="2"/>
  <c r="G63" i="2" s="1"/>
  <c r="F64" i="2"/>
  <c r="F66" i="2" s="1"/>
  <c r="G66" i="2" s="1"/>
  <c r="F40" i="2"/>
  <c r="F42" i="2" l="1"/>
  <c r="F44" i="2" s="1"/>
  <c r="G44" i="2" s="1"/>
  <c r="G40" i="2"/>
  <c r="G41" i="2" s="1"/>
  <c r="I40" i="2"/>
  <c r="I41" i="2" s="1"/>
  <c r="D21" i="2" l="1"/>
  <c r="B21" i="2"/>
  <c r="E8" i="2"/>
  <c r="C7" i="2"/>
  <c r="C21" i="2" l="1"/>
  <c r="E7" i="2"/>
  <c r="G7" i="2"/>
  <c r="D23" i="2"/>
  <c r="E21" i="2" l="1"/>
  <c r="I7" i="2"/>
  <c r="F8" i="2" l="1"/>
  <c r="I8" i="2" s="1"/>
  <c r="F9" i="2" l="1"/>
  <c r="G8" i="2"/>
  <c r="I9" i="2" l="1"/>
  <c r="G9" i="2"/>
  <c r="F10" i="2" l="1"/>
  <c r="I10" i="2"/>
  <c r="G10" i="2" l="1"/>
  <c r="F11" i="2"/>
  <c r="I11" i="2" l="1"/>
  <c r="G11" i="2"/>
  <c r="F12" i="2" l="1"/>
  <c r="G12" i="2" l="1"/>
  <c r="I12" i="2"/>
  <c r="F13" i="2" l="1"/>
  <c r="I13" i="2" l="1"/>
  <c r="G13" i="2"/>
  <c r="F14" i="2" l="1"/>
  <c r="I14" i="2"/>
  <c r="F15" i="2" l="1"/>
  <c r="I15" i="2"/>
  <c r="G14" i="2"/>
  <c r="F16" i="2" l="1"/>
  <c r="I16" i="2"/>
  <c r="G15" i="2"/>
  <c r="F17" i="2" l="1"/>
  <c r="I17" i="2"/>
  <c r="G16" i="2"/>
  <c r="F18" i="2" l="1"/>
  <c r="I18" i="2"/>
  <c r="G17" i="2"/>
  <c r="F19" i="2" l="1"/>
  <c r="G18" i="2"/>
  <c r="G19" i="2"/>
  <c r="F21" i="2"/>
  <c r="G20" i="2" l="1"/>
  <c r="F23" i="2"/>
  <c r="I19" i="2"/>
  <c r="R38" i="3"/>
  <c r="R28" i="3"/>
  <c r="R27" i="3"/>
  <c r="R26" i="3"/>
  <c r="R25" i="3"/>
  <c r="R24" i="3"/>
  <c r="R22" i="3"/>
  <c r="R21" i="3"/>
  <c r="R20" i="3"/>
  <c r="R19" i="3"/>
  <c r="R18" i="3"/>
  <c r="R17" i="3"/>
  <c r="R16" i="3"/>
  <c r="R15" i="3"/>
  <c r="R14" i="3"/>
  <c r="R11" i="3"/>
  <c r="S26" i="3" l="1"/>
  <c r="S38" i="3"/>
  <c r="S16" i="3"/>
  <c r="S20" i="3"/>
  <c r="S24" i="3"/>
  <c r="S17" i="3"/>
  <c r="S21" i="3"/>
  <c r="S27" i="3"/>
  <c r="S14" i="3"/>
  <c r="S18" i="3"/>
  <c r="S22" i="3"/>
  <c r="S15" i="3"/>
  <c r="S19" i="3"/>
  <c r="S23" i="3"/>
  <c r="S25" i="3"/>
  <c r="S28" i="3"/>
  <c r="G23" i="2"/>
  <c r="I20" i="2"/>
  <c r="F36" i="3"/>
  <c r="F40" i="3" s="1"/>
  <c r="G11" i="3" s="1"/>
  <c r="G36" i="3" s="1"/>
  <c r="G40" i="3" s="1"/>
  <c r="H11" i="3" s="1"/>
  <c r="R34" i="3"/>
  <c r="S32" i="3" l="1"/>
  <c r="S34" i="3"/>
  <c r="H36" i="3"/>
  <c r="H40" i="3" s="1"/>
  <c r="I11" i="3" s="1"/>
  <c r="R36" i="3"/>
  <c r="S36" i="3" l="1"/>
  <c r="S40" i="3" s="1"/>
  <c r="R40" i="3"/>
  <c r="I36" i="3"/>
  <c r="I40" i="3" s="1"/>
  <c r="J11" i="3" s="1"/>
  <c r="J36" i="3" l="1"/>
  <c r="J40" i="3" s="1"/>
  <c r="K11" i="3" s="1"/>
  <c r="K36" i="3" l="1"/>
  <c r="K40" i="3" s="1"/>
  <c r="L11" i="3" s="1"/>
  <c r="L36" i="3" l="1"/>
  <c r="L40" i="3" s="1"/>
  <c r="M11" i="3" s="1"/>
  <c r="M36" i="3" l="1"/>
  <c r="M40" i="3" s="1"/>
  <c r="N11" i="3" s="1"/>
  <c r="N36" i="3" l="1"/>
  <c r="N40" i="3" s="1"/>
  <c r="O11" i="3" s="1"/>
  <c r="O36" i="3" l="1"/>
  <c r="O40" i="3" s="1"/>
  <c r="P11" i="3" s="1"/>
  <c r="P36" i="3" l="1"/>
  <c r="P40" i="3" s="1"/>
  <c r="Q11" i="3" s="1"/>
  <c r="Q36" i="3" l="1"/>
  <c r="Q40" i="3" s="1"/>
</calcChain>
</file>

<file path=xl/sharedStrings.xml><?xml version="1.0" encoding="utf-8"?>
<sst xmlns="http://schemas.openxmlformats.org/spreadsheetml/2006/main" count="81" uniqueCount="51">
  <si>
    <t>STEP and USIP Accounting</t>
  </si>
  <si>
    <t>CY 2017</t>
  </si>
  <si>
    <t>Total</t>
  </si>
  <si>
    <t>STEP Account Beginning Balance</t>
  </si>
  <si>
    <t>Spending by Project:</t>
  </si>
  <si>
    <t>Commercial Line Extension</t>
  </si>
  <si>
    <t>Gadsby Emissions Curtailment</t>
  </si>
  <si>
    <t>Microgrid Project</t>
  </si>
  <si>
    <t>Smart Inverter Project</t>
  </si>
  <si>
    <t>Utah Solar Incentive Program</t>
  </si>
  <si>
    <t>Total Spending</t>
  </si>
  <si>
    <t>Surcharge Collections</t>
  </si>
  <si>
    <t>Ending Monthly Balance before Carrying Charge</t>
  </si>
  <si>
    <t>Interest</t>
  </si>
  <si>
    <t>Carrying Charge</t>
  </si>
  <si>
    <t>Ending Monthly Balance</t>
  </si>
  <si>
    <t>Alternative NOx Reduction</t>
  </si>
  <si>
    <t>Panguitch Solar and Energy Storage Project</t>
  </si>
  <si>
    <t xml:space="preserve">EV Charge Infrastructure </t>
  </si>
  <si>
    <t>NOx Neural Network Implementation</t>
  </si>
  <si>
    <t>CO2 Enhanced Coal Bed Methane (CO2 Reduction)</t>
  </si>
  <si>
    <t>Solar Thermal Assessment (Grid Performance)</t>
  </si>
  <si>
    <t>Cryogenic Carbon Capture (Emerging CO2 Capture)</t>
  </si>
  <si>
    <t>CARBONsafe (CO2 Sequestration Site Characterization)</t>
  </si>
  <si>
    <t>Circuit Performance Meters (Substation Metering)</t>
  </si>
  <si>
    <t>Page No.</t>
  </si>
  <si>
    <t>Woody-waste Co-Fire Biomass at Hunter Unit 3</t>
  </si>
  <si>
    <t>CY 2018</t>
  </si>
  <si>
    <t>Cummulative</t>
  </si>
  <si>
    <t>(Based on STEP Legislation)</t>
  </si>
  <si>
    <t>Program Expenditures</t>
  </si>
  <si>
    <t>Accrued Program Expenditures</t>
  </si>
  <si>
    <t>Amortization of Expense (over 10 years)</t>
  </si>
  <si>
    <t>Unused DSM Revenue Collections</t>
  </si>
  <si>
    <t>End Balance</t>
  </si>
  <si>
    <t>Cash Basic Accumulated Balance</t>
  </si>
  <si>
    <t>FY16</t>
  </si>
  <si>
    <t>Estimate</t>
  </si>
  <si>
    <t>Total Asset</t>
  </si>
  <si>
    <t>Total Liabilities</t>
  </si>
  <si>
    <t>FY17</t>
  </si>
  <si>
    <t>STEP/DSM Assets/Liabilities</t>
  </si>
  <si>
    <t>CY 2019</t>
  </si>
  <si>
    <t>2017-2019</t>
  </si>
  <si>
    <t>2019 Annual STEP Status Report</t>
  </si>
  <si>
    <t>Battery Demand Response</t>
  </si>
  <si>
    <t>Intermodal Hub</t>
  </si>
  <si>
    <t>Advance Resiliency Management System</t>
  </si>
  <si>
    <t>*the STEP Account Begninning Balance of ($15,850,031) is the begninng balance as of January 2017</t>
  </si>
  <si>
    <t>Total*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</si>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</sst>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$-409]mmm\-yy;@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u/>
      <sz val="10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164" fontId="4" fillId="0" borderId="0" xfId="0" applyNumberFormat="1" applyFont="1" applyFill="1"/>
    <xf numFmtId="164" fontId="4" fillId="0" borderId="3" xfId="1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/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3" fillId="0" borderId="0" xfId="0" applyFont="1" applyFill="1" applyAlignment="1">
      <alignment horizontal="center"/>
    </xf>
    <xf numFmtId="43" fontId="3" fillId="0" borderId="0" xfId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43" fontId="7" fillId="0" borderId="0" xfId="1" applyFont="1" applyFill="1"/>
    <xf numFmtId="43" fontId="5" fillId="2" borderId="13" xfId="1" applyFont="1" applyFill="1" applyBorder="1" applyAlignment="1">
      <alignment horizontal="center"/>
    </xf>
    <xf numFmtId="43" fontId="4" fillId="2" borderId="11" xfId="1" applyFont="1" applyFill="1" applyBorder="1"/>
    <xf numFmtId="164" fontId="4" fillId="2" borderId="13" xfId="1" applyNumberFormat="1" applyFont="1" applyFill="1" applyBorder="1"/>
    <xf numFmtId="15" fontId="2" fillId="0" borderId="0" xfId="0" quotePrefix="1" applyNumberFormat="1" applyFont="1" applyFill="1"/>
    <xf numFmtId="164" fontId="4" fillId="2" borderId="11" xfId="1" applyNumberFormat="1" applyFont="1" applyFill="1" applyBorder="1"/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164" fontId="4" fillId="2" borderId="10" xfId="1" applyNumberFormat="1" applyFont="1" applyFill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5" xfId="1" applyNumberFormat="1" applyFont="1" applyFill="1" applyBorder="1"/>
    <xf numFmtId="164" fontId="4" fillId="0" borderId="4" xfId="1" applyNumberFormat="1" applyFont="1" applyFill="1" applyBorder="1"/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4" fillId="2" borderId="14" xfId="1" applyNumberFormat="1" applyFont="1" applyFill="1" applyBorder="1"/>
    <xf numFmtId="167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/>
    </xf>
    <xf numFmtId="43" fontId="2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9" fontId="4" fillId="0" borderId="0" xfId="2" applyFont="1" applyFill="1"/>
    <xf numFmtId="0" fontId="3" fillId="0" borderId="0" xfId="0" applyFont="1"/>
    <xf numFmtId="0" fontId="2" fillId="0" borderId="0" xfId="0" applyFont="1"/>
    <xf numFmtId="10" fontId="3" fillId="0" borderId="0" xfId="2" applyNumberFormat="1" applyFont="1" applyAlignment="1">
      <alignment horizontal="center" vertical="center"/>
    </xf>
    <xf numFmtId="0" fontId="8" fillId="0" borderId="0" xfId="0" applyFont="1"/>
    <xf numFmtId="0" fontId="3" fillId="0" borderId="0" xfId="0" applyFont="1" applyFill="1" applyAlignment="1">
      <alignment horizontal="right" vertical="top"/>
    </xf>
    <xf numFmtId="164" fontId="3" fillId="0" borderId="0" xfId="1" applyNumberFormat="1" applyFont="1" applyFill="1" applyAlignment="1">
      <alignment vertical="top"/>
    </xf>
    <xf numFmtId="164" fontId="3" fillId="0" borderId="11" xfId="1" applyNumberFormat="1" applyFont="1" applyFill="1" applyBorder="1" applyAlignment="1">
      <alignment vertical="top"/>
    </xf>
    <xf numFmtId="164" fontId="3" fillId="0" borderId="0" xfId="0" applyNumberFormat="1" applyFont="1" applyFill="1"/>
    <xf numFmtId="0" fontId="3" fillId="0" borderId="0" xfId="0" applyNumberFormat="1" applyFont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11" xfId="1" applyNumberFormat="1" applyFont="1" applyBorder="1" applyAlignment="1">
      <alignment vertical="top"/>
    </xf>
    <xf numFmtId="164" fontId="3" fillId="0" borderId="0" xfId="0" applyNumberFormat="1" applyFont="1"/>
    <xf numFmtId="0" fontId="3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64" fontId="3" fillId="0" borderId="2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1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vertical="top"/>
    </xf>
    <xf numFmtId="164" fontId="3" fillId="0" borderId="11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11" xfId="0" applyNumberFormat="1" applyFont="1" applyFill="1" applyBorder="1"/>
    <xf numFmtId="164" fontId="3" fillId="0" borderId="16" xfId="0" applyNumberFormat="1" applyFont="1" applyFill="1" applyBorder="1"/>
    <xf numFmtId="164" fontId="3" fillId="0" borderId="17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0" fontId="3" fillId="0" borderId="0" xfId="2" applyNumberFormat="1" applyFont="1" applyFill="1" applyAlignment="1">
      <alignment horizontal="center" vertical="center"/>
    </xf>
    <xf numFmtId="164" fontId="4" fillId="0" borderId="15" xfId="1" applyNumberFormat="1" applyFont="1" applyFill="1" applyBorder="1"/>
    <xf numFmtId="0" fontId="9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6" fontId="10" fillId="0" borderId="0" xfId="0" applyNumberFormat="1" applyFont="1"/>
    <xf numFmtId="6" fontId="4" fillId="0" borderId="0" xfId="0" applyNumberFormat="1" applyFont="1" applyFill="1"/>
    <xf numFmtId="165" fontId="5" fillId="0" borderId="1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"/>
  <sheetViews>
    <sheetView tabSelected="1" topLeftCell="A6" zoomScale="115" zoomScaleNormal="115" workbookViewId="0">
      <pane xSplit="5" ySplit="3" topLeftCell="F27" activePane="bottomRight" state="frozen"/>
      <selection activeCell="A6" sqref="A6"/>
      <selection pane="topRight" activeCell="F6" sqref="F6"/>
      <selection pane="bottomLeft" activeCell="A9" sqref="A9"/>
      <selection pane="bottomRight" activeCell="C47" sqref="C47"/>
    </sheetView>
  </sheetViews>
  <sheetFormatPr defaultColWidth="9.109375" defaultRowHeight="13.2" x14ac:dyDescent="0.25"/>
  <cols>
    <col min="1" max="1" width="11.33203125" style="2" customWidth="1"/>
    <col min="2" max="2" width="5.88671875" style="2" customWidth="1"/>
    <col min="3" max="3" width="46.5546875" style="2" bestFit="1" customWidth="1"/>
    <col min="4" max="5" width="13.88671875" style="2" customWidth="1"/>
    <col min="6" max="17" width="14.6640625" style="3" customWidth="1"/>
    <col min="18" max="19" width="14.6640625" style="4" bestFit="1" customWidth="1"/>
    <col min="20" max="20" width="14.33203125" style="3" bestFit="1" customWidth="1"/>
    <col min="21" max="21" width="10.6640625" style="3" bestFit="1" customWidth="1"/>
    <col min="22" max="16384" width="9.109375" style="3"/>
  </cols>
  <sheetData>
    <row r="1" spans="1:20" x14ac:dyDescent="0.25">
      <c r="A1" s="1" t="s">
        <v>44</v>
      </c>
    </row>
    <row r="2" spans="1:20" x14ac:dyDescent="0.25">
      <c r="A2" s="1" t="s">
        <v>0</v>
      </c>
    </row>
    <row r="3" spans="1:20" x14ac:dyDescent="0.25">
      <c r="A3" s="23" t="s">
        <v>42</v>
      </c>
    </row>
    <row r="4" spans="1:20" x14ac:dyDescent="0.25">
      <c r="F4" s="5"/>
    </row>
    <row r="6" spans="1:20" x14ac:dyDescent="0.25">
      <c r="A6" s="1"/>
      <c r="F6" s="81" t="s">
        <v>42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8"/>
      <c r="S6" s="38" t="s">
        <v>43</v>
      </c>
    </row>
    <row r="7" spans="1:20" x14ac:dyDescent="0.25">
      <c r="B7" s="1"/>
      <c r="C7" s="1"/>
      <c r="D7" s="1"/>
      <c r="E7" s="1"/>
      <c r="F7" s="6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37" t="s">
        <v>42</v>
      </c>
      <c r="S7" s="37" t="s">
        <v>28</v>
      </c>
    </row>
    <row r="8" spans="1:20" x14ac:dyDescent="0.25">
      <c r="A8" s="9" t="s">
        <v>25</v>
      </c>
      <c r="B8" s="9"/>
      <c r="C8" s="10"/>
      <c r="D8" s="9" t="s">
        <v>1</v>
      </c>
      <c r="E8" s="9" t="s">
        <v>27</v>
      </c>
      <c r="F8" s="11">
        <v>43466</v>
      </c>
      <c r="G8" s="12">
        <v>43497</v>
      </c>
      <c r="H8" s="12">
        <v>43525</v>
      </c>
      <c r="I8" s="12">
        <v>43556</v>
      </c>
      <c r="J8" s="12">
        <v>43586</v>
      </c>
      <c r="K8" s="12">
        <v>43617</v>
      </c>
      <c r="L8" s="12">
        <v>43647</v>
      </c>
      <c r="M8" s="12">
        <v>43678</v>
      </c>
      <c r="N8" s="12">
        <v>43709</v>
      </c>
      <c r="O8" s="12">
        <v>43739</v>
      </c>
      <c r="P8" s="12">
        <v>43770</v>
      </c>
      <c r="Q8" s="12">
        <v>43800</v>
      </c>
      <c r="R8" s="20" t="s">
        <v>2</v>
      </c>
      <c r="S8" s="20" t="s">
        <v>49</v>
      </c>
    </row>
    <row r="9" spans="1:20" x14ac:dyDescent="0.25">
      <c r="F9" s="1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1"/>
      <c r="S9" s="21"/>
    </row>
    <row r="10" spans="1:20" x14ac:dyDescent="0.25">
      <c r="A10" s="14"/>
      <c r="B10" s="1"/>
      <c r="C10" s="1"/>
      <c r="D10" s="1"/>
      <c r="E10" s="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1"/>
      <c r="S10" s="21"/>
    </row>
    <row r="11" spans="1:20" x14ac:dyDescent="0.25">
      <c r="A11" s="14"/>
      <c r="B11" s="15" t="s">
        <v>3</v>
      </c>
      <c r="C11" s="16"/>
      <c r="D11" s="36">
        <v>-15850031.1</v>
      </c>
      <c r="E11" s="36">
        <f>D40</f>
        <v>-19861067.829999998</v>
      </c>
      <c r="F11" s="6">
        <f>E40</f>
        <v>-23946249.460000001</v>
      </c>
      <c r="G11" s="7">
        <f t="shared" ref="G11:Q11" si="0">F40</f>
        <v>-24516425.220000003</v>
      </c>
      <c r="H11" s="7">
        <f t="shared" si="0"/>
        <v>-25214173.750000004</v>
      </c>
      <c r="I11" s="7">
        <f t="shared" si="0"/>
        <v>-24424754.210000005</v>
      </c>
      <c r="J11" s="7">
        <f t="shared" si="0"/>
        <v>-24119511.370000005</v>
      </c>
      <c r="K11" s="7">
        <f t="shared" si="0"/>
        <v>-23825606.000000004</v>
      </c>
      <c r="L11" s="7">
        <f t="shared" si="0"/>
        <v>-23951249.240000006</v>
      </c>
      <c r="M11" s="7">
        <f t="shared" si="0"/>
        <v>-23699724.680000007</v>
      </c>
      <c r="N11" s="7">
        <f t="shared" si="0"/>
        <v>-23791236.030000005</v>
      </c>
      <c r="O11" s="7">
        <f t="shared" si="0"/>
        <v>-23478139.540000003</v>
      </c>
      <c r="P11" s="7">
        <f t="shared" si="0"/>
        <v>-23550337.550000001</v>
      </c>
      <c r="Q11" s="7">
        <f t="shared" si="0"/>
        <v>-23304970.25</v>
      </c>
      <c r="R11" s="24">
        <f>+F11</f>
        <v>-23946249.460000001</v>
      </c>
      <c r="S11" s="24">
        <f>D11</f>
        <v>-15850031.1</v>
      </c>
      <c r="T11" s="5"/>
    </row>
    <row r="12" spans="1:20" x14ac:dyDescent="0.25">
      <c r="A12" s="14"/>
      <c r="B12" s="15"/>
      <c r="C12" s="16"/>
      <c r="D12" s="36"/>
      <c r="E12" s="36"/>
      <c r="F12" s="7"/>
      <c r="G12" s="7"/>
      <c r="H12" s="7"/>
      <c r="I12" s="7"/>
      <c r="J12" s="7"/>
      <c r="L12" s="7"/>
      <c r="M12" s="7"/>
      <c r="N12" s="7"/>
      <c r="O12" s="7"/>
      <c r="P12" s="7"/>
      <c r="Q12" s="7"/>
      <c r="R12" s="24"/>
      <c r="S12" s="24"/>
      <c r="T12" s="5"/>
    </row>
    <row r="13" spans="1:20" x14ac:dyDescent="0.25">
      <c r="A13" s="14"/>
      <c r="B13" s="15" t="s">
        <v>4</v>
      </c>
      <c r="C13" s="17"/>
      <c r="D13" s="36"/>
      <c r="E13" s="3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4"/>
      <c r="S13" s="24"/>
      <c r="T13" s="5"/>
    </row>
    <row r="14" spans="1:20" x14ac:dyDescent="0.25">
      <c r="A14" s="35">
        <v>2</v>
      </c>
      <c r="B14" s="15"/>
      <c r="C14" s="3" t="s">
        <v>18</v>
      </c>
      <c r="D14" s="36">
        <v>487502.41000000003</v>
      </c>
      <c r="E14" s="36">
        <v>1881702.8599999996</v>
      </c>
      <c r="F14" s="6">
        <v>167183.43000000002</v>
      </c>
      <c r="G14" s="7">
        <v>29552.07</v>
      </c>
      <c r="H14" s="7">
        <v>28147.15</v>
      </c>
      <c r="I14" s="7">
        <v>121398.93000000001</v>
      </c>
      <c r="J14" s="7">
        <v>320861.98999999993</v>
      </c>
      <c r="K14" s="7">
        <v>140898.59</v>
      </c>
      <c r="L14" s="7">
        <v>438388.94</v>
      </c>
      <c r="M14" s="7">
        <v>88439.34</v>
      </c>
      <c r="N14" s="7">
        <v>322975.34999999998</v>
      </c>
      <c r="O14" s="7">
        <v>83266.87000000001</v>
      </c>
      <c r="P14" s="7">
        <v>47198.54</v>
      </c>
      <c r="Q14" s="7">
        <v>35827.86</v>
      </c>
      <c r="R14" s="24">
        <f>SUM(F14:Q14)</f>
        <v>1824139.0600000003</v>
      </c>
      <c r="S14" s="24">
        <f>D14+E14+R14</f>
        <v>4193344.33</v>
      </c>
      <c r="T14" s="5"/>
    </row>
    <row r="15" spans="1:20" x14ac:dyDescent="0.25">
      <c r="A15" s="35">
        <v>3</v>
      </c>
      <c r="B15" s="15"/>
      <c r="C15" s="3" t="s">
        <v>26</v>
      </c>
      <c r="D15" s="36">
        <v>0</v>
      </c>
      <c r="E15" s="36">
        <v>262837</v>
      </c>
      <c r="F15" s="6">
        <v>0</v>
      </c>
      <c r="G15" s="7">
        <v>0</v>
      </c>
      <c r="H15" s="7">
        <v>45737.8</v>
      </c>
      <c r="I15" s="7">
        <v>79083.899999999994</v>
      </c>
      <c r="J15" s="7">
        <v>79471.8</v>
      </c>
      <c r="K15" s="7">
        <v>0</v>
      </c>
      <c r="L15" s="7">
        <v>110367</v>
      </c>
      <c r="M15" s="7">
        <v>0</v>
      </c>
      <c r="N15" s="7">
        <v>127071.44</v>
      </c>
      <c r="O15" s="7">
        <v>0</v>
      </c>
      <c r="P15" s="7">
        <v>147211.4</v>
      </c>
      <c r="Q15" s="7">
        <v>0</v>
      </c>
      <c r="R15" s="24">
        <f t="shared" ref="R15:R27" si="1">SUM(F15:Q15)</f>
        <v>588943.34</v>
      </c>
      <c r="S15" s="24">
        <f t="shared" ref="S15:S31" si="2">D15+E15+R15</f>
        <v>851780.34</v>
      </c>
      <c r="T15" s="5"/>
    </row>
    <row r="16" spans="1:20" x14ac:dyDescent="0.25">
      <c r="A16" s="35">
        <v>4</v>
      </c>
      <c r="B16" s="15"/>
      <c r="C16" s="3" t="s">
        <v>19</v>
      </c>
      <c r="D16" s="36">
        <v>457766.92999999993</v>
      </c>
      <c r="E16" s="36">
        <v>207615.93</v>
      </c>
      <c r="F16" s="6">
        <v>115.01</v>
      </c>
      <c r="G16" s="7">
        <v>22242.74</v>
      </c>
      <c r="H16" s="7">
        <v>12567.519999999999</v>
      </c>
      <c r="I16" s="7">
        <v>23450.869999999995</v>
      </c>
      <c r="J16" s="7">
        <v>14255.540000000005</v>
      </c>
      <c r="K16" s="7">
        <v>0</v>
      </c>
      <c r="L16" s="7">
        <v>39148.81</v>
      </c>
      <c r="M16" s="7">
        <v>0</v>
      </c>
      <c r="N16" s="7">
        <v>0</v>
      </c>
      <c r="O16" s="7">
        <v>39152.449999999997</v>
      </c>
      <c r="P16" s="7">
        <v>1760</v>
      </c>
      <c r="Q16" s="7">
        <v>78927.929999999993</v>
      </c>
      <c r="R16" s="24">
        <f t="shared" si="1"/>
        <v>231620.87</v>
      </c>
      <c r="S16" s="24">
        <f t="shared" si="2"/>
        <v>897003.72999999986</v>
      </c>
      <c r="T16" s="5"/>
    </row>
    <row r="17" spans="1:21" x14ac:dyDescent="0.25">
      <c r="A17" s="35">
        <v>5</v>
      </c>
      <c r="B17" s="15"/>
      <c r="C17" s="3" t="s">
        <v>16</v>
      </c>
      <c r="D17" s="36">
        <v>131404.54</v>
      </c>
      <c r="E17" s="36">
        <v>26010.080000000002</v>
      </c>
      <c r="F17" s="6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24">
        <f t="shared" si="1"/>
        <v>0</v>
      </c>
      <c r="S17" s="24">
        <f t="shared" si="2"/>
        <v>157414.62</v>
      </c>
      <c r="T17" s="5"/>
    </row>
    <row r="18" spans="1:21" x14ac:dyDescent="0.25">
      <c r="A18" s="35">
        <v>6</v>
      </c>
      <c r="B18" s="15"/>
      <c r="C18" s="3" t="s">
        <v>20</v>
      </c>
      <c r="D18" s="36">
        <v>0</v>
      </c>
      <c r="E18" s="36">
        <v>73041</v>
      </c>
      <c r="F18" s="6">
        <v>9.9999999983992893E-3</v>
      </c>
      <c r="G18" s="7">
        <v>-8779.0099999999984</v>
      </c>
      <c r="H18" s="7">
        <v>10725</v>
      </c>
      <c r="I18" s="7">
        <v>124</v>
      </c>
      <c r="J18" s="7">
        <v>0</v>
      </c>
      <c r="K18" s="7">
        <v>28201</v>
      </c>
      <c r="L18" s="7">
        <v>0</v>
      </c>
      <c r="M18" s="7">
        <v>280</v>
      </c>
      <c r="N18" s="7">
        <v>11582</v>
      </c>
      <c r="O18" s="7">
        <v>0</v>
      </c>
      <c r="P18" s="7">
        <v>0</v>
      </c>
      <c r="Q18" s="7">
        <v>0</v>
      </c>
      <c r="R18" s="24">
        <f t="shared" si="1"/>
        <v>42133</v>
      </c>
      <c r="S18" s="24">
        <f t="shared" si="2"/>
        <v>115174</v>
      </c>
      <c r="T18" s="5"/>
    </row>
    <row r="19" spans="1:21" x14ac:dyDescent="0.25">
      <c r="A19" s="35">
        <v>7</v>
      </c>
      <c r="B19" s="15"/>
      <c r="C19" s="3" t="s">
        <v>22</v>
      </c>
      <c r="D19" s="36">
        <v>160451</v>
      </c>
      <c r="E19" s="36">
        <v>530289</v>
      </c>
      <c r="F19" s="6">
        <v>0</v>
      </c>
      <c r="G19" s="7">
        <v>0</v>
      </c>
      <c r="H19" s="7">
        <v>309118</v>
      </c>
      <c r="I19" s="7">
        <v>95249</v>
      </c>
      <c r="J19" s="7">
        <v>0</v>
      </c>
      <c r="K19" s="7">
        <v>0</v>
      </c>
      <c r="L19" s="7">
        <v>123522</v>
      </c>
      <c r="M19" s="7">
        <v>0</v>
      </c>
      <c r="N19" s="7">
        <v>13843.11</v>
      </c>
      <c r="O19" s="7">
        <v>2634.5</v>
      </c>
      <c r="P19" s="7">
        <v>53</v>
      </c>
      <c r="Q19" s="7">
        <v>167330</v>
      </c>
      <c r="R19" s="24">
        <f t="shared" si="1"/>
        <v>711749.61</v>
      </c>
      <c r="S19" s="24">
        <f t="shared" si="2"/>
        <v>1402489.6099999999</v>
      </c>
      <c r="T19" s="5"/>
      <c r="U19" s="5"/>
    </row>
    <row r="20" spans="1:21" x14ac:dyDescent="0.25">
      <c r="A20" s="35">
        <v>8</v>
      </c>
      <c r="B20" s="15"/>
      <c r="C20" s="3" t="s">
        <v>23</v>
      </c>
      <c r="D20" s="36">
        <v>150238.93</v>
      </c>
      <c r="E20" s="36">
        <v>0</v>
      </c>
      <c r="F20" s="6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24">
        <f t="shared" si="1"/>
        <v>0</v>
      </c>
      <c r="S20" s="24">
        <f t="shared" si="2"/>
        <v>150238.93</v>
      </c>
      <c r="T20" s="5"/>
      <c r="U20" s="5"/>
    </row>
    <row r="21" spans="1:21" x14ac:dyDescent="0.25">
      <c r="A21" s="35">
        <v>9</v>
      </c>
      <c r="B21" s="15"/>
      <c r="C21" s="3" t="s">
        <v>21</v>
      </c>
      <c r="D21" s="36">
        <v>0</v>
      </c>
      <c r="E21" s="36">
        <v>0</v>
      </c>
      <c r="F21" s="6">
        <v>0</v>
      </c>
      <c r="G21" s="7">
        <v>0</v>
      </c>
      <c r="H21" s="7">
        <v>20250</v>
      </c>
      <c r="I21" s="7">
        <v>0</v>
      </c>
      <c r="J21" s="7">
        <v>18500</v>
      </c>
      <c r="K21" s="7">
        <v>0</v>
      </c>
      <c r="L21" s="7">
        <v>0</v>
      </c>
      <c r="M21" s="7">
        <v>0</v>
      </c>
      <c r="N21" s="7">
        <v>0</v>
      </c>
      <c r="O21" s="7">
        <v>44307</v>
      </c>
      <c r="P21" s="7">
        <v>0</v>
      </c>
      <c r="Q21" s="7">
        <v>0</v>
      </c>
      <c r="R21" s="24">
        <f t="shared" si="1"/>
        <v>83057</v>
      </c>
      <c r="S21" s="24">
        <f t="shared" si="2"/>
        <v>83057</v>
      </c>
      <c r="T21" s="5"/>
    </row>
    <row r="22" spans="1:21" x14ac:dyDescent="0.25">
      <c r="A22" s="35">
        <v>10</v>
      </c>
      <c r="B22" s="15"/>
      <c r="C22" s="3" t="s">
        <v>24</v>
      </c>
      <c r="D22" s="36">
        <v>13676.33</v>
      </c>
      <c r="E22" s="36">
        <v>427348.62</v>
      </c>
      <c r="F22" s="6">
        <v>-58370.87</v>
      </c>
      <c r="G22" s="7">
        <v>122765.92000000001</v>
      </c>
      <c r="H22" s="7">
        <v>-19238.04</v>
      </c>
      <c r="I22" s="7">
        <v>2208.19</v>
      </c>
      <c r="J22" s="7">
        <v>36388.07</v>
      </c>
      <c r="K22" s="7">
        <v>8332.9599999999991</v>
      </c>
      <c r="L22" s="7">
        <v>15270.59</v>
      </c>
      <c r="M22" s="7">
        <v>64262.75</v>
      </c>
      <c r="N22" s="7">
        <v>106294.86</v>
      </c>
      <c r="O22" s="7">
        <v>87496.639999999999</v>
      </c>
      <c r="P22" s="7">
        <v>33363.949999999997</v>
      </c>
      <c r="Q22" s="7">
        <v>53001.77</v>
      </c>
      <c r="R22" s="24">
        <f t="shared" si="1"/>
        <v>451776.79000000004</v>
      </c>
      <c r="S22" s="24">
        <f t="shared" si="2"/>
        <v>892801.74</v>
      </c>
      <c r="T22" s="5"/>
    </row>
    <row r="23" spans="1:21" x14ac:dyDescent="0.25">
      <c r="A23" s="35">
        <v>11</v>
      </c>
      <c r="B23" s="15"/>
      <c r="C23" s="3" t="s">
        <v>5</v>
      </c>
      <c r="D23" s="36">
        <v>0</v>
      </c>
      <c r="E23" s="36">
        <v>69339.839999999997</v>
      </c>
      <c r="F23" s="6">
        <v>0</v>
      </c>
      <c r="G23" s="7">
        <v>0</v>
      </c>
      <c r="H23" s="7">
        <v>38740.33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45360.43</v>
      </c>
      <c r="O23" s="7">
        <v>0</v>
      </c>
      <c r="P23" s="7">
        <v>0</v>
      </c>
      <c r="Q23" s="7">
        <v>0</v>
      </c>
      <c r="R23" s="24">
        <v>81743</v>
      </c>
      <c r="S23" s="24">
        <f t="shared" si="2"/>
        <v>151082.84</v>
      </c>
      <c r="T23" s="5"/>
      <c r="U23" s="5"/>
    </row>
    <row r="24" spans="1:21" x14ac:dyDescent="0.25">
      <c r="A24" s="35">
        <v>12</v>
      </c>
      <c r="B24" s="15"/>
      <c r="C24" s="3" t="s">
        <v>6</v>
      </c>
      <c r="D24" s="36">
        <v>0</v>
      </c>
      <c r="E24" s="36">
        <v>0</v>
      </c>
      <c r="F24" s="6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7066.83</v>
      </c>
      <c r="R24" s="24">
        <f t="shared" si="1"/>
        <v>7066.83</v>
      </c>
      <c r="S24" s="24">
        <f t="shared" si="2"/>
        <v>7066.83</v>
      </c>
      <c r="T24" s="5"/>
    </row>
    <row r="25" spans="1:21" ht="15.6" x14ac:dyDescent="0.3">
      <c r="A25" s="35">
        <v>13</v>
      </c>
      <c r="C25" s="3" t="s">
        <v>17</v>
      </c>
      <c r="D25" s="36">
        <v>331995.32999999996</v>
      </c>
      <c r="E25" s="36">
        <v>75474.460000000036</v>
      </c>
      <c r="F25" s="6">
        <v>-1416.64</v>
      </c>
      <c r="G25" s="7">
        <v>3283.78</v>
      </c>
      <c r="H25" s="7">
        <v>677690.25</v>
      </c>
      <c r="I25" s="7">
        <v>518443.39</v>
      </c>
      <c r="J25" s="7">
        <v>612276.5</v>
      </c>
      <c r="K25" s="7">
        <v>630229.92000000004</v>
      </c>
      <c r="L25" s="7">
        <v>432029.01</v>
      </c>
      <c r="M25" s="7">
        <v>883135.53</v>
      </c>
      <c r="N25" s="7">
        <v>584400.06999999995</v>
      </c>
      <c r="O25" s="7">
        <v>443936.84</v>
      </c>
      <c r="P25" s="7">
        <v>380209.24</v>
      </c>
      <c r="Q25" s="7">
        <v>1209330.94</v>
      </c>
      <c r="R25" s="24">
        <f t="shared" si="1"/>
        <v>6373548.8300000001</v>
      </c>
      <c r="S25" s="24">
        <f t="shared" si="2"/>
        <v>6781018.6200000001</v>
      </c>
      <c r="T25" s="79"/>
      <c r="U25" s="80"/>
    </row>
    <row r="26" spans="1:21" x14ac:dyDescent="0.25">
      <c r="A26" s="35">
        <v>14</v>
      </c>
      <c r="B26" s="15"/>
      <c r="C26" s="3" t="s">
        <v>7</v>
      </c>
      <c r="D26" s="36">
        <v>0</v>
      </c>
      <c r="E26" s="36">
        <v>90712.99000000002</v>
      </c>
      <c r="F26" s="6">
        <v>0</v>
      </c>
      <c r="G26" s="7">
        <v>0</v>
      </c>
      <c r="H26" s="7">
        <v>1007.2299999999999</v>
      </c>
      <c r="I26" s="7">
        <v>97.81</v>
      </c>
      <c r="J26" s="7">
        <v>0</v>
      </c>
      <c r="K26" s="7">
        <v>0</v>
      </c>
      <c r="L26" s="7">
        <v>782.48</v>
      </c>
      <c r="M26" s="7">
        <v>75829.320000000007</v>
      </c>
      <c r="N26" s="7">
        <v>0</v>
      </c>
      <c r="O26" s="7">
        <v>0</v>
      </c>
      <c r="P26" s="7">
        <v>0</v>
      </c>
      <c r="Q26" s="7">
        <v>0</v>
      </c>
      <c r="R26" s="24">
        <f t="shared" si="1"/>
        <v>77716.840000000011</v>
      </c>
      <c r="S26" s="24">
        <f t="shared" si="2"/>
        <v>168429.83000000002</v>
      </c>
      <c r="T26" s="5"/>
    </row>
    <row r="27" spans="1:21" x14ac:dyDescent="0.25">
      <c r="A27" s="35">
        <v>15</v>
      </c>
      <c r="B27" s="15"/>
      <c r="C27" s="3" t="s">
        <v>8</v>
      </c>
      <c r="D27" s="36">
        <v>0</v>
      </c>
      <c r="E27" s="36">
        <v>383858.77999999997</v>
      </c>
      <c r="F27" s="6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24">
        <f t="shared" si="1"/>
        <v>0</v>
      </c>
      <c r="S27" s="24">
        <f t="shared" si="2"/>
        <v>383858.77999999997</v>
      </c>
      <c r="T27" s="5"/>
    </row>
    <row r="28" spans="1:21" x14ac:dyDescent="0.25">
      <c r="A28" s="35">
        <v>16</v>
      </c>
      <c r="B28" s="15"/>
      <c r="C28" s="3" t="s">
        <v>45</v>
      </c>
      <c r="D28" s="36">
        <v>0</v>
      </c>
      <c r="E28" s="36">
        <v>0</v>
      </c>
      <c r="F28" s="6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925.37</v>
      </c>
      <c r="Q28" s="7">
        <v>3344.14</v>
      </c>
      <c r="R28" s="24">
        <f>SUM(F28:Q28)</f>
        <v>4269.51</v>
      </c>
      <c r="S28" s="24">
        <f t="shared" si="2"/>
        <v>4269.51</v>
      </c>
      <c r="T28" s="5"/>
    </row>
    <row r="29" spans="1:21" x14ac:dyDescent="0.25">
      <c r="A29" s="35">
        <v>17</v>
      </c>
      <c r="B29" s="15"/>
      <c r="C29" s="3" t="s">
        <v>46</v>
      </c>
      <c r="D29" s="36">
        <v>0</v>
      </c>
      <c r="E29" s="36">
        <v>0</v>
      </c>
      <c r="F29" s="6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802509.89</v>
      </c>
      <c r="R29" s="24">
        <f>SUM(F29:Q29)</f>
        <v>802509.89</v>
      </c>
      <c r="S29" s="24">
        <f t="shared" si="2"/>
        <v>802509.89</v>
      </c>
      <c r="T29" s="5"/>
    </row>
    <row r="30" spans="1:21" x14ac:dyDescent="0.25">
      <c r="A30" s="35">
        <v>18</v>
      </c>
      <c r="B30" s="15"/>
      <c r="C30" s="3" t="s">
        <v>47</v>
      </c>
      <c r="D30" s="36">
        <v>0</v>
      </c>
      <c r="E30" s="36">
        <v>0</v>
      </c>
      <c r="F30" s="6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5770.19</v>
      </c>
      <c r="N30" s="7">
        <v>6439.77</v>
      </c>
      <c r="O30" s="7">
        <v>12040.46</v>
      </c>
      <c r="P30" s="7">
        <v>10675.74</v>
      </c>
      <c r="Q30" s="7">
        <v>5005.21</v>
      </c>
      <c r="R30" s="24">
        <f>SUM(F30:Q30)</f>
        <v>39931.369999999995</v>
      </c>
      <c r="S30" s="24">
        <f t="shared" si="2"/>
        <v>39931.369999999995</v>
      </c>
      <c r="T30" s="5"/>
    </row>
    <row r="31" spans="1:21" x14ac:dyDescent="0.25">
      <c r="A31" s="35">
        <v>19</v>
      </c>
      <c r="B31" s="15"/>
      <c r="C31" s="3" t="s">
        <v>9</v>
      </c>
      <c r="D31" s="36">
        <v>4762182.1000000006</v>
      </c>
      <c r="E31" s="36">
        <v>3486811</v>
      </c>
      <c r="F31" s="6">
        <v>226597.65</v>
      </c>
      <c r="G31" s="7">
        <v>0</v>
      </c>
      <c r="H31" s="7">
        <v>504947.57</v>
      </c>
      <c r="I31" s="7">
        <v>263509.03999999998</v>
      </c>
      <c r="J31" s="7">
        <v>-301.19000000000688</v>
      </c>
      <c r="K31" s="7">
        <v>9856.77</v>
      </c>
      <c r="L31" s="7">
        <v>246903.56</v>
      </c>
      <c r="M31" s="7">
        <v>72856.100000000006</v>
      </c>
      <c r="N31" s="7">
        <v>296871.11</v>
      </c>
      <c r="O31" s="7">
        <v>65652.289999999994</v>
      </c>
      <c r="P31" s="7">
        <v>437658.78</v>
      </c>
      <c r="Q31" s="7">
        <v>49188.28</v>
      </c>
      <c r="R31" s="24">
        <f>SUM(F31:Q31)</f>
        <v>2173739.9599999995</v>
      </c>
      <c r="S31" s="24">
        <f t="shared" si="2"/>
        <v>10422733.060000001</v>
      </c>
      <c r="T31" s="5"/>
    </row>
    <row r="32" spans="1:21" x14ac:dyDescent="0.25">
      <c r="A32" s="18"/>
      <c r="B32" s="15" t="s">
        <v>10</v>
      </c>
      <c r="C32" s="16"/>
      <c r="D32" s="25">
        <f t="shared" ref="D32:S32" si="3">SUM(D14:D31)</f>
        <v>6495217.5700000003</v>
      </c>
      <c r="E32" s="25">
        <f t="shared" si="3"/>
        <v>7515041.5599999996</v>
      </c>
      <c r="F32" s="25">
        <f t="shared" si="3"/>
        <v>334108.59000000003</v>
      </c>
      <c r="G32" s="26">
        <f t="shared" si="3"/>
        <v>169065.50000000003</v>
      </c>
      <c r="H32" s="26">
        <f t="shared" si="3"/>
        <v>1629692.81</v>
      </c>
      <c r="I32" s="26">
        <f t="shared" si="3"/>
        <v>1103565.1300000001</v>
      </c>
      <c r="J32" s="26">
        <f t="shared" si="3"/>
        <v>1081452.71</v>
      </c>
      <c r="K32" s="26">
        <f t="shared" si="3"/>
        <v>817519.24</v>
      </c>
      <c r="L32" s="26">
        <f t="shared" si="3"/>
        <v>1406412.3900000001</v>
      </c>
      <c r="M32" s="26">
        <f t="shared" si="3"/>
        <v>1190573.23</v>
      </c>
      <c r="N32" s="26">
        <f t="shared" si="3"/>
        <v>1514838.1400000001</v>
      </c>
      <c r="O32" s="26">
        <f t="shared" si="3"/>
        <v>778487.05</v>
      </c>
      <c r="P32" s="26">
        <f t="shared" si="3"/>
        <v>1059056.02</v>
      </c>
      <c r="Q32" s="26">
        <f t="shared" si="3"/>
        <v>2411532.8499999996</v>
      </c>
      <c r="R32" s="27">
        <f>SUM(R14:R31)</f>
        <v>13493945.899999999</v>
      </c>
      <c r="S32" s="27">
        <f t="shared" si="3"/>
        <v>27504205.030000001</v>
      </c>
      <c r="T32" s="5"/>
    </row>
    <row r="33" spans="1:20" x14ac:dyDescent="0.25">
      <c r="A33" s="14"/>
      <c r="B33" s="15"/>
      <c r="C33" s="16"/>
      <c r="D33" s="36"/>
      <c r="E33" s="36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4"/>
      <c r="S33" s="24"/>
      <c r="T33" s="5"/>
    </row>
    <row r="34" spans="1:20" x14ac:dyDescent="0.25">
      <c r="A34" s="14"/>
      <c r="B34" s="15" t="s">
        <v>11</v>
      </c>
      <c r="C34" s="3"/>
      <c r="D34" s="36">
        <v>-9756984.2799999993</v>
      </c>
      <c r="E34" s="36">
        <v>-10725962.43</v>
      </c>
      <c r="F34" s="6">
        <v>-821678.25</v>
      </c>
      <c r="G34" s="7">
        <v>-782254.64</v>
      </c>
      <c r="H34" s="7">
        <v>-755666.05</v>
      </c>
      <c r="I34" s="7">
        <v>-710019.73999999987</v>
      </c>
      <c r="J34" s="7">
        <v>-700237.02</v>
      </c>
      <c r="K34" s="7">
        <v>-856157.98000000068</v>
      </c>
      <c r="L34" s="7">
        <v>-1068112.1199999999</v>
      </c>
      <c r="M34" s="7">
        <v>-1195599.7</v>
      </c>
      <c r="N34" s="7">
        <v>-1115577.0599999998</v>
      </c>
      <c r="O34" s="7">
        <v>-765040.75</v>
      </c>
      <c r="P34" s="7">
        <v>-728357.47</v>
      </c>
      <c r="Q34" s="74">
        <v>-508773.41999999993</v>
      </c>
      <c r="R34" s="24">
        <f t="shared" ref="R34" si="4">SUM(F34:Q34)</f>
        <v>-10007474.200000001</v>
      </c>
      <c r="S34" s="24">
        <f t="shared" ref="S34" si="5">D34+E34+R34</f>
        <v>-30490420.910000004</v>
      </c>
      <c r="T34" s="5"/>
    </row>
    <row r="35" spans="1:20" ht="12.6" customHeight="1" x14ac:dyDescent="0.25">
      <c r="A35" s="18"/>
      <c r="B35" s="15"/>
      <c r="C35" s="16"/>
      <c r="D35" s="36"/>
      <c r="E35" s="36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4"/>
      <c r="S35" s="24"/>
      <c r="T35" s="5"/>
    </row>
    <row r="36" spans="1:20" x14ac:dyDescent="0.25">
      <c r="A36" s="18"/>
      <c r="B36" s="15" t="s">
        <v>12</v>
      </c>
      <c r="C36" s="16"/>
      <c r="D36" s="25">
        <f t="shared" ref="D36:S36" si="6">+D11+D32+D34</f>
        <v>-19111797.809999999</v>
      </c>
      <c r="E36" s="25">
        <f t="shared" si="6"/>
        <v>-23071988.699999999</v>
      </c>
      <c r="F36" s="25">
        <f t="shared" si="6"/>
        <v>-24433819.120000001</v>
      </c>
      <c r="G36" s="26">
        <f t="shared" si="6"/>
        <v>-25129614.360000003</v>
      </c>
      <c r="H36" s="26">
        <f t="shared" si="6"/>
        <v>-24340146.990000006</v>
      </c>
      <c r="I36" s="26">
        <f t="shared" si="6"/>
        <v>-24031208.820000004</v>
      </c>
      <c r="J36" s="26">
        <f t="shared" si="6"/>
        <v>-23738295.680000003</v>
      </c>
      <c r="K36" s="26">
        <f t="shared" si="6"/>
        <v>-23864244.740000006</v>
      </c>
      <c r="L36" s="26">
        <f t="shared" si="6"/>
        <v>-23612948.970000006</v>
      </c>
      <c r="M36" s="26">
        <f t="shared" si="6"/>
        <v>-23704751.150000006</v>
      </c>
      <c r="N36" s="26">
        <f t="shared" si="6"/>
        <v>-23391974.950000003</v>
      </c>
      <c r="O36" s="26">
        <f t="shared" si="6"/>
        <v>-23464693.240000002</v>
      </c>
      <c r="P36" s="26">
        <f t="shared" si="6"/>
        <v>-23219639</v>
      </c>
      <c r="Q36" s="26">
        <f t="shared" si="6"/>
        <v>-21402210.82</v>
      </c>
      <c r="R36" s="27">
        <f t="shared" si="6"/>
        <v>-20459777.760000005</v>
      </c>
      <c r="S36" s="27">
        <f t="shared" si="6"/>
        <v>-18836246.980000004</v>
      </c>
      <c r="T36" s="5"/>
    </row>
    <row r="37" spans="1:20" x14ac:dyDescent="0.25">
      <c r="A37" s="18"/>
      <c r="B37" s="15"/>
      <c r="C37" s="16"/>
      <c r="D37" s="36"/>
      <c r="E37" s="3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4"/>
      <c r="S37" s="24"/>
      <c r="T37" s="5"/>
    </row>
    <row r="38" spans="1:20" x14ac:dyDescent="0.25">
      <c r="A38" s="18" t="s">
        <v>13</v>
      </c>
      <c r="B38" s="15" t="s">
        <v>14</v>
      </c>
      <c r="C38" s="16"/>
      <c r="D38" s="36">
        <v>-749270.02</v>
      </c>
      <c r="E38" s="36">
        <v>-874260.76</v>
      </c>
      <c r="F38" s="6">
        <v>-82606.100000000006</v>
      </c>
      <c r="G38" s="7">
        <v>-84559.39</v>
      </c>
      <c r="H38" s="7">
        <v>-84607.22</v>
      </c>
      <c r="I38" s="7">
        <v>-88302.549999999988</v>
      </c>
      <c r="J38" s="7">
        <v>-87310.32</v>
      </c>
      <c r="K38" s="7">
        <v>-87004.5</v>
      </c>
      <c r="L38" s="7">
        <v>-86775.709999999992</v>
      </c>
      <c r="M38" s="7">
        <v>-86484.88</v>
      </c>
      <c r="N38" s="7">
        <v>-86164.59</v>
      </c>
      <c r="O38" s="7">
        <v>-85644.31</v>
      </c>
      <c r="P38" s="7">
        <v>-85331.25</v>
      </c>
      <c r="Q38" s="7">
        <v>-81585.790000000008</v>
      </c>
      <c r="R38" s="24">
        <f>SUM(F38:Q38)</f>
        <v>-1026376.6100000001</v>
      </c>
      <c r="S38" s="24">
        <f t="shared" ref="S38" si="7">D38+E38+R38</f>
        <v>-2649907.39</v>
      </c>
      <c r="T38" s="5"/>
    </row>
    <row r="39" spans="1:20" x14ac:dyDescent="0.25">
      <c r="A39" s="18"/>
      <c r="B39" s="15"/>
      <c r="C39" s="16"/>
      <c r="D39" s="36"/>
      <c r="E39" s="3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24"/>
      <c r="S39" s="24"/>
      <c r="T39" s="5"/>
    </row>
    <row r="40" spans="1:20" ht="13.8" thickBot="1" x14ac:dyDescent="0.3">
      <c r="A40" s="14"/>
      <c r="B40" s="15" t="s">
        <v>15</v>
      </c>
      <c r="C40" s="16"/>
      <c r="D40" s="32">
        <f>+D36+D38</f>
        <v>-19861067.829999998</v>
      </c>
      <c r="E40" s="32">
        <f>+E36+E38</f>
        <v>-23946249.460000001</v>
      </c>
      <c r="F40" s="32">
        <f>+F36+F38</f>
        <v>-24516425.220000003</v>
      </c>
      <c r="G40" s="33">
        <f>+G36+G38</f>
        <v>-25214173.750000004</v>
      </c>
      <c r="H40" s="33">
        <f t="shared" ref="H40:Q40" si="8">+H36+H38</f>
        <v>-24424754.210000005</v>
      </c>
      <c r="I40" s="33">
        <f t="shared" si="8"/>
        <v>-24119511.370000005</v>
      </c>
      <c r="J40" s="33">
        <f t="shared" si="8"/>
        <v>-23825606.000000004</v>
      </c>
      <c r="K40" s="33">
        <f t="shared" si="8"/>
        <v>-23951249.240000006</v>
      </c>
      <c r="L40" s="33">
        <f t="shared" si="8"/>
        <v>-23699724.680000007</v>
      </c>
      <c r="M40" s="33">
        <f t="shared" si="8"/>
        <v>-23791236.030000005</v>
      </c>
      <c r="N40" s="33">
        <f t="shared" si="8"/>
        <v>-23478139.540000003</v>
      </c>
      <c r="O40" s="33">
        <f t="shared" si="8"/>
        <v>-23550337.550000001</v>
      </c>
      <c r="P40" s="33">
        <f t="shared" si="8"/>
        <v>-23304970.25</v>
      </c>
      <c r="Q40" s="33">
        <f t="shared" si="8"/>
        <v>-21483796.609999999</v>
      </c>
      <c r="R40" s="34">
        <f>+R36+R38</f>
        <v>-21486154.370000005</v>
      </c>
      <c r="S40" s="34">
        <f>+S36+S38</f>
        <v>-21486154.370000005</v>
      </c>
      <c r="T40" s="5"/>
    </row>
    <row r="41" spans="1:20" ht="13.8" thickTop="1" x14ac:dyDescent="0.25">
      <c r="A41" s="14"/>
      <c r="C41" s="16"/>
      <c r="D41" s="16"/>
      <c r="E41" s="16"/>
      <c r="F41" s="39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2"/>
      <c r="S41" s="22"/>
      <c r="T41" s="5"/>
    </row>
    <row r="43" spans="1:20" x14ac:dyDescent="0.25">
      <c r="B43" s="83" t="s">
        <v>48</v>
      </c>
      <c r="C43" s="83"/>
      <c r="D43" s="83"/>
      <c r="E43" s="83"/>
      <c r="F43" s="83"/>
      <c r="Q43" s="5"/>
      <c r="R43" s="19"/>
      <c r="S43" s="19"/>
    </row>
    <row r="44" spans="1:20" x14ac:dyDescent="0.25">
      <c r="Q44" s="5"/>
      <c r="R44" s="19"/>
      <c r="S44" s="19"/>
    </row>
    <row r="45" spans="1:20" x14ac:dyDescent="0.25">
      <c r="R45" s="19"/>
      <c r="S45" s="19"/>
    </row>
    <row r="46" spans="1:20" x14ac:dyDescent="0.25">
      <c r="R46" s="19"/>
      <c r="S46" s="19"/>
    </row>
    <row r="47" spans="1:20" x14ac:dyDescent="0.25"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19"/>
      <c r="S47" s="19"/>
    </row>
    <row r="48" spans="1:20" x14ac:dyDescent="0.25">
      <c r="D48" s="48"/>
    </row>
    <row r="52" spans="4:4" x14ac:dyDescent="0.25">
      <c r="D52" s="48"/>
    </row>
    <row r="56" spans="4:4" x14ac:dyDescent="0.25">
      <c r="D56" s="48"/>
    </row>
  </sheetData>
  <mergeCells count="2">
    <mergeCell ref="F6:Q6"/>
    <mergeCell ref="B43:F43"/>
  </mergeCells>
  <pageMargins left="0.7" right="0.7" top="0.75" bottom="0.75" header="0.3" footer="0.3"/>
  <pageSetup scale="41" orientation="landscape" r:id="rId1"/>
  <headerFooter>
    <oddFooter>&amp;C&amp;"Arial,Regular"&amp;10Page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90"/>
  <sheetViews>
    <sheetView topLeftCell="A46" zoomScale="130" zoomScaleNormal="130" workbookViewId="0">
      <selection activeCell="D68" sqref="D68"/>
    </sheetView>
  </sheetViews>
  <sheetFormatPr defaultColWidth="15.88671875" defaultRowHeight="13.2" x14ac:dyDescent="0.25"/>
  <cols>
    <col min="1" max="1" width="15.5546875" style="41" bestFit="1" customWidth="1"/>
    <col min="2" max="2" width="17.5546875" style="41" bestFit="1" customWidth="1"/>
    <col min="3" max="3" width="17.5546875" style="41" customWidth="1"/>
    <col min="4" max="4" width="17.33203125" style="41" bestFit="1" customWidth="1"/>
    <col min="5" max="5" width="18.44140625" style="41" bestFit="1" customWidth="1"/>
    <col min="6" max="6" width="18" style="41" bestFit="1" customWidth="1"/>
    <col min="7" max="7" width="18.44140625" style="41" bestFit="1" customWidth="1"/>
    <col min="8" max="8" width="3" style="41" customWidth="1"/>
    <col min="9" max="16384" width="15.88671875" style="41"/>
  </cols>
  <sheetData>
    <row r="1" spans="1:18" x14ac:dyDescent="0.25">
      <c r="A1" s="1" t="s">
        <v>44</v>
      </c>
    </row>
    <row r="2" spans="1:18" x14ac:dyDescent="0.25">
      <c r="A2" s="42" t="s">
        <v>41</v>
      </c>
    </row>
    <row r="3" spans="1:18" x14ac:dyDescent="0.25">
      <c r="A3" s="41" t="s">
        <v>29</v>
      </c>
    </row>
    <row r="5" spans="1:18" x14ac:dyDescent="0.25">
      <c r="A5" s="42" t="s">
        <v>1</v>
      </c>
      <c r="F5" s="43">
        <v>0.1065</v>
      </c>
    </row>
    <row r="6" spans="1:18" s="44" customFormat="1" ht="39.6" x14ac:dyDescent="0.25">
      <c r="A6" s="68"/>
      <c r="B6" s="69" t="s">
        <v>30</v>
      </c>
      <c r="C6" s="69" t="s">
        <v>31</v>
      </c>
      <c r="D6" s="69" t="s">
        <v>32</v>
      </c>
      <c r="E6" s="69" t="s">
        <v>33</v>
      </c>
      <c r="F6" s="69" t="s">
        <v>14</v>
      </c>
      <c r="G6" s="70" t="s">
        <v>34</v>
      </c>
      <c r="H6" s="69"/>
      <c r="I6" s="69" t="s">
        <v>35</v>
      </c>
    </row>
    <row r="7" spans="1:18" s="2" customFormat="1" x14ac:dyDescent="0.25">
      <c r="A7" s="45" t="s">
        <v>36</v>
      </c>
      <c r="B7" s="46">
        <v>0</v>
      </c>
      <c r="C7" s="46">
        <f>2693387.99</f>
        <v>2693387.99</v>
      </c>
      <c r="D7" s="46">
        <v>0</v>
      </c>
      <c r="E7" s="46">
        <f>-4404501.33-C7</f>
        <v>-7097889.3200000003</v>
      </c>
      <c r="F7" s="46"/>
      <c r="G7" s="47">
        <f>SUM(B7:F7)</f>
        <v>-4404501.33</v>
      </c>
      <c r="H7" s="46"/>
      <c r="I7" s="48">
        <f>+E7</f>
        <v>-7097889.3200000003</v>
      </c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49">
        <v>1</v>
      </c>
      <c r="B8" s="50">
        <v>2648142.14</v>
      </c>
      <c r="C8" s="50">
        <v>262689.31999999983</v>
      </c>
      <c r="D8" s="50">
        <v>-11010.35</v>
      </c>
      <c r="E8" s="50">
        <f>-3478059.87+11010.68-2129420.83</f>
        <v>-5596470.0199999996</v>
      </c>
      <c r="F8" s="50">
        <f>ROUND((((B8+D8+E8)/2)+I7)*($F$5/12),0)</f>
        <v>-76126</v>
      </c>
      <c r="G8" s="51">
        <f>F8+G7+B8+D8+E8+C8</f>
        <v>-7177276.2400000002</v>
      </c>
      <c r="H8" s="50"/>
      <c r="I8" s="52">
        <f>+I7+B8+D8+E8+F8</f>
        <v>-10133353.549999999</v>
      </c>
      <c r="K8" s="48"/>
      <c r="L8" s="48"/>
      <c r="M8" s="48"/>
      <c r="N8" s="48"/>
      <c r="O8" s="48"/>
      <c r="P8" s="48"/>
      <c r="Q8" s="48"/>
      <c r="R8" s="48"/>
    </row>
    <row r="9" spans="1:18" x14ac:dyDescent="0.25">
      <c r="A9" s="49">
        <v>2</v>
      </c>
      <c r="B9" s="50">
        <v>3754612.25</v>
      </c>
      <c r="C9" s="50">
        <v>348092.94999999972</v>
      </c>
      <c r="D9" s="50">
        <v>-37610.5</v>
      </c>
      <c r="E9" s="50">
        <v>-5851627.3700000001</v>
      </c>
      <c r="F9" s="50">
        <f t="shared" ref="F9:F19" si="0">ROUND((((B9+D9+E9)/2)+I8)*($F$5/12),0)</f>
        <v>-99406</v>
      </c>
      <c r="G9" s="51">
        <f t="shared" ref="G9:G20" si="1">F9+G8+B9+D9+E9+C9</f>
        <v>-9063214.9100000001</v>
      </c>
      <c r="H9" s="50"/>
      <c r="I9" s="52">
        <f t="shared" ref="I9:I20" si="2">+I8+B9+D9+E9+F9</f>
        <v>-12367385.169999998</v>
      </c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49">
        <v>3</v>
      </c>
      <c r="B10" s="50">
        <v>3478015.21</v>
      </c>
      <c r="C10" s="50">
        <v>-117206.12999999989</v>
      </c>
      <c r="D10" s="50">
        <v>-67973.189999999988</v>
      </c>
      <c r="E10" s="50">
        <v>-4670909.3399999961</v>
      </c>
      <c r="F10" s="50">
        <f t="shared" si="0"/>
        <v>-115356</v>
      </c>
      <c r="G10" s="51">
        <f t="shared" si="1"/>
        <v>-10556644.359999996</v>
      </c>
      <c r="H10" s="50"/>
      <c r="I10" s="52">
        <f t="shared" si="2"/>
        <v>-13743608.489999993</v>
      </c>
      <c r="K10" s="48"/>
      <c r="L10" s="48"/>
      <c r="M10" s="48"/>
      <c r="N10" s="48"/>
      <c r="O10" s="48"/>
      <c r="P10" s="48"/>
      <c r="Q10" s="48"/>
      <c r="R10" s="48"/>
    </row>
    <row r="11" spans="1:18" x14ac:dyDescent="0.25">
      <c r="A11" s="49">
        <v>4</v>
      </c>
      <c r="B11" s="50">
        <v>4355254.13</v>
      </c>
      <c r="C11" s="50">
        <v>586847.75</v>
      </c>
      <c r="D11" s="50">
        <v>-100399.12000000001</v>
      </c>
      <c r="E11" s="50">
        <v>-4668416.3500000071</v>
      </c>
      <c r="F11" s="50">
        <f t="shared" si="0"/>
        <v>-123810</v>
      </c>
      <c r="G11" s="51">
        <f t="shared" si="1"/>
        <v>-10507167.950000003</v>
      </c>
      <c r="H11" s="50"/>
      <c r="I11" s="52">
        <f t="shared" si="2"/>
        <v>-14280979.829999998</v>
      </c>
      <c r="K11" s="48"/>
      <c r="L11" s="48"/>
      <c r="M11" s="48"/>
      <c r="N11" s="48"/>
      <c r="O11" s="48"/>
      <c r="P11" s="48"/>
      <c r="Q11" s="48"/>
      <c r="R11" s="48"/>
    </row>
    <row r="12" spans="1:18" x14ac:dyDescent="0.25">
      <c r="A12" s="49">
        <v>5</v>
      </c>
      <c r="B12" s="50">
        <v>3686016.71</v>
      </c>
      <c r="C12" s="50">
        <v>-291172.45999999996</v>
      </c>
      <c r="D12" s="50">
        <v>-134079.43</v>
      </c>
      <c r="E12" s="50">
        <v>-4563594.8499999959</v>
      </c>
      <c r="F12" s="50">
        <f t="shared" si="0"/>
        <v>-131233</v>
      </c>
      <c r="G12" s="51">
        <f t="shared" si="1"/>
        <v>-11941230.98</v>
      </c>
      <c r="H12" s="50"/>
      <c r="I12" s="52">
        <f t="shared" si="2"/>
        <v>-15423870.399999993</v>
      </c>
      <c r="K12" s="48"/>
      <c r="L12" s="48"/>
      <c r="M12" s="48"/>
      <c r="N12" s="48"/>
      <c r="O12" s="48"/>
      <c r="P12" s="48"/>
      <c r="Q12" s="48"/>
      <c r="R12" s="48"/>
    </row>
    <row r="13" spans="1:18" x14ac:dyDescent="0.25">
      <c r="A13" s="49">
        <v>6</v>
      </c>
      <c r="B13" s="50">
        <v>3848077.12</v>
      </c>
      <c r="C13" s="50">
        <v>669594.25</v>
      </c>
      <c r="D13" s="50">
        <v>-164407.59</v>
      </c>
      <c r="E13" s="50">
        <v>-5989271.510000011</v>
      </c>
      <c r="F13" s="50">
        <f t="shared" si="0"/>
        <v>-147118</v>
      </c>
      <c r="G13" s="51">
        <f t="shared" si="1"/>
        <v>-13724356.710000012</v>
      </c>
      <c r="H13" s="50"/>
      <c r="I13" s="52">
        <f t="shared" si="2"/>
        <v>-17876590.380000003</v>
      </c>
      <c r="K13" s="48"/>
      <c r="L13" s="48"/>
      <c r="M13" s="48"/>
      <c r="N13" s="48"/>
      <c r="O13" s="48"/>
      <c r="P13" s="48"/>
      <c r="Q13" s="48"/>
      <c r="R13" s="48"/>
    </row>
    <row r="14" spans="1:18" x14ac:dyDescent="0.25">
      <c r="A14" s="49">
        <v>7</v>
      </c>
      <c r="B14" s="50">
        <v>3924228.51</v>
      </c>
      <c r="C14" s="50">
        <v>1047010.21</v>
      </c>
      <c r="D14" s="50">
        <v>-197648.13</v>
      </c>
      <c r="E14" s="50">
        <v>-7728712.1699999906</v>
      </c>
      <c r="F14" s="50">
        <f t="shared" si="0"/>
        <v>-176414</v>
      </c>
      <c r="G14" s="51">
        <f t="shared" si="1"/>
        <v>-16855892.290000003</v>
      </c>
      <c r="H14" s="50"/>
      <c r="I14" s="52">
        <f t="shared" si="2"/>
        <v>-22055136.169999994</v>
      </c>
      <c r="K14" s="48"/>
      <c r="L14" s="48"/>
      <c r="M14" s="48"/>
      <c r="N14" s="48"/>
      <c r="O14" s="48"/>
      <c r="P14" s="48"/>
      <c r="Q14" s="48"/>
      <c r="R14" s="48"/>
    </row>
    <row r="15" spans="1:18" x14ac:dyDescent="0.25">
      <c r="A15" s="49">
        <v>8</v>
      </c>
      <c r="B15" s="50">
        <v>4036552.51</v>
      </c>
      <c r="C15" s="50">
        <v>-195748.5700000003</v>
      </c>
      <c r="D15" s="50">
        <v>-231059</v>
      </c>
      <c r="E15" s="50">
        <v>-4577217.1800000016</v>
      </c>
      <c r="F15" s="50">
        <f t="shared" si="0"/>
        <v>-199164</v>
      </c>
      <c r="G15" s="51">
        <f t="shared" si="1"/>
        <v>-18022528.530000005</v>
      </c>
      <c r="H15" s="50"/>
      <c r="I15" s="52">
        <f t="shared" si="2"/>
        <v>-23026023.839999996</v>
      </c>
      <c r="K15" s="48"/>
      <c r="L15" s="48"/>
      <c r="M15" s="48"/>
      <c r="N15" s="48"/>
      <c r="O15" s="48"/>
      <c r="P15" s="48"/>
      <c r="Q15" s="48"/>
      <c r="R15" s="48"/>
    </row>
    <row r="16" spans="1:18" x14ac:dyDescent="0.25">
      <c r="A16" s="49">
        <v>9</v>
      </c>
      <c r="B16" s="50">
        <v>2972860.29</v>
      </c>
      <c r="C16" s="50">
        <v>924940.05000000075</v>
      </c>
      <c r="D16" s="50">
        <v>-260144.38</v>
      </c>
      <c r="E16" s="50">
        <v>269799.76999999955</v>
      </c>
      <c r="F16" s="50">
        <f t="shared" si="0"/>
        <v>-191121</v>
      </c>
      <c r="G16" s="51">
        <f t="shared" si="1"/>
        <v>-14306193.800000006</v>
      </c>
      <c r="H16" s="50"/>
      <c r="I16" s="52">
        <f t="shared" si="2"/>
        <v>-20234629.159999996</v>
      </c>
      <c r="K16" s="48"/>
      <c r="L16" s="48"/>
      <c r="M16" s="48"/>
      <c r="N16" s="48"/>
      <c r="O16" s="48"/>
      <c r="P16" s="48"/>
      <c r="Q16" s="48"/>
      <c r="R16" s="48"/>
    </row>
    <row r="17" spans="1:18" x14ac:dyDescent="0.25">
      <c r="A17" s="49">
        <v>10</v>
      </c>
      <c r="B17" s="50">
        <v>4678937.97</v>
      </c>
      <c r="C17" s="50">
        <v>39551.509999999776</v>
      </c>
      <c r="D17" s="50">
        <v>-292026.90999999997</v>
      </c>
      <c r="E17" s="50">
        <v>269149.61000000313</v>
      </c>
      <c r="F17" s="50">
        <f t="shared" si="0"/>
        <v>-158921</v>
      </c>
      <c r="G17" s="51">
        <f t="shared" si="1"/>
        <v>-9769502.6200000029</v>
      </c>
      <c r="H17" s="50"/>
      <c r="I17" s="52">
        <f t="shared" si="2"/>
        <v>-15737489.489999995</v>
      </c>
      <c r="K17" s="48"/>
      <c r="L17" s="48"/>
      <c r="M17" s="48"/>
      <c r="N17" s="48"/>
      <c r="O17" s="48"/>
      <c r="P17" s="48"/>
      <c r="Q17" s="48"/>
      <c r="R17" s="48"/>
    </row>
    <row r="18" spans="1:18" x14ac:dyDescent="0.25">
      <c r="A18" s="49">
        <v>11</v>
      </c>
      <c r="B18" s="50">
        <v>6803166.4800000004</v>
      </c>
      <c r="C18" s="50">
        <v>-694191.40000000037</v>
      </c>
      <c r="D18" s="50">
        <v>-339869.01</v>
      </c>
      <c r="E18" s="50">
        <v>345358.70999999903</v>
      </c>
      <c r="F18" s="50">
        <f t="shared" si="0"/>
        <v>-109457</v>
      </c>
      <c r="G18" s="51">
        <f t="shared" si="1"/>
        <v>-3764494.8400000036</v>
      </c>
      <c r="H18" s="50"/>
      <c r="I18" s="52">
        <f t="shared" si="2"/>
        <v>-9038290.3099999949</v>
      </c>
      <c r="K18" s="48"/>
      <c r="L18" s="48"/>
      <c r="M18" s="48"/>
      <c r="N18" s="48"/>
      <c r="O18" s="48"/>
      <c r="P18" s="48"/>
      <c r="Q18" s="48"/>
      <c r="R18" s="48"/>
    </row>
    <row r="19" spans="1:18" x14ac:dyDescent="0.25">
      <c r="A19" s="49">
        <v>12</v>
      </c>
      <c r="B19" s="50">
        <v>9380581.2799999993</v>
      </c>
      <c r="C19" s="50">
        <v>-1204039.6399999997</v>
      </c>
      <c r="D19" s="50">
        <v>-407301.27</v>
      </c>
      <c r="E19" s="50">
        <v>407395.68999999762</v>
      </c>
      <c r="F19" s="50">
        <f t="shared" si="0"/>
        <v>-38588</v>
      </c>
      <c r="G19" s="51">
        <f t="shared" si="1"/>
        <v>4373553.2199999942</v>
      </c>
      <c r="H19" s="50"/>
      <c r="I19" s="52">
        <f t="shared" si="2"/>
        <v>303797.39000000199</v>
      </c>
      <c r="K19" s="48"/>
      <c r="L19" s="48"/>
      <c r="M19" s="48"/>
      <c r="N19" s="48"/>
      <c r="O19" s="48"/>
      <c r="P19" s="48"/>
      <c r="Q19" s="48"/>
      <c r="R19" s="48"/>
    </row>
    <row r="20" spans="1:18" x14ac:dyDescent="0.25">
      <c r="A20" s="53" t="s">
        <v>37</v>
      </c>
      <c r="B20" s="50">
        <v>0</v>
      </c>
      <c r="C20" s="50">
        <v>0</v>
      </c>
      <c r="D20" s="46">
        <v>0</v>
      </c>
      <c r="E20" s="46">
        <v>4322</v>
      </c>
      <c r="F20" s="46">
        <v>-8859</v>
      </c>
      <c r="G20" s="47">
        <f t="shared" si="1"/>
        <v>4369016.2199999942</v>
      </c>
      <c r="H20" s="50"/>
      <c r="I20" s="52">
        <f t="shared" si="2"/>
        <v>299260.39000000199</v>
      </c>
      <c r="K20" s="48"/>
      <c r="L20" s="48"/>
      <c r="M20" s="48"/>
      <c r="N20" s="48"/>
      <c r="O20" s="48"/>
      <c r="P20" s="48"/>
      <c r="Q20" s="48"/>
      <c r="R20" s="48"/>
    </row>
    <row r="21" spans="1:18" x14ac:dyDescent="0.25">
      <c r="A21" s="54" t="s">
        <v>2</v>
      </c>
      <c r="B21" s="55">
        <f>SUM(B8:B19)</f>
        <v>53566444.599999994</v>
      </c>
      <c r="C21" s="55">
        <f>SUM(C7:C20)</f>
        <v>4069755.83</v>
      </c>
      <c r="D21" s="60">
        <f>SUM(D7:D20)</f>
        <v>-2243528.88</v>
      </c>
      <c r="E21" s="60">
        <f>SUM(E7:E20)</f>
        <v>-49448082.330000006</v>
      </c>
      <c r="F21" s="60">
        <f>SUM(F7:F19)</f>
        <v>-1566714</v>
      </c>
      <c r="G21" s="61"/>
      <c r="H21" s="56"/>
      <c r="K21" s="48"/>
      <c r="L21" s="48"/>
      <c r="M21" s="48"/>
      <c r="N21" s="48"/>
      <c r="O21" s="48"/>
      <c r="P21" s="48"/>
      <c r="Q21" s="48"/>
      <c r="R21" s="48"/>
    </row>
    <row r="22" spans="1:18" x14ac:dyDescent="0.25">
      <c r="B22" s="52"/>
      <c r="C22" s="52"/>
      <c r="D22" s="48"/>
      <c r="E22" s="48"/>
      <c r="F22" s="48"/>
      <c r="G22" s="63"/>
      <c r="H22" s="52"/>
      <c r="K22" s="48"/>
      <c r="L22" s="48"/>
      <c r="M22" s="48"/>
      <c r="N22" s="48"/>
      <c r="O22" s="48"/>
      <c r="P22" s="48"/>
      <c r="Q22" s="48"/>
      <c r="R22" s="48"/>
    </row>
    <row r="23" spans="1:18" ht="13.8" thickBot="1" x14ac:dyDescent="0.3">
      <c r="B23" s="52"/>
      <c r="C23" s="52"/>
      <c r="D23" s="64">
        <f>+B21+C21+D21</f>
        <v>55392671.54999999</v>
      </c>
      <c r="E23" s="48"/>
      <c r="F23" s="64">
        <f>+F21+E21</f>
        <v>-51014796.330000006</v>
      </c>
      <c r="G23" s="65">
        <f t="shared" ref="G23" si="3">F23+G22+B23+D23+E23+C23</f>
        <v>4377875.2199999839</v>
      </c>
      <c r="H23" s="57"/>
      <c r="K23" s="48"/>
      <c r="L23" s="48"/>
      <c r="M23" s="48"/>
      <c r="N23" s="48"/>
      <c r="O23" s="48"/>
      <c r="P23" s="48"/>
      <c r="Q23" s="48"/>
      <c r="R23" s="48"/>
    </row>
    <row r="24" spans="1:18" s="58" customFormat="1" ht="13.8" thickTop="1" x14ac:dyDescent="0.25">
      <c r="D24" s="58" t="s">
        <v>38</v>
      </c>
      <c r="F24" s="58" t="s">
        <v>39</v>
      </c>
      <c r="G24" s="59"/>
    </row>
    <row r="26" spans="1:18" x14ac:dyDescent="0.25">
      <c r="A26" s="42" t="s">
        <v>27</v>
      </c>
      <c r="F26" s="73">
        <v>9.2100000000000001E-2</v>
      </c>
    </row>
    <row r="27" spans="1:18" ht="39.6" x14ac:dyDescent="0.25">
      <c r="A27" s="68"/>
      <c r="B27" s="71" t="s">
        <v>30</v>
      </c>
      <c r="C27" s="71" t="s">
        <v>31</v>
      </c>
      <c r="D27" s="71" t="s">
        <v>32</v>
      </c>
      <c r="E27" s="71" t="s">
        <v>33</v>
      </c>
      <c r="F27" s="71" t="s">
        <v>14</v>
      </c>
      <c r="G27" s="72" t="s">
        <v>34</v>
      </c>
      <c r="H27" s="71"/>
      <c r="I27" s="71" t="s">
        <v>35</v>
      </c>
    </row>
    <row r="28" spans="1:18" x14ac:dyDescent="0.25">
      <c r="A28" s="45" t="s">
        <v>40</v>
      </c>
      <c r="B28" s="46">
        <v>0</v>
      </c>
      <c r="C28" s="46">
        <f>C21</f>
        <v>4069755.83</v>
      </c>
      <c r="D28" s="46">
        <v>0</v>
      </c>
      <c r="E28" s="46">
        <f>G28-C28</f>
        <v>299260.38999999408</v>
      </c>
      <c r="F28" s="46"/>
      <c r="G28" s="47">
        <f>G20</f>
        <v>4369016.2199999942</v>
      </c>
      <c r="H28" s="46"/>
      <c r="I28" s="48">
        <f>I20</f>
        <v>299260.39000000199</v>
      </c>
    </row>
    <row r="29" spans="1:18" x14ac:dyDescent="0.25">
      <c r="A29" s="49">
        <v>1</v>
      </c>
      <c r="B29" s="46">
        <v>3568394.81</v>
      </c>
      <c r="C29" s="46">
        <v>522545.96999999974</v>
      </c>
      <c r="D29" s="46">
        <v>-461231.59</v>
      </c>
      <c r="E29" s="46">
        <v>-2054799.23</v>
      </c>
      <c r="F29" s="46">
        <f>ROUND((((B29+D29+E29)/2)+I28)*($F$26/12),0)</f>
        <v>6335</v>
      </c>
      <c r="G29" s="47">
        <f>F29+G28+B29+D29+E29+C29</f>
        <v>5950261.1799999932</v>
      </c>
      <c r="H29" s="46"/>
      <c r="I29" s="48">
        <f>+I28+B29+D29+E29+F29</f>
        <v>1357959.3800000022</v>
      </c>
    </row>
    <row r="30" spans="1:18" x14ac:dyDescent="0.25">
      <c r="A30" s="49">
        <v>2</v>
      </c>
      <c r="B30" s="46">
        <v>3374756.23</v>
      </c>
      <c r="C30" s="46">
        <v>-255982.6799999997</v>
      </c>
      <c r="D30" s="46">
        <v>-490143.01</v>
      </c>
      <c r="E30" s="46">
        <v>-4171128.58</v>
      </c>
      <c r="F30" s="46">
        <f t="shared" ref="F30:F40" si="4">ROUND((((B30+D30+E30)/2)+I29)*($F$26/12),0)</f>
        <v>5485</v>
      </c>
      <c r="G30" s="47">
        <f>F30+G29+B30+D30+E30+C30</f>
        <v>4413248.1399999931</v>
      </c>
      <c r="H30" s="46"/>
      <c r="I30" s="48">
        <f t="shared" ref="I30:I41" si="5">+I29+B30+D30+E30+F30</f>
        <v>76929.020000002347</v>
      </c>
    </row>
    <row r="31" spans="1:18" x14ac:dyDescent="0.25">
      <c r="A31" s="49">
        <v>3</v>
      </c>
      <c r="B31" s="46">
        <v>4020585.46</v>
      </c>
      <c r="C31" s="46">
        <v>-809314.18000000017</v>
      </c>
      <c r="D31" s="46">
        <v>-521052.11</v>
      </c>
      <c r="E31" s="46">
        <v>-4312160.18</v>
      </c>
      <c r="F31" s="46">
        <f t="shared" si="4"/>
        <v>-2528</v>
      </c>
      <c r="G31" s="47">
        <f t="shared" ref="G31:G41" si="6">F31+G30+B31+D31+E31+C31</f>
        <v>2788779.1299999938</v>
      </c>
      <c r="H31" s="46"/>
      <c r="I31" s="48">
        <f t="shared" si="5"/>
        <v>-738225.80999999726</v>
      </c>
    </row>
    <row r="32" spans="1:18" x14ac:dyDescent="0.25">
      <c r="A32" s="49">
        <v>4</v>
      </c>
      <c r="B32" s="46">
        <v>3506710.37</v>
      </c>
      <c r="C32" s="46">
        <v>-239127.85999999987</v>
      </c>
      <c r="D32" s="46">
        <v>-552361.84</v>
      </c>
      <c r="E32" s="46">
        <v>-4393041.7100000009</v>
      </c>
      <c r="F32" s="46">
        <f t="shared" si="4"/>
        <v>-11187</v>
      </c>
      <c r="G32" s="47">
        <f t="shared" si="6"/>
        <v>1099771.0899999938</v>
      </c>
      <c r="H32" s="46"/>
      <c r="I32" s="48">
        <f t="shared" si="5"/>
        <v>-2188105.9899999979</v>
      </c>
    </row>
    <row r="33" spans="1:9" x14ac:dyDescent="0.25">
      <c r="A33" s="49">
        <v>5</v>
      </c>
      <c r="B33" s="46">
        <v>3627311.16</v>
      </c>
      <c r="C33" s="46">
        <v>581877.64000000013</v>
      </c>
      <c r="D33" s="46">
        <v>-582101.68999999994</v>
      </c>
      <c r="E33" s="46">
        <v>-4227927.4399999995</v>
      </c>
      <c r="F33" s="46">
        <f t="shared" si="4"/>
        <v>-21332</v>
      </c>
      <c r="G33" s="47">
        <f t="shared" si="6"/>
        <v>477598.75999999512</v>
      </c>
      <c r="H33" s="46"/>
      <c r="I33" s="48">
        <f t="shared" si="5"/>
        <v>-3392155.9599999972</v>
      </c>
    </row>
    <row r="34" spans="1:9" x14ac:dyDescent="0.25">
      <c r="A34" s="49">
        <v>6</v>
      </c>
      <c r="B34" s="46">
        <v>4220628.59</v>
      </c>
      <c r="C34" s="46">
        <v>699578.24999999953</v>
      </c>
      <c r="D34" s="46">
        <v>-614787.65999999992</v>
      </c>
      <c r="E34" s="46">
        <v>-5526488.5</v>
      </c>
      <c r="F34" s="46">
        <f t="shared" si="4"/>
        <v>-33405</v>
      </c>
      <c r="G34" s="47">
        <f t="shared" si="6"/>
        <v>-776875.56000000564</v>
      </c>
      <c r="H34" s="46"/>
      <c r="I34" s="48">
        <f t="shared" si="5"/>
        <v>-5346208.5299999975</v>
      </c>
    </row>
    <row r="35" spans="1:9" x14ac:dyDescent="0.25">
      <c r="A35" s="49">
        <v>7</v>
      </c>
      <c r="B35" s="46">
        <v>5022884.8600000003</v>
      </c>
      <c r="C35" s="46">
        <v>384296.86000000034</v>
      </c>
      <c r="D35" s="46">
        <v>-653261.32000000007</v>
      </c>
      <c r="E35" s="46">
        <v>-7346125.5199999996</v>
      </c>
      <c r="F35" s="46">
        <f t="shared" si="4"/>
        <v>-52454</v>
      </c>
      <c r="G35" s="47">
        <f t="shared" si="6"/>
        <v>-3421534.6800000044</v>
      </c>
      <c r="H35" s="46"/>
      <c r="I35" s="48">
        <f t="shared" si="5"/>
        <v>-8375164.509999997</v>
      </c>
    </row>
    <row r="36" spans="1:9" x14ac:dyDescent="0.25">
      <c r="A36" s="49">
        <v>8</v>
      </c>
      <c r="B36" s="46">
        <v>4164509.71</v>
      </c>
      <c r="C36" s="46">
        <v>868008.08000000007</v>
      </c>
      <c r="D36" s="46">
        <v>-691624.05999999994</v>
      </c>
      <c r="E36" s="46">
        <v>-7635829.75</v>
      </c>
      <c r="F36" s="46">
        <f t="shared" si="4"/>
        <v>-80255</v>
      </c>
      <c r="G36" s="47">
        <f t="shared" si="6"/>
        <v>-6796725.7000000039</v>
      </c>
      <c r="H36" s="46"/>
      <c r="I36" s="48">
        <f t="shared" si="5"/>
        <v>-12618363.609999996</v>
      </c>
    </row>
    <row r="37" spans="1:9" x14ac:dyDescent="0.25">
      <c r="A37" s="49">
        <v>9</v>
      </c>
      <c r="B37" s="46">
        <v>2671925.1399999997</v>
      </c>
      <c r="C37" s="46">
        <v>454899.96999999974</v>
      </c>
      <c r="D37" s="46">
        <v>-720024.83000000007</v>
      </c>
      <c r="E37" s="46">
        <v>-6662805.71</v>
      </c>
      <c r="F37" s="46">
        <f t="shared" si="4"/>
        <v>-114924</v>
      </c>
      <c r="G37" s="47">
        <f t="shared" si="6"/>
        <v>-11167655.130000006</v>
      </c>
      <c r="H37" s="46"/>
      <c r="I37" s="48">
        <f t="shared" si="5"/>
        <v>-17444193.009999994</v>
      </c>
    </row>
    <row r="38" spans="1:9" x14ac:dyDescent="0.25">
      <c r="A38" s="49">
        <v>10</v>
      </c>
      <c r="B38" s="46">
        <v>4757937.92</v>
      </c>
      <c r="C38" s="46">
        <v>-305046.5700000003</v>
      </c>
      <c r="D38" s="46">
        <v>-751069.38</v>
      </c>
      <c r="E38" s="46">
        <v>-4673095.7300000004</v>
      </c>
      <c r="F38" s="46">
        <f t="shared" si="4"/>
        <v>-136441</v>
      </c>
      <c r="G38" s="47">
        <f t="shared" si="6"/>
        <v>-12275369.890000008</v>
      </c>
      <c r="H38" s="46"/>
      <c r="I38" s="48">
        <f t="shared" si="5"/>
        <v>-18246861.199999996</v>
      </c>
    </row>
    <row r="39" spans="1:9" x14ac:dyDescent="0.25">
      <c r="A39" s="49">
        <v>11</v>
      </c>
      <c r="B39" s="46">
        <v>6769886.1299999999</v>
      </c>
      <c r="C39" s="46">
        <v>-2282310.4199999995</v>
      </c>
      <c r="D39" s="46">
        <v>-799057.35</v>
      </c>
      <c r="E39" s="46">
        <v>-4176546.88</v>
      </c>
      <c r="F39" s="46">
        <f t="shared" si="4"/>
        <v>-133159</v>
      </c>
      <c r="G39" s="47">
        <f t="shared" si="6"/>
        <v>-12896557.410000008</v>
      </c>
      <c r="H39" s="46"/>
      <c r="I39" s="48">
        <f t="shared" si="5"/>
        <v>-16585738.299999997</v>
      </c>
    </row>
    <row r="40" spans="1:9" x14ac:dyDescent="0.25">
      <c r="A40" s="49">
        <v>12</v>
      </c>
      <c r="B40" s="46">
        <v>5518134.2599999998</v>
      </c>
      <c r="C40" s="46">
        <v>134804.7799999998</v>
      </c>
      <c r="D40" s="46">
        <v>-850259.93</v>
      </c>
      <c r="E40" s="46">
        <v>-4836366.4200000009</v>
      </c>
      <c r="F40" s="46">
        <f t="shared" si="4"/>
        <v>-127942</v>
      </c>
      <c r="G40" s="47">
        <f t="shared" si="6"/>
        <v>-13058186.720000008</v>
      </c>
      <c r="H40" s="46"/>
      <c r="I40" s="48">
        <f t="shared" si="5"/>
        <v>-16882172.389999997</v>
      </c>
    </row>
    <row r="41" spans="1:9" x14ac:dyDescent="0.25">
      <c r="A41" s="53" t="s">
        <v>37</v>
      </c>
      <c r="B41" s="46">
        <v>0</v>
      </c>
      <c r="C41" s="46">
        <v>0</v>
      </c>
      <c r="D41" s="46">
        <v>0</v>
      </c>
      <c r="E41" s="46"/>
      <c r="F41" s="46">
        <v>877</v>
      </c>
      <c r="G41" s="47">
        <f t="shared" si="6"/>
        <v>-13057309.720000008</v>
      </c>
      <c r="H41" s="46"/>
      <c r="I41" s="48">
        <f t="shared" si="5"/>
        <v>-16881295.389999997</v>
      </c>
    </row>
    <row r="42" spans="1:9" x14ac:dyDescent="0.25">
      <c r="A42" s="54" t="s">
        <v>2</v>
      </c>
      <c r="B42" s="60">
        <f>SUM(B29:B40)</f>
        <v>51223664.640000001</v>
      </c>
      <c r="C42" s="60">
        <f>SUM(C28:C41)</f>
        <v>3823985.67</v>
      </c>
      <c r="D42" s="60">
        <f>SUM(D28:D41)</f>
        <v>-7686974.7699999986</v>
      </c>
      <c r="E42" s="60">
        <f>SUM(E28:E41)</f>
        <v>-59717055.260000013</v>
      </c>
      <c r="F42" s="60">
        <f>SUM(F28:F41)</f>
        <v>-700930</v>
      </c>
      <c r="G42" s="61"/>
      <c r="H42" s="62"/>
      <c r="I42" s="2"/>
    </row>
    <row r="43" spans="1:9" x14ac:dyDescent="0.25">
      <c r="B43" s="48"/>
      <c r="C43" s="48"/>
      <c r="D43" s="48"/>
      <c r="E43" s="48">
        <v>0</v>
      </c>
      <c r="F43" s="48"/>
      <c r="G43" s="63"/>
      <c r="H43" s="48"/>
      <c r="I43" s="2"/>
    </row>
    <row r="44" spans="1:9" ht="13.8" thickBot="1" x14ac:dyDescent="0.3">
      <c r="B44" s="48"/>
      <c r="C44" s="48"/>
      <c r="D44" s="64">
        <f>+B42+C42+D42</f>
        <v>47360675.540000007</v>
      </c>
      <c r="E44" s="48"/>
      <c r="F44" s="64">
        <f>+F42+E42</f>
        <v>-60417985.260000013</v>
      </c>
      <c r="G44" s="65">
        <f>F44+B44+D44+E44+C44</f>
        <v>-13057309.720000006</v>
      </c>
      <c r="H44" s="66"/>
      <c r="I44" s="2"/>
    </row>
    <row r="45" spans="1:9" ht="13.8" thickTop="1" x14ac:dyDescent="0.25">
      <c r="A45" s="14"/>
      <c r="B45" s="14"/>
      <c r="C45" s="14"/>
      <c r="D45" s="14" t="s">
        <v>38</v>
      </c>
      <c r="E45" s="14"/>
      <c r="F45" s="14" t="s">
        <v>39</v>
      </c>
      <c r="G45" s="67"/>
      <c r="H45" s="14"/>
      <c r="I45" s="14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" t="s">
        <v>42</v>
      </c>
      <c r="B48" s="2"/>
      <c r="C48" s="2"/>
      <c r="D48" s="2"/>
      <c r="E48" s="2"/>
      <c r="F48" s="73">
        <v>9.2100000000000001E-2</v>
      </c>
      <c r="G48" s="2"/>
      <c r="H48" s="2"/>
      <c r="I48" s="2"/>
    </row>
    <row r="49" spans="1:9" ht="39.6" x14ac:dyDescent="0.25">
      <c r="A49" s="75"/>
      <c r="B49" s="71" t="s">
        <v>30</v>
      </c>
      <c r="C49" s="71" t="s">
        <v>31</v>
      </c>
      <c r="D49" s="71" t="s">
        <v>32</v>
      </c>
      <c r="E49" s="71" t="s">
        <v>33</v>
      </c>
      <c r="F49" s="71" t="s">
        <v>14</v>
      </c>
      <c r="G49" s="72" t="s">
        <v>34</v>
      </c>
      <c r="H49" s="71"/>
      <c r="I49" s="71" t="s">
        <v>35</v>
      </c>
    </row>
    <row r="50" spans="1:9" x14ac:dyDescent="0.25">
      <c r="A50" s="45" t="s">
        <v>50</v>
      </c>
      <c r="B50" s="46">
        <v>0</v>
      </c>
      <c r="C50" s="46">
        <v>3823985.67</v>
      </c>
      <c r="D50" s="46">
        <v>0</v>
      </c>
      <c r="E50" s="46">
        <v>-16881295.390000008</v>
      </c>
      <c r="F50" s="46"/>
      <c r="G50" s="47">
        <f>G41</f>
        <v>-13057309.720000008</v>
      </c>
      <c r="H50" s="46"/>
      <c r="I50" s="48">
        <f>I41</f>
        <v>-16881295.389999997</v>
      </c>
    </row>
    <row r="51" spans="1:9" x14ac:dyDescent="0.25">
      <c r="A51" s="76">
        <v>1</v>
      </c>
      <c r="B51" s="46">
        <v>2226186.9300000006</v>
      </c>
      <c r="C51" s="46">
        <v>409558.16000000061</v>
      </c>
      <c r="D51" s="46">
        <v>-882850.71000000008</v>
      </c>
      <c r="E51" s="46">
        <v>-4647371.33</v>
      </c>
      <c r="F51" s="46">
        <f>ROUND((((B51+D51+E51)/2)+I50)*($F$48/12),0)</f>
        <v>-142243</v>
      </c>
      <c r="G51" s="47">
        <f>F51+G50+B51+D51+E51+C51</f>
        <v>-16094029.670000007</v>
      </c>
      <c r="H51" s="46"/>
      <c r="I51" s="48">
        <f>+I50+B51+D51+E51+F51</f>
        <v>-20327573.5</v>
      </c>
    </row>
    <row r="52" spans="1:9" x14ac:dyDescent="0.25">
      <c r="A52" s="76">
        <v>2</v>
      </c>
      <c r="B52" s="46">
        <v>3125236.0900000022</v>
      </c>
      <c r="C52" s="46">
        <v>-851190.91000000015</v>
      </c>
      <c r="D52" s="46">
        <v>-905430.89</v>
      </c>
      <c r="E52" s="46">
        <v>9742037.370000001</v>
      </c>
      <c r="F52" s="46">
        <f t="shared" ref="F52:F62" si="7">ROUND((((B52+D52+E52)/2)+I51)*($F$48/12),0)</f>
        <v>-110111</v>
      </c>
      <c r="G52" s="47">
        <f t="shared" ref="G52:G63" si="8">F52+G51+B52+D52+E52+C52</f>
        <v>-5093489.0100000054</v>
      </c>
      <c r="H52" s="46"/>
      <c r="I52" s="48">
        <f t="shared" ref="I52:I63" si="9">+I51+B52+D52+E52+F52</f>
        <v>-8475841.929999996</v>
      </c>
    </row>
    <row r="53" spans="1:9" x14ac:dyDescent="0.25">
      <c r="A53" s="76">
        <v>3</v>
      </c>
      <c r="B53" s="46">
        <v>3363643.7899999991</v>
      </c>
      <c r="C53" s="46">
        <v>929978.97999999952</v>
      </c>
      <c r="D53" s="46">
        <v>-932570.82000000007</v>
      </c>
      <c r="E53" s="46">
        <v>-3986013.84</v>
      </c>
      <c r="F53" s="46">
        <f t="shared" si="7"/>
        <v>-71019</v>
      </c>
      <c r="G53" s="47">
        <f t="shared" si="8"/>
        <v>-5789469.9000000069</v>
      </c>
      <c r="H53" s="46"/>
      <c r="I53" s="48">
        <f t="shared" si="9"/>
        <v>-10101801.799999997</v>
      </c>
    </row>
    <row r="54" spans="1:9" x14ac:dyDescent="0.25">
      <c r="A54" s="76">
        <v>4</v>
      </c>
      <c r="B54" s="46">
        <v>4141720.5700000003</v>
      </c>
      <c r="C54" s="46">
        <v>-298684.92999999924</v>
      </c>
      <c r="D54" s="46">
        <v>-963922.78</v>
      </c>
      <c r="E54" s="46">
        <v>-3566323.6099999994</v>
      </c>
      <c r="F54" s="46">
        <f t="shared" si="7"/>
        <v>-79022</v>
      </c>
      <c r="G54" s="47">
        <f t="shared" si="8"/>
        <v>-6555702.650000006</v>
      </c>
      <c r="H54" s="46"/>
      <c r="I54" s="48">
        <f t="shared" si="9"/>
        <v>-10569349.619999997</v>
      </c>
    </row>
    <row r="55" spans="1:9" x14ac:dyDescent="0.25">
      <c r="A55" s="76">
        <v>5</v>
      </c>
      <c r="B55" s="46">
        <v>3750564.0199999991</v>
      </c>
      <c r="C55" s="46">
        <v>-389336.92000000039</v>
      </c>
      <c r="D55" s="46">
        <v>-996701.86</v>
      </c>
      <c r="E55" s="46">
        <v>-3546408.98</v>
      </c>
      <c r="F55" s="46">
        <f t="shared" si="7"/>
        <v>-84161</v>
      </c>
      <c r="G55" s="47">
        <f t="shared" si="8"/>
        <v>-7821747.3900000062</v>
      </c>
      <c r="H55" s="46"/>
      <c r="I55" s="48">
        <f t="shared" si="9"/>
        <v>-11446057.439999998</v>
      </c>
    </row>
    <row r="56" spans="1:9" x14ac:dyDescent="0.25">
      <c r="A56" s="76">
        <v>6</v>
      </c>
      <c r="B56" s="46">
        <v>3030542.5899999975</v>
      </c>
      <c r="C56" s="46">
        <v>1099367.67</v>
      </c>
      <c r="D56" s="46">
        <v>-1025077.35</v>
      </c>
      <c r="E56" s="46">
        <v>-4533002.0200000005</v>
      </c>
      <c r="F56" s="46">
        <f t="shared" si="7"/>
        <v>-97548</v>
      </c>
      <c r="G56" s="47">
        <f t="shared" si="8"/>
        <v>-9347464.5000000093</v>
      </c>
      <c r="H56" s="46"/>
      <c r="I56" s="48">
        <f t="shared" si="9"/>
        <v>-14071142.219999999</v>
      </c>
    </row>
    <row r="57" spans="1:9" x14ac:dyDescent="0.25">
      <c r="A57" s="76">
        <v>7</v>
      </c>
      <c r="B57" s="46">
        <v>4107773.4199999971</v>
      </c>
      <c r="C57" s="46">
        <v>377099.94000000041</v>
      </c>
      <c r="D57" s="46">
        <v>-1055306.7999999998</v>
      </c>
      <c r="E57" s="46">
        <v>-5916481.8100000005</v>
      </c>
      <c r="F57" s="46">
        <f t="shared" si="7"/>
        <v>-118987</v>
      </c>
      <c r="G57" s="47">
        <f t="shared" si="8"/>
        <v>-11953366.750000011</v>
      </c>
      <c r="H57" s="46"/>
      <c r="I57" s="48">
        <f t="shared" si="9"/>
        <v>-17054144.410000004</v>
      </c>
    </row>
    <row r="58" spans="1:9" x14ac:dyDescent="0.25">
      <c r="A58" s="76">
        <v>8</v>
      </c>
      <c r="B58" s="46">
        <v>4296799.0199999996</v>
      </c>
      <c r="C58" s="46">
        <v>101143.58000000007</v>
      </c>
      <c r="D58" s="46">
        <v>-1090081.57</v>
      </c>
      <c r="E58" s="46">
        <v>-6793243.5899999989</v>
      </c>
      <c r="F58" s="46">
        <f t="shared" si="7"/>
        <v>-144654</v>
      </c>
      <c r="G58" s="47">
        <f t="shared" si="8"/>
        <v>-15583403.310000012</v>
      </c>
      <c r="H58" s="46"/>
      <c r="I58" s="48">
        <f t="shared" si="9"/>
        <v>-20785324.550000004</v>
      </c>
    </row>
    <row r="59" spans="1:9" x14ac:dyDescent="0.25">
      <c r="A59" s="76">
        <v>9</v>
      </c>
      <c r="B59" s="46">
        <v>5468057.5900000026</v>
      </c>
      <c r="C59" s="46">
        <v>-705971.50999999978</v>
      </c>
      <c r="D59" s="46">
        <v>-1130583.1499999999</v>
      </c>
      <c r="E59" s="46">
        <v>-6211505.1599999992</v>
      </c>
      <c r="F59" s="46">
        <f t="shared" si="7"/>
        <v>-166719</v>
      </c>
      <c r="G59" s="47">
        <f t="shared" si="8"/>
        <v>-18330124.540000007</v>
      </c>
      <c r="H59" s="46"/>
      <c r="I59" s="48">
        <f t="shared" si="9"/>
        <v>-22826074.27</v>
      </c>
    </row>
    <row r="60" spans="1:9" x14ac:dyDescent="0.25">
      <c r="A60" s="76">
        <v>10</v>
      </c>
      <c r="B60" s="46">
        <v>4265393.5600000005</v>
      </c>
      <c r="C60" s="46">
        <v>757368.8599999994</v>
      </c>
      <c r="D60" s="46">
        <v>-1171487.1199999999</v>
      </c>
      <c r="E60" s="46">
        <v>-3787194.88</v>
      </c>
      <c r="F60" s="46">
        <f t="shared" si="7"/>
        <v>-177851</v>
      </c>
      <c r="G60" s="47">
        <f t="shared" si="8"/>
        <v>-18443895.120000005</v>
      </c>
      <c r="H60" s="46"/>
      <c r="I60" s="48">
        <f t="shared" si="9"/>
        <v>-23697213.710000001</v>
      </c>
    </row>
    <row r="61" spans="1:9" x14ac:dyDescent="0.25">
      <c r="A61" s="76">
        <v>11</v>
      </c>
      <c r="B61" s="46">
        <v>5000366.950000002</v>
      </c>
      <c r="C61" s="46">
        <v>360814.52000000048</v>
      </c>
      <c r="D61" s="46">
        <v>-1209460.8899999999</v>
      </c>
      <c r="E61" s="46">
        <v>-3584183.96</v>
      </c>
      <c r="F61" s="46">
        <f t="shared" si="7"/>
        <v>-181083</v>
      </c>
      <c r="G61" s="47">
        <f t="shared" si="8"/>
        <v>-18057441.500000004</v>
      </c>
      <c r="H61" s="46"/>
      <c r="I61" s="48">
        <f t="shared" si="9"/>
        <v>-23671574.609999999</v>
      </c>
    </row>
    <row r="62" spans="1:9" x14ac:dyDescent="0.25">
      <c r="A62" s="76">
        <v>12</v>
      </c>
      <c r="B62" s="46">
        <v>8872511.8899999969</v>
      </c>
      <c r="C62" s="46">
        <v>276491.43999999948</v>
      </c>
      <c r="D62" s="46">
        <v>-1267098.76</v>
      </c>
      <c r="E62" s="46">
        <v>-4176106.84</v>
      </c>
      <c r="F62" s="46">
        <f t="shared" si="7"/>
        <v>-168519</v>
      </c>
      <c r="G62" s="47">
        <f t="shared" si="8"/>
        <v>-14520162.770000007</v>
      </c>
      <c r="H62" s="46"/>
      <c r="I62" s="48">
        <f t="shared" si="9"/>
        <v>-20410787.32</v>
      </c>
    </row>
    <row r="63" spans="1:9" x14ac:dyDescent="0.25">
      <c r="A63" s="77" t="s">
        <v>37</v>
      </c>
      <c r="B63" s="46">
        <v>0</v>
      </c>
      <c r="C63" s="46">
        <v>0</v>
      </c>
      <c r="D63" s="46">
        <v>0</v>
      </c>
      <c r="E63" s="46"/>
      <c r="F63" s="46">
        <v>9874</v>
      </c>
      <c r="G63" s="47">
        <f t="shared" si="8"/>
        <v>-14510288.770000007</v>
      </c>
      <c r="H63" s="46"/>
      <c r="I63" s="48">
        <f t="shared" si="9"/>
        <v>-20400913.32</v>
      </c>
    </row>
    <row r="64" spans="1:9" x14ac:dyDescent="0.25">
      <c r="A64" s="78" t="s">
        <v>2</v>
      </c>
      <c r="B64" s="60">
        <f>SUM(B51:B62)</f>
        <v>51648796.420000002</v>
      </c>
      <c r="C64" s="60">
        <f>SUM(C50:C63)</f>
        <v>5890624.5499999998</v>
      </c>
      <c r="D64" s="60">
        <f>SUM(D50:D63)</f>
        <v>-12630572.699999999</v>
      </c>
      <c r="E64" s="60">
        <f>SUM(E50:E63)</f>
        <v>-57887094.040000007</v>
      </c>
      <c r="F64" s="60">
        <f>SUM(F50:F63)</f>
        <v>-1532043</v>
      </c>
      <c r="G64" s="61"/>
      <c r="H64" s="62"/>
      <c r="I64" s="2"/>
    </row>
    <row r="65" spans="1:9" x14ac:dyDescent="0.25">
      <c r="A65" s="2"/>
      <c r="B65" s="48"/>
      <c r="C65" s="48"/>
      <c r="D65" s="48"/>
      <c r="E65" s="48">
        <v>0</v>
      </c>
      <c r="F65" s="48"/>
      <c r="G65" s="63"/>
      <c r="H65" s="48"/>
      <c r="I65" s="2"/>
    </row>
    <row r="66" spans="1:9" ht="13.8" thickBot="1" x14ac:dyDescent="0.3">
      <c r="A66" s="2"/>
      <c r="B66" s="48"/>
      <c r="C66" s="48"/>
      <c r="D66" s="64">
        <f>+B64+C64+D64</f>
        <v>44908848.269999996</v>
      </c>
      <c r="E66" s="48"/>
      <c r="F66" s="64">
        <f>+F64+E64</f>
        <v>-59419137.040000007</v>
      </c>
      <c r="G66" s="65">
        <f>F66+B66+D66+E66+C66</f>
        <v>-14510288.770000011</v>
      </c>
      <c r="H66" s="66"/>
      <c r="I66" s="2"/>
    </row>
    <row r="67" spans="1:9" ht="13.8" thickTop="1" x14ac:dyDescent="0.25">
      <c r="A67" s="14"/>
      <c r="B67" s="14"/>
      <c r="C67" s="14"/>
      <c r="D67" s="14" t="s">
        <v>38</v>
      </c>
      <c r="E67" s="14"/>
      <c r="F67" s="14" t="s">
        <v>39</v>
      </c>
      <c r="G67" s="67"/>
      <c r="H67" s="14"/>
      <c r="I67" s="14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</sheetData>
  <pageMargins left="0.7" right="0.7" top="0.75" bottom="0.75" header="0.3" footer="0.3"/>
  <pageSetup scale="64" orientation="portrait" r:id="rId1"/>
  <headerFooter>
    <oddFooter>&amp;C&amp;"Arial,Regular"&amp;10Page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1.0 STEP Accounting 2019</vt:lpstr>
      <vt:lpstr>1.1 Asset &amp; Liabs</vt:lpstr>
      <vt:lpstr>'1.0 STEP Accounting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2020-04-29T15:58:41Z</dcterms:created>
  <dcterms:modified xsi:type="dcterms:W3CDTF">2020-04-30T18:14:15Z</dcterms:modified>
  <cp:contentStatus/>
</cp:coreProperties>
</file>